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AD3A2377-94C9-4E27-BA34-ADABD4A9EDED}" xr6:coauthVersionLast="47" xr6:coauthVersionMax="47" xr10:uidLastSave="{00000000-0000-0000-0000-000000000000}"/>
  <bookViews>
    <workbookView xWindow="-120" yWindow="-120" windowWidth="29040" windowHeight="15720" tabRatio="888"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26" r:id="rId16"/>
    <sheet name="G014B" sheetId="27"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hizmetAsosiye">G015B!$M$158</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G016A!$E$6</definedName>
    <definedName name="stoktoplam">G016A!$I$1324</definedName>
    <definedName name="testAsosiye">G014B!$M$168</definedName>
    <definedName name="ulkeler">G014B!$T$8:$T$50</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INDIRECT('G012'!$R$1)</definedName>
    <definedName name="_xlnm.Print_Area" localSheetId="14">INDIRECT('G013'!$Q$1)</definedName>
    <definedName name="_xlnm.Print_Area" localSheetId="15">INDIRECT(G014A!$Q$1)</definedName>
    <definedName name="_xlnm.Print_Area" localSheetId="16">INDIRECT(G014B!$R$1)</definedName>
    <definedName name="_xlnm.Print_Area" localSheetId="17">INDIRECT(G015A!$Q$1)</definedName>
    <definedName name="_xlnm.Print_Area" localSheetId="18">INDIRECT(G015B!$R$1)</definedName>
    <definedName name="_xlnm.Print_Area" localSheetId="19">INDIRECT('G016'!$O$1)</definedName>
    <definedName name="_xlnm.Print_Area" localSheetId="20">INDIRECT(G016A!$M$1)</definedName>
    <definedName name="_xlnm.Print_Area" localSheetId="21">'G020'!$A$1:$G$34</definedName>
    <definedName name="_xlnm.Print_Area" localSheetId="1">KAPAK!$A$1:$C$37</definedName>
    <definedName name="_xlnm.Print_Area" localSheetId="0">INDIRECT('Proje ve Personel Bilgileri'!$O$1)</definedName>
    <definedName name="_xlnm.Print_Area" localSheetId="3">TAAHHÜTNAME!$A$1:$A$10</definedName>
    <definedName name="yerlimali">'G013'!$L$203</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O167" i="27"/>
  <c r="O166" i="27"/>
  <c r="O165" i="27"/>
  <c r="O164" i="27"/>
  <c r="O163" i="27"/>
  <c r="O162" i="27"/>
  <c r="O161" i="27"/>
  <c r="O160" i="27"/>
  <c r="O159" i="27"/>
  <c r="O158" i="27"/>
  <c r="O157" i="27"/>
  <c r="O156" i="27"/>
  <c r="O155" i="27"/>
  <c r="O154" i="27"/>
  <c r="O153" i="27"/>
  <c r="O138" i="27"/>
  <c r="O137" i="27"/>
  <c r="O136" i="27"/>
  <c r="O135" i="27"/>
  <c r="O134" i="27"/>
  <c r="O133" i="27"/>
  <c r="O132" i="27"/>
  <c r="O131" i="27"/>
  <c r="O130" i="27"/>
  <c r="O129" i="27"/>
  <c r="O128" i="27"/>
  <c r="O127" i="27"/>
  <c r="O126" i="27"/>
  <c r="O125" i="27"/>
  <c r="O124" i="27"/>
  <c r="O109" i="27"/>
  <c r="O108" i="27"/>
  <c r="O107" i="27"/>
  <c r="O106" i="27"/>
  <c r="O105" i="27"/>
  <c r="O104" i="27"/>
  <c r="O103" i="27"/>
  <c r="O102" i="27"/>
  <c r="O101" i="27"/>
  <c r="O100" i="27"/>
  <c r="O99" i="27"/>
  <c r="O98" i="27"/>
  <c r="O97" i="27"/>
  <c r="O96" i="27"/>
  <c r="O95" i="27"/>
  <c r="O80" i="27"/>
  <c r="O79" i="27"/>
  <c r="O78" i="27"/>
  <c r="O77" i="27"/>
  <c r="O76" i="27"/>
  <c r="O75" i="27"/>
  <c r="O74" i="27"/>
  <c r="O73" i="27"/>
  <c r="O72" i="27"/>
  <c r="O71" i="27"/>
  <c r="O70" i="27"/>
  <c r="O69" i="27"/>
  <c r="O68" i="27"/>
  <c r="O67" i="27"/>
  <c r="O66" i="27"/>
  <c r="O51" i="27"/>
  <c r="O50" i="27"/>
  <c r="O49" i="27"/>
  <c r="O48" i="27"/>
  <c r="O47" i="27"/>
  <c r="O46" i="27"/>
  <c r="O45" i="27"/>
  <c r="O44" i="27"/>
  <c r="O43" i="27"/>
  <c r="O42" i="27"/>
  <c r="O41" i="27"/>
  <c r="O40" i="27"/>
  <c r="O39" i="27"/>
  <c r="O38" i="27"/>
  <c r="O37" i="27"/>
  <c r="M23" i="21"/>
  <c r="O157" i="21"/>
  <c r="O156" i="21"/>
  <c r="O155" i="21"/>
  <c r="O154" i="21"/>
  <c r="O153" i="21"/>
  <c r="O152" i="21"/>
  <c r="O151" i="21"/>
  <c r="O150" i="21"/>
  <c r="O149" i="21"/>
  <c r="O148" i="21"/>
  <c r="O147" i="21"/>
  <c r="O146" i="21"/>
  <c r="O145" i="21"/>
  <c r="O144" i="21"/>
  <c r="O143" i="21"/>
  <c r="O130" i="21"/>
  <c r="O129" i="21"/>
  <c r="O128" i="21"/>
  <c r="O127" i="21"/>
  <c r="O126" i="21"/>
  <c r="O125" i="21"/>
  <c r="O124" i="21"/>
  <c r="O123" i="21"/>
  <c r="O122" i="21"/>
  <c r="O121" i="21"/>
  <c r="O120" i="21"/>
  <c r="O119" i="21"/>
  <c r="O118" i="21"/>
  <c r="O117" i="21"/>
  <c r="O116" i="21"/>
  <c r="O103" i="21"/>
  <c r="O102" i="21"/>
  <c r="O101" i="21"/>
  <c r="O100" i="21"/>
  <c r="O99" i="21"/>
  <c r="O98" i="21"/>
  <c r="O97" i="21"/>
  <c r="O96" i="21"/>
  <c r="O95" i="21"/>
  <c r="O94" i="21"/>
  <c r="O93" i="21"/>
  <c r="O92" i="21"/>
  <c r="O91" i="21"/>
  <c r="O90" i="21"/>
  <c r="O89" i="21"/>
  <c r="O76" i="21"/>
  <c r="O75" i="21"/>
  <c r="O74" i="21"/>
  <c r="O73" i="21"/>
  <c r="O72" i="21"/>
  <c r="O71" i="21"/>
  <c r="O70" i="21"/>
  <c r="O69" i="21"/>
  <c r="O68" i="21"/>
  <c r="O67" i="21"/>
  <c r="O66" i="21"/>
  <c r="O65" i="21"/>
  <c r="O64" i="21"/>
  <c r="O63" i="21"/>
  <c r="O62" i="21"/>
  <c r="O49" i="21"/>
  <c r="O48" i="21"/>
  <c r="O47" i="21"/>
  <c r="O46" i="21"/>
  <c r="O45" i="21"/>
  <c r="O44" i="21"/>
  <c r="O43" i="21"/>
  <c r="O42" i="21"/>
  <c r="O41" i="21"/>
  <c r="O40" i="21"/>
  <c r="O39" i="21"/>
  <c r="O38" i="21"/>
  <c r="O37" i="21"/>
  <c r="O36" i="21"/>
  <c r="O35" i="21"/>
  <c r="O9" i="21"/>
  <c r="O10" i="21"/>
  <c r="O11" i="21"/>
  <c r="O12" i="21"/>
  <c r="O13" i="21"/>
  <c r="O14" i="21"/>
  <c r="O15" i="21"/>
  <c r="O16" i="21"/>
  <c r="O17" i="21"/>
  <c r="O18" i="21"/>
  <c r="O19" i="21"/>
  <c r="O20" i="21"/>
  <c r="O21" i="21"/>
  <c r="O22" i="21"/>
  <c r="O8" i="21"/>
  <c r="N8" i="21" s="1"/>
  <c r="O9" i="27" l="1"/>
  <c r="O10" i="27"/>
  <c r="O11" i="27"/>
  <c r="N11" i="27" s="1"/>
  <c r="O12" i="27"/>
  <c r="O13" i="27"/>
  <c r="N13" i="27" s="1"/>
  <c r="O14" i="27"/>
  <c r="N14" i="27" s="1"/>
  <c r="O15" i="27"/>
  <c r="O16" i="27"/>
  <c r="N16" i="27" s="1"/>
  <c r="O17" i="27"/>
  <c r="O18" i="27"/>
  <c r="O19" i="27"/>
  <c r="N19" i="27" s="1"/>
  <c r="O20" i="27"/>
  <c r="O21" i="27"/>
  <c r="N21" i="27" s="1"/>
  <c r="O22" i="27"/>
  <c r="N22" i="27" s="1"/>
  <c r="O8" i="27"/>
  <c r="N167" i="27"/>
  <c r="N166" i="27"/>
  <c r="N165" i="27"/>
  <c r="N164" i="27"/>
  <c r="N163" i="27"/>
  <c r="N162" i="27"/>
  <c r="N161" i="27"/>
  <c r="N160" i="27"/>
  <c r="N159" i="27"/>
  <c r="N158" i="27"/>
  <c r="N157" i="27"/>
  <c r="N156" i="27"/>
  <c r="N155" i="27"/>
  <c r="N154" i="27"/>
  <c r="N153" i="27"/>
  <c r="N138" i="27"/>
  <c r="N137" i="27"/>
  <c r="N136" i="27"/>
  <c r="N135" i="27"/>
  <c r="N134" i="27"/>
  <c r="N133" i="27"/>
  <c r="N132" i="27"/>
  <c r="N131" i="27"/>
  <c r="N130" i="27"/>
  <c r="N129" i="27"/>
  <c r="N128" i="27"/>
  <c r="N127" i="27"/>
  <c r="N126" i="27"/>
  <c r="N125" i="27"/>
  <c r="N124" i="27"/>
  <c r="N109" i="27"/>
  <c r="N108" i="27"/>
  <c r="N107" i="27"/>
  <c r="N106" i="27"/>
  <c r="N105" i="27"/>
  <c r="N104" i="27"/>
  <c r="N103" i="27"/>
  <c r="N102" i="27"/>
  <c r="N101" i="27"/>
  <c r="N100" i="27"/>
  <c r="N99" i="27"/>
  <c r="N98" i="27"/>
  <c r="N97" i="27"/>
  <c r="N96" i="27"/>
  <c r="N95" i="27"/>
  <c r="N80" i="27"/>
  <c r="N79" i="27"/>
  <c r="N78" i="27"/>
  <c r="N77" i="27"/>
  <c r="N76" i="27"/>
  <c r="N75" i="27"/>
  <c r="N74" i="27"/>
  <c r="N73" i="27"/>
  <c r="N72" i="27"/>
  <c r="N71" i="27"/>
  <c r="N70" i="27"/>
  <c r="N69" i="27"/>
  <c r="N68" i="27"/>
  <c r="N67" i="27"/>
  <c r="N66" i="27"/>
  <c r="N51" i="27"/>
  <c r="N50" i="27"/>
  <c r="N49" i="27"/>
  <c r="N48" i="27"/>
  <c r="N47" i="27"/>
  <c r="N46" i="27"/>
  <c r="N45" i="27"/>
  <c r="N44" i="27"/>
  <c r="N43" i="27"/>
  <c r="N42" i="27"/>
  <c r="N41" i="27"/>
  <c r="N40" i="27"/>
  <c r="N39" i="27"/>
  <c r="N38" i="27"/>
  <c r="N37" i="27"/>
  <c r="N9" i="27"/>
  <c r="N10" i="27"/>
  <c r="N12" i="27"/>
  <c r="N15" i="27"/>
  <c r="N17" i="27"/>
  <c r="N18" i="27"/>
  <c r="N20" i="27"/>
  <c r="S1" i="15" l="1"/>
  <c r="C215" i="13"/>
  <c r="K23" i="27"/>
  <c r="K52" i="27" s="1"/>
  <c r="K81" i="27" s="1"/>
  <c r="K110" i="27" s="1"/>
  <c r="K139" i="27" s="1"/>
  <c r="K168" i="27" s="1"/>
  <c r="K23" i="26"/>
  <c r="K52" i="26" s="1"/>
  <c r="K81" i="26" s="1"/>
  <c r="K110" i="26" s="1"/>
  <c r="K139" i="26" s="1"/>
  <c r="K168" i="26" s="1"/>
  <c r="M23" i="27" l="1"/>
  <c r="M52" i="27" s="1"/>
  <c r="M81" i="27" s="1"/>
  <c r="M110" i="27" s="1"/>
  <c r="M139" i="27" s="1"/>
  <c r="M168" i="27" s="1"/>
  <c r="Q167" i="27" l="1"/>
  <c r="Q138" i="27"/>
  <c r="Q109" i="27"/>
  <c r="Q80" i="27"/>
  <c r="Q51" i="27"/>
  <c r="P167" i="27"/>
  <c r="P166" i="27"/>
  <c r="P165" i="27"/>
  <c r="P164" i="27"/>
  <c r="P163" i="27"/>
  <c r="P162" i="27"/>
  <c r="P161" i="27"/>
  <c r="P160" i="27"/>
  <c r="P159" i="27"/>
  <c r="P158" i="27"/>
  <c r="P157" i="27"/>
  <c r="P156" i="27"/>
  <c r="P155" i="27"/>
  <c r="P154" i="27"/>
  <c r="P153" i="27"/>
  <c r="P138" i="27"/>
  <c r="P137" i="27"/>
  <c r="P136" i="27"/>
  <c r="P135" i="27"/>
  <c r="P134" i="27"/>
  <c r="P133" i="27"/>
  <c r="P132" i="27"/>
  <c r="P131" i="27"/>
  <c r="P130" i="27"/>
  <c r="P129" i="27"/>
  <c r="P128" i="27"/>
  <c r="P127" i="27"/>
  <c r="P126" i="27"/>
  <c r="P125" i="27"/>
  <c r="P124" i="27"/>
  <c r="P109" i="27"/>
  <c r="P108" i="27"/>
  <c r="P107" i="27"/>
  <c r="P106" i="27"/>
  <c r="P105" i="27"/>
  <c r="P104" i="27"/>
  <c r="P103" i="27"/>
  <c r="P102" i="27"/>
  <c r="P101" i="27"/>
  <c r="P100" i="27"/>
  <c r="P99" i="27"/>
  <c r="P98" i="27"/>
  <c r="P97" i="27"/>
  <c r="P96" i="27"/>
  <c r="P95" i="27"/>
  <c r="P80" i="27"/>
  <c r="P79" i="27"/>
  <c r="P78" i="27"/>
  <c r="P77" i="27"/>
  <c r="P76" i="27"/>
  <c r="P75" i="27"/>
  <c r="P74" i="27"/>
  <c r="P73" i="27"/>
  <c r="P72" i="27"/>
  <c r="P71" i="27"/>
  <c r="P70" i="27"/>
  <c r="P69" i="27"/>
  <c r="P68" i="27"/>
  <c r="P67" i="27"/>
  <c r="P66" i="27"/>
  <c r="P51" i="27"/>
  <c r="P50" i="27"/>
  <c r="P49" i="27"/>
  <c r="P48" i="27"/>
  <c r="P47" i="27"/>
  <c r="P46" i="27"/>
  <c r="P45" i="27"/>
  <c r="P44" i="27"/>
  <c r="P43" i="27"/>
  <c r="P42" i="27"/>
  <c r="P41" i="27"/>
  <c r="P40" i="27"/>
  <c r="P39" i="27"/>
  <c r="P38" i="27"/>
  <c r="P37" i="27"/>
  <c r="P9" i="27"/>
  <c r="P10" i="27"/>
  <c r="P11" i="27"/>
  <c r="P12" i="27"/>
  <c r="P13" i="27"/>
  <c r="P14" i="27"/>
  <c r="P15" i="27"/>
  <c r="P16" i="27"/>
  <c r="P17" i="27"/>
  <c r="P18" i="27"/>
  <c r="P19" i="27"/>
  <c r="P20" i="27"/>
  <c r="P21" i="27"/>
  <c r="P22" i="27"/>
  <c r="P167" i="26"/>
  <c r="P138" i="26"/>
  <c r="P109" i="26"/>
  <c r="P80" i="26"/>
  <c r="P51" i="26"/>
  <c r="N167" i="26"/>
  <c r="O167" i="26" s="1"/>
  <c r="N166" i="26"/>
  <c r="O166" i="26" s="1"/>
  <c r="N165" i="26"/>
  <c r="O165" i="26" s="1"/>
  <c r="N164" i="26"/>
  <c r="O164" i="26" s="1"/>
  <c r="N163" i="26"/>
  <c r="O163" i="26" s="1"/>
  <c r="N162" i="26"/>
  <c r="O162" i="26" s="1"/>
  <c r="N161" i="26"/>
  <c r="O161" i="26" s="1"/>
  <c r="N160" i="26"/>
  <c r="O160" i="26" s="1"/>
  <c r="N159" i="26"/>
  <c r="O159" i="26" s="1"/>
  <c r="N158" i="26"/>
  <c r="O158" i="26" s="1"/>
  <c r="N157" i="26"/>
  <c r="O157" i="26" s="1"/>
  <c r="N156" i="26"/>
  <c r="O156" i="26" s="1"/>
  <c r="N155" i="26"/>
  <c r="O155" i="26" s="1"/>
  <c r="N154" i="26"/>
  <c r="O154" i="26" s="1"/>
  <c r="N153" i="26"/>
  <c r="O153" i="26" s="1"/>
  <c r="N138" i="26"/>
  <c r="O138" i="26" s="1"/>
  <c r="N137" i="26"/>
  <c r="O137" i="26" s="1"/>
  <c r="N136" i="26"/>
  <c r="O136" i="26" s="1"/>
  <c r="N135" i="26"/>
  <c r="O135" i="26" s="1"/>
  <c r="N134" i="26"/>
  <c r="O134" i="26" s="1"/>
  <c r="N133" i="26"/>
  <c r="O133" i="26" s="1"/>
  <c r="N132" i="26"/>
  <c r="O132" i="26" s="1"/>
  <c r="N131" i="26"/>
  <c r="O131" i="26" s="1"/>
  <c r="N130" i="26"/>
  <c r="O130" i="26" s="1"/>
  <c r="N129" i="26"/>
  <c r="O129" i="26" s="1"/>
  <c r="N128" i="26"/>
  <c r="O128" i="26" s="1"/>
  <c r="N127" i="26"/>
  <c r="O127" i="26" s="1"/>
  <c r="N126" i="26"/>
  <c r="O126" i="26" s="1"/>
  <c r="N125" i="26"/>
  <c r="O125" i="26" s="1"/>
  <c r="N124" i="26"/>
  <c r="O124" i="26" s="1"/>
  <c r="N109" i="26"/>
  <c r="O109" i="26" s="1"/>
  <c r="N108" i="26"/>
  <c r="O108" i="26" s="1"/>
  <c r="N107" i="26"/>
  <c r="O107" i="26" s="1"/>
  <c r="N106" i="26"/>
  <c r="O106" i="26" s="1"/>
  <c r="N105" i="26"/>
  <c r="O105" i="26" s="1"/>
  <c r="N104" i="26"/>
  <c r="O104" i="26" s="1"/>
  <c r="N103" i="26"/>
  <c r="O103" i="26" s="1"/>
  <c r="N102" i="26"/>
  <c r="O102" i="26" s="1"/>
  <c r="N101" i="26"/>
  <c r="O101" i="26" s="1"/>
  <c r="N100" i="26"/>
  <c r="O100" i="26" s="1"/>
  <c r="N99" i="26"/>
  <c r="O99" i="26" s="1"/>
  <c r="N98" i="26"/>
  <c r="O98" i="26" s="1"/>
  <c r="N97" i="26"/>
  <c r="O97" i="26" s="1"/>
  <c r="N96" i="26"/>
  <c r="O96" i="26" s="1"/>
  <c r="N95" i="26"/>
  <c r="O95" i="26" s="1"/>
  <c r="N80" i="26"/>
  <c r="O80" i="26" s="1"/>
  <c r="N79" i="26"/>
  <c r="O79" i="26" s="1"/>
  <c r="N78" i="26"/>
  <c r="O78" i="26" s="1"/>
  <c r="N77" i="26"/>
  <c r="O77" i="26" s="1"/>
  <c r="N76" i="26"/>
  <c r="O76" i="26" s="1"/>
  <c r="N75" i="26"/>
  <c r="O75" i="26" s="1"/>
  <c r="N74" i="26"/>
  <c r="O74" i="26" s="1"/>
  <c r="N73" i="26"/>
  <c r="O73" i="26" s="1"/>
  <c r="N72" i="26"/>
  <c r="O72" i="26" s="1"/>
  <c r="N71" i="26"/>
  <c r="O71" i="26" s="1"/>
  <c r="N70" i="26"/>
  <c r="O70" i="26" s="1"/>
  <c r="N69" i="26"/>
  <c r="O69" i="26" s="1"/>
  <c r="N68" i="26"/>
  <c r="O68" i="26" s="1"/>
  <c r="N67" i="26"/>
  <c r="O67" i="26" s="1"/>
  <c r="N66" i="26"/>
  <c r="O66" i="26" s="1"/>
  <c r="N51" i="26"/>
  <c r="O51" i="26" s="1"/>
  <c r="N50" i="26"/>
  <c r="O50" i="26" s="1"/>
  <c r="N49" i="26"/>
  <c r="O49" i="26" s="1"/>
  <c r="N48" i="26"/>
  <c r="O48" i="26" s="1"/>
  <c r="N47" i="26"/>
  <c r="O47" i="26" s="1"/>
  <c r="N46" i="26"/>
  <c r="O46" i="26" s="1"/>
  <c r="N45" i="26"/>
  <c r="O45" i="26" s="1"/>
  <c r="N44" i="26"/>
  <c r="O44" i="26" s="1"/>
  <c r="N43" i="26"/>
  <c r="O43" i="26" s="1"/>
  <c r="N42" i="26"/>
  <c r="O42" i="26" s="1"/>
  <c r="N41" i="26"/>
  <c r="O41" i="26" s="1"/>
  <c r="N40" i="26"/>
  <c r="O40" i="26" s="1"/>
  <c r="N39" i="26"/>
  <c r="O39" i="26" s="1"/>
  <c r="N38" i="26"/>
  <c r="O38" i="26" s="1"/>
  <c r="N37" i="26"/>
  <c r="O37" i="26" s="1"/>
  <c r="N9" i="26"/>
  <c r="O9" i="26"/>
  <c r="N10" i="26"/>
  <c r="O10" i="26" s="1"/>
  <c r="N11" i="26"/>
  <c r="O11" i="26"/>
  <c r="N12" i="26"/>
  <c r="O12" i="26" s="1"/>
  <c r="N13" i="26"/>
  <c r="O13" i="26" s="1"/>
  <c r="N14" i="26"/>
  <c r="O14" i="26" s="1"/>
  <c r="N15" i="26"/>
  <c r="M15" i="26" s="1"/>
  <c r="N16" i="26"/>
  <c r="O16" i="26"/>
  <c r="N17" i="26"/>
  <c r="O17" i="26"/>
  <c r="N18" i="26"/>
  <c r="O18" i="26" s="1"/>
  <c r="N19" i="26"/>
  <c r="O19" i="26"/>
  <c r="N20" i="26"/>
  <c r="O20" i="26"/>
  <c r="N21" i="26"/>
  <c r="O21" i="26" s="1"/>
  <c r="N22" i="26"/>
  <c r="O22" i="26" s="1"/>
  <c r="N8" i="26"/>
  <c r="O8" i="26" s="1"/>
  <c r="M9" i="26"/>
  <c r="M11" i="26"/>
  <c r="M16" i="26"/>
  <c r="M17" i="26"/>
  <c r="M19" i="26"/>
  <c r="M20" i="26"/>
  <c r="M22" i="26"/>
  <c r="D18" i="2"/>
  <c r="G13" i="24"/>
  <c r="G12" i="24"/>
  <c r="G171" i="27"/>
  <c r="E150" i="27"/>
  <c r="E149" i="27"/>
  <c r="G142" i="27"/>
  <c r="E121" i="27"/>
  <c r="E120" i="27"/>
  <c r="G113" i="27"/>
  <c r="E92" i="27"/>
  <c r="E91" i="27"/>
  <c r="G84" i="27"/>
  <c r="E63" i="27"/>
  <c r="E62" i="27"/>
  <c r="G55" i="27"/>
  <c r="E34" i="27"/>
  <c r="E33" i="27"/>
  <c r="G26" i="27"/>
  <c r="G22" i="24"/>
  <c r="E5" i="27"/>
  <c r="E4" i="27"/>
  <c r="G171" i="26"/>
  <c r="E150" i="26"/>
  <c r="E149" i="26"/>
  <c r="G142" i="26"/>
  <c r="E121" i="26"/>
  <c r="E120" i="26"/>
  <c r="G113" i="26"/>
  <c r="E92" i="26"/>
  <c r="E91" i="26"/>
  <c r="G84" i="26"/>
  <c r="E63" i="26"/>
  <c r="E62" i="26"/>
  <c r="G55" i="26"/>
  <c r="E34" i="26"/>
  <c r="E33" i="26"/>
  <c r="G26" i="26"/>
  <c r="E5" i="26"/>
  <c r="E4" i="26"/>
  <c r="M13" i="26" l="1"/>
  <c r="M12" i="26"/>
  <c r="O15" i="26"/>
  <c r="M21" i="26"/>
  <c r="P8" i="27"/>
  <c r="N8" i="27"/>
  <c r="R1" i="27"/>
  <c r="Q1" i="26"/>
  <c r="M18" i="26"/>
  <c r="M10" i="26"/>
  <c r="M14" i="26"/>
  <c r="M8" i="26"/>
  <c r="C5" i="13"/>
  <c r="C4" i="13"/>
  <c r="E140" i="21" l="1"/>
  <c r="E139" i="21"/>
  <c r="E113" i="21"/>
  <c r="E112" i="21"/>
  <c r="E86" i="21"/>
  <c r="E85" i="21"/>
  <c r="E59" i="21"/>
  <c r="E58" i="21"/>
  <c r="E32" i="21"/>
  <c r="E31" i="21"/>
  <c r="E185" i="15"/>
  <c r="E184" i="15"/>
  <c r="E155" i="15"/>
  <c r="E154" i="15"/>
  <c r="E125" i="15"/>
  <c r="E124" i="15"/>
  <c r="E95" i="15"/>
  <c r="E94" i="15"/>
  <c r="E65" i="15"/>
  <c r="E64" i="15"/>
  <c r="E35" i="15"/>
  <c r="E34" i="15"/>
  <c r="L23" i="15"/>
  <c r="L53" i="15" s="1"/>
  <c r="L83" i="15" s="1"/>
  <c r="L113" i="15" s="1"/>
  <c r="L143" i="15" s="1"/>
  <c r="L173" i="15" s="1"/>
  <c r="L203" i="15" s="1"/>
  <c r="G27" i="24" s="1"/>
  <c r="M50" i="21" l="1"/>
  <c r="M77" i="21" s="1"/>
  <c r="M104" i="21" s="1"/>
  <c r="M131" i="21" s="1"/>
  <c r="M158" i="21" s="1"/>
  <c r="G23" i="24" s="1"/>
  <c r="G24" i="24" s="1"/>
  <c r="F319" i="10"/>
  <c r="U315" i="10"/>
  <c r="N315" i="10"/>
  <c r="R315" i="10" s="1"/>
  <c r="B315" i="10"/>
  <c r="L315" i="10" s="1"/>
  <c r="N314" i="10"/>
  <c r="B314" i="10"/>
  <c r="L314" i="10" s="1"/>
  <c r="N313" i="10"/>
  <c r="R313" i="10" s="1"/>
  <c r="B313" i="10"/>
  <c r="L313" i="10" s="1"/>
  <c r="N312" i="10"/>
  <c r="R312" i="10" s="1"/>
  <c r="B312" i="10"/>
  <c r="L312" i="10" s="1"/>
  <c r="N311" i="10"/>
  <c r="R311" i="10" s="1"/>
  <c r="B311" i="10"/>
  <c r="L311" i="10" s="1"/>
  <c r="N310" i="10"/>
  <c r="B310" i="10"/>
  <c r="L310" i="10" s="1"/>
  <c r="N309" i="10"/>
  <c r="R309" i="10" s="1"/>
  <c r="B309" i="10"/>
  <c r="L309" i="10" s="1"/>
  <c r="N308" i="10"/>
  <c r="B308" i="10"/>
  <c r="L308" i="10" s="1"/>
  <c r="N307" i="10"/>
  <c r="R307" i="10" s="1"/>
  <c r="B307" i="10"/>
  <c r="L307" i="10" s="1"/>
  <c r="N306" i="10"/>
  <c r="R306" i="10" s="1"/>
  <c r="B306" i="10"/>
  <c r="L306" i="10" s="1"/>
  <c r="N305" i="10"/>
  <c r="R305" i="10" s="1"/>
  <c r="B305" i="10"/>
  <c r="L305" i="10" s="1"/>
  <c r="N304" i="10"/>
  <c r="B304" i="10"/>
  <c r="L304" i="10" s="1"/>
  <c r="N303" i="10"/>
  <c r="R303" i="10" s="1"/>
  <c r="B303" i="10"/>
  <c r="L303" i="10" s="1"/>
  <c r="N302" i="10"/>
  <c r="B302" i="10"/>
  <c r="L302" i="10" s="1"/>
  <c r="N301" i="10"/>
  <c r="R301" i="10" s="1"/>
  <c r="B301" i="10"/>
  <c r="L301" i="10" s="1"/>
  <c r="N300" i="10"/>
  <c r="B300" i="10"/>
  <c r="L300" i="10" s="1"/>
  <c r="N299" i="10"/>
  <c r="R299" i="10" s="1"/>
  <c r="B299" i="10"/>
  <c r="L299" i="10" s="1"/>
  <c r="R298" i="10"/>
  <c r="N298" i="10"/>
  <c r="B298" i="10"/>
  <c r="L298" i="10" s="1"/>
  <c r="N297" i="10"/>
  <c r="B297" i="10"/>
  <c r="L297" i="10" s="1"/>
  <c r="N296" i="10"/>
  <c r="B296" i="10"/>
  <c r="L296" i="10" s="1"/>
  <c r="B293" i="10"/>
  <c r="B292" i="10"/>
  <c r="F287" i="10"/>
  <c r="U283" i="10"/>
  <c r="N283" i="10"/>
  <c r="L283" i="10"/>
  <c r="B283" i="10"/>
  <c r="N282" i="10"/>
  <c r="R282" i="10" s="1"/>
  <c r="B282" i="10"/>
  <c r="L282" i="10" s="1"/>
  <c r="N281" i="10"/>
  <c r="R281" i="10" s="1"/>
  <c r="B281" i="10"/>
  <c r="L281" i="10" s="1"/>
  <c r="N280" i="10"/>
  <c r="B280" i="10"/>
  <c r="L280" i="10" s="1"/>
  <c r="N279" i="10"/>
  <c r="R279" i="10" s="1"/>
  <c r="B279" i="10"/>
  <c r="L279" i="10" s="1"/>
  <c r="N278" i="10"/>
  <c r="B278" i="10"/>
  <c r="L278" i="10" s="1"/>
  <c r="N277" i="10"/>
  <c r="R277" i="10" s="1"/>
  <c r="B277" i="10"/>
  <c r="L277" i="10" s="1"/>
  <c r="N276" i="10"/>
  <c r="B276" i="10"/>
  <c r="L276" i="10" s="1"/>
  <c r="N275" i="10"/>
  <c r="B275" i="10"/>
  <c r="L275" i="10" s="1"/>
  <c r="N274" i="10"/>
  <c r="B274" i="10"/>
  <c r="L274" i="10" s="1"/>
  <c r="N273" i="10"/>
  <c r="R273" i="10" s="1"/>
  <c r="B273" i="10"/>
  <c r="L273" i="10" s="1"/>
  <c r="N272" i="10"/>
  <c r="B272" i="10"/>
  <c r="L272" i="10" s="1"/>
  <c r="N271" i="10"/>
  <c r="B271" i="10"/>
  <c r="L271" i="10" s="1"/>
  <c r="N270" i="10"/>
  <c r="R270" i="10" s="1"/>
  <c r="B270" i="10"/>
  <c r="L270" i="10" s="1"/>
  <c r="N269" i="10"/>
  <c r="R269" i="10" s="1"/>
  <c r="B269" i="10"/>
  <c r="L269" i="10" s="1"/>
  <c r="R268" i="10"/>
  <c r="N268" i="10"/>
  <c r="B268" i="10"/>
  <c r="L268" i="10" s="1"/>
  <c r="N267" i="10"/>
  <c r="L267" i="10"/>
  <c r="B267" i="10"/>
  <c r="N266" i="10"/>
  <c r="R266" i="10" s="1"/>
  <c r="B266" i="10"/>
  <c r="L266" i="10" s="1"/>
  <c r="N265" i="10"/>
  <c r="B265" i="10"/>
  <c r="L265" i="10" s="1"/>
  <c r="N264" i="10"/>
  <c r="B264" i="10"/>
  <c r="L264" i="10" s="1"/>
  <c r="B261" i="10"/>
  <c r="B260" i="10"/>
  <c r="F255" i="10"/>
  <c r="U251" i="10"/>
  <c r="N251" i="10"/>
  <c r="B251" i="10"/>
  <c r="L251" i="10" s="1"/>
  <c r="N250" i="10"/>
  <c r="B250" i="10"/>
  <c r="L250" i="10" s="1"/>
  <c r="N249" i="10"/>
  <c r="R249" i="10" s="1"/>
  <c r="B249" i="10"/>
  <c r="L249" i="10" s="1"/>
  <c r="N248" i="10"/>
  <c r="B248" i="10"/>
  <c r="L248" i="10" s="1"/>
  <c r="N247" i="10"/>
  <c r="R247" i="10" s="1"/>
  <c r="B247" i="10"/>
  <c r="L247" i="10" s="1"/>
  <c r="N246" i="10"/>
  <c r="B246" i="10"/>
  <c r="L246" i="10" s="1"/>
  <c r="N245" i="10"/>
  <c r="R245" i="10" s="1"/>
  <c r="B245" i="10"/>
  <c r="L245" i="10" s="1"/>
  <c r="N244" i="10"/>
  <c r="B244" i="10"/>
  <c r="L244" i="10" s="1"/>
  <c r="N243" i="10"/>
  <c r="B243" i="10"/>
  <c r="L243" i="10" s="1"/>
  <c r="N242" i="10"/>
  <c r="R242" i="10" s="1"/>
  <c r="B242" i="10"/>
  <c r="L242" i="10" s="1"/>
  <c r="N241" i="10"/>
  <c r="R241" i="10" s="1"/>
  <c r="B241" i="10"/>
  <c r="L241" i="10" s="1"/>
  <c r="R240" i="10"/>
  <c r="N240" i="10"/>
  <c r="B240" i="10"/>
  <c r="L240" i="10" s="1"/>
  <c r="R239" i="10"/>
  <c r="N239" i="10"/>
  <c r="L239" i="10"/>
  <c r="B239" i="10"/>
  <c r="N238" i="10"/>
  <c r="B238" i="10"/>
  <c r="L238" i="10" s="1"/>
  <c r="N237" i="10"/>
  <c r="B237" i="10"/>
  <c r="L237" i="10" s="1"/>
  <c r="N236" i="10"/>
  <c r="B236" i="10"/>
  <c r="L236" i="10" s="1"/>
  <c r="N235" i="10"/>
  <c r="B235" i="10"/>
  <c r="L235" i="10" s="1"/>
  <c r="N234" i="10"/>
  <c r="B234" i="10"/>
  <c r="L234" i="10" s="1"/>
  <c r="N233" i="10"/>
  <c r="R233" i="10" s="1"/>
  <c r="L233" i="10"/>
  <c r="B233" i="10"/>
  <c r="N232" i="10"/>
  <c r="B232" i="10"/>
  <c r="L232" i="10" s="1"/>
  <c r="B229" i="10"/>
  <c r="B228" i="10"/>
  <c r="F223" i="10"/>
  <c r="U219" i="10"/>
  <c r="N219" i="10"/>
  <c r="B219" i="10"/>
  <c r="L219" i="10" s="1"/>
  <c r="N218" i="10"/>
  <c r="B218" i="10"/>
  <c r="L218" i="10" s="1"/>
  <c r="N217" i="10"/>
  <c r="B217" i="10"/>
  <c r="L217" i="10" s="1"/>
  <c r="R216" i="10"/>
  <c r="N216" i="10"/>
  <c r="B216" i="10"/>
  <c r="L216" i="10" s="1"/>
  <c r="N215" i="10"/>
  <c r="B215" i="10"/>
  <c r="L215" i="10" s="1"/>
  <c r="N214" i="10"/>
  <c r="B214" i="10"/>
  <c r="L214" i="10" s="1"/>
  <c r="N213" i="10"/>
  <c r="R213" i="10" s="1"/>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B205" i="10"/>
  <c r="L205" i="10" s="1"/>
  <c r="N204" i="10"/>
  <c r="B204" i="10"/>
  <c r="L204" i="10" s="1"/>
  <c r="N203" i="10"/>
  <c r="B203" i="10"/>
  <c r="L203" i="10" s="1"/>
  <c r="N202" i="10"/>
  <c r="R202" i="10" s="1"/>
  <c r="B202" i="10"/>
  <c r="L202" i="10" s="1"/>
  <c r="N201" i="10"/>
  <c r="B201" i="10"/>
  <c r="L201" i="10" s="1"/>
  <c r="R200" i="10"/>
  <c r="N200" i="10"/>
  <c r="B200" i="10"/>
  <c r="L200" i="10" s="1"/>
  <c r="B197" i="10"/>
  <c r="B196" i="10"/>
  <c r="F191" i="10"/>
  <c r="U187" i="10"/>
  <c r="N187" i="10"/>
  <c r="B187" i="10"/>
  <c r="L187" i="10" s="1"/>
  <c r="N186" i="10"/>
  <c r="B186" i="10"/>
  <c r="L186" i="10" s="1"/>
  <c r="N185" i="10"/>
  <c r="B185" i="10"/>
  <c r="L185" i="10" s="1"/>
  <c r="N184" i="10"/>
  <c r="B184" i="10"/>
  <c r="L184" i="10" s="1"/>
  <c r="N183" i="10"/>
  <c r="B183" i="10"/>
  <c r="L183" i="10" s="1"/>
  <c r="N182" i="10"/>
  <c r="B182" i="10"/>
  <c r="L182" i="10" s="1"/>
  <c r="N181" i="10"/>
  <c r="B181" i="10"/>
  <c r="L181" i="10" s="1"/>
  <c r="N180" i="10"/>
  <c r="B180" i="10"/>
  <c r="L180" i="10" s="1"/>
  <c r="N179" i="10"/>
  <c r="R179" i="10" s="1"/>
  <c r="B179" i="10"/>
  <c r="L179" i="10" s="1"/>
  <c r="N178" i="10"/>
  <c r="B178" i="10"/>
  <c r="L178" i="10" s="1"/>
  <c r="N177" i="10"/>
  <c r="B177" i="10"/>
  <c r="L177" i="10" s="1"/>
  <c r="N176" i="10"/>
  <c r="B176" i="10"/>
  <c r="L176" i="10" s="1"/>
  <c r="N175" i="10"/>
  <c r="L175" i="10"/>
  <c r="B175" i="10"/>
  <c r="N174" i="10"/>
  <c r="B174" i="10"/>
  <c r="L174" i="10" s="1"/>
  <c r="N173" i="10"/>
  <c r="B173" i="10"/>
  <c r="L173" i="10" s="1"/>
  <c r="N172" i="10"/>
  <c r="B172" i="10"/>
  <c r="L172" i="10" s="1"/>
  <c r="N171" i="10"/>
  <c r="B171" i="10"/>
  <c r="L171" i="10" s="1"/>
  <c r="N170" i="10"/>
  <c r="L170" i="10"/>
  <c r="B170" i="10"/>
  <c r="N169" i="10"/>
  <c r="B169" i="10"/>
  <c r="L169" i="10" s="1"/>
  <c r="N168" i="10"/>
  <c r="B168" i="10"/>
  <c r="L168" i="10" s="1"/>
  <c r="B165" i="10"/>
  <c r="B164" i="10"/>
  <c r="F159" i="10"/>
  <c r="U155" i="10"/>
  <c r="N155" i="10"/>
  <c r="B155" i="10"/>
  <c r="L155" i="10" s="1"/>
  <c r="N154" i="10"/>
  <c r="R154" i="10" s="1"/>
  <c r="L154" i="10"/>
  <c r="B154" i="10"/>
  <c r="N153" i="10"/>
  <c r="B153" i="10"/>
  <c r="L153" i="10" s="1"/>
  <c r="R152" i="10"/>
  <c r="N152" i="10"/>
  <c r="B152" i="10"/>
  <c r="L152" i="10" s="1"/>
  <c r="R151" i="10"/>
  <c r="N151" i="10"/>
  <c r="B151" i="10"/>
  <c r="L151" i="10" s="1"/>
  <c r="N150" i="10"/>
  <c r="L150" i="10"/>
  <c r="B150" i="10"/>
  <c r="N149" i="10"/>
  <c r="B149" i="10"/>
  <c r="L149" i="10" s="1"/>
  <c r="N148" i="10"/>
  <c r="B148" i="10"/>
  <c r="L148" i="10" s="1"/>
  <c r="N147" i="10"/>
  <c r="L147" i="10"/>
  <c r="B147" i="10"/>
  <c r="N146" i="10"/>
  <c r="B146" i="10"/>
  <c r="L146" i="10" s="1"/>
  <c r="N145" i="10"/>
  <c r="B145" i="10"/>
  <c r="L145" i="10" s="1"/>
  <c r="N144" i="10"/>
  <c r="R144" i="10" s="1"/>
  <c r="B144" i="10"/>
  <c r="L144" i="10" s="1"/>
  <c r="N143" i="10"/>
  <c r="B143" i="10"/>
  <c r="L143" i="10" s="1"/>
  <c r="N142" i="10"/>
  <c r="B142" i="10"/>
  <c r="L142" i="10" s="1"/>
  <c r="N141" i="10"/>
  <c r="B141" i="10"/>
  <c r="L141" i="10" s="1"/>
  <c r="N140" i="10"/>
  <c r="R140" i="10" s="1"/>
  <c r="B140" i="10"/>
  <c r="L140" i="10" s="1"/>
  <c r="N139" i="10"/>
  <c r="R139" i="10" s="1"/>
  <c r="B139" i="10"/>
  <c r="L139" i="10" s="1"/>
  <c r="N138" i="10"/>
  <c r="B138" i="10"/>
  <c r="L138" i="10" s="1"/>
  <c r="R137" i="10"/>
  <c r="N137" i="10"/>
  <c r="B137" i="10"/>
  <c r="L137" i="10" s="1"/>
  <c r="N136" i="10"/>
  <c r="R136" i="10" s="1"/>
  <c r="B136" i="10"/>
  <c r="L136" i="10" s="1"/>
  <c r="B133" i="10"/>
  <c r="B132" i="10"/>
  <c r="F127" i="10"/>
  <c r="U123" i="10"/>
  <c r="N123" i="10"/>
  <c r="R123" i="10" s="1"/>
  <c r="B123" i="10"/>
  <c r="L123" i="10" s="1"/>
  <c r="N122" i="10"/>
  <c r="B122" i="10"/>
  <c r="L122" i="10" s="1"/>
  <c r="N121" i="10"/>
  <c r="B121" i="10"/>
  <c r="L121" i="10" s="1"/>
  <c r="R120" i="10"/>
  <c r="N120" i="10"/>
  <c r="B120" i="10"/>
  <c r="L120" i="10" s="1"/>
  <c r="N119" i="10"/>
  <c r="B119" i="10"/>
  <c r="L119" i="10" s="1"/>
  <c r="N118" i="10"/>
  <c r="R118" i="10" s="1"/>
  <c r="L118" i="10"/>
  <c r="B118" i="10"/>
  <c r="N117" i="10"/>
  <c r="B117" i="10"/>
  <c r="L117" i="10" s="1"/>
  <c r="N116" i="10"/>
  <c r="R116" i="10" s="1"/>
  <c r="B116" i="10"/>
  <c r="L116" i="10" s="1"/>
  <c r="N115" i="10"/>
  <c r="B115" i="10"/>
  <c r="L115" i="10" s="1"/>
  <c r="N114" i="10"/>
  <c r="B114" i="10"/>
  <c r="L114" i="10" s="1"/>
  <c r="N113" i="10"/>
  <c r="B113" i="10"/>
  <c r="L113" i="10" s="1"/>
  <c r="N112" i="10"/>
  <c r="B112" i="10"/>
  <c r="L112" i="10" s="1"/>
  <c r="N111" i="10"/>
  <c r="L111" i="10"/>
  <c r="B111" i="10"/>
  <c r="N110" i="10"/>
  <c r="B110" i="10"/>
  <c r="L110" i="10" s="1"/>
  <c r="N109" i="10"/>
  <c r="B109" i="10"/>
  <c r="L109" i="10" s="1"/>
  <c r="N108" i="10"/>
  <c r="B108" i="10"/>
  <c r="L108" i="10" s="1"/>
  <c r="N107" i="10"/>
  <c r="B107" i="10"/>
  <c r="L107" i="10" s="1"/>
  <c r="N106" i="10"/>
  <c r="R106" i="10" s="1"/>
  <c r="B106" i="10"/>
  <c r="L106" i="10" s="1"/>
  <c r="N105" i="10"/>
  <c r="B105" i="10"/>
  <c r="L105" i="10" s="1"/>
  <c r="N104" i="10"/>
  <c r="B104" i="10"/>
  <c r="L104" i="10" s="1"/>
  <c r="B101" i="10"/>
  <c r="B100" i="10"/>
  <c r="F95" i="10"/>
  <c r="U91" i="10"/>
  <c r="N91" i="10"/>
  <c r="B91" i="10"/>
  <c r="L91" i="10" s="1"/>
  <c r="N90" i="10"/>
  <c r="B90" i="10"/>
  <c r="L90" i="10" s="1"/>
  <c r="N89" i="10"/>
  <c r="B89" i="10"/>
  <c r="L89" i="10" s="1"/>
  <c r="N88" i="10"/>
  <c r="R88" i="10" s="1"/>
  <c r="B88" i="10"/>
  <c r="L88" i="10" s="1"/>
  <c r="N87" i="10"/>
  <c r="B87" i="10"/>
  <c r="L87" i="10" s="1"/>
  <c r="N86" i="10"/>
  <c r="B86" i="10"/>
  <c r="L86" i="10" s="1"/>
  <c r="N85" i="10"/>
  <c r="B85" i="10"/>
  <c r="L85" i="10" s="1"/>
  <c r="N84" i="10"/>
  <c r="B84" i="10"/>
  <c r="L84" i="10" s="1"/>
  <c r="N83" i="10"/>
  <c r="R83" i="10" s="1"/>
  <c r="B83" i="10"/>
  <c r="L83" i="10" s="1"/>
  <c r="N82" i="10"/>
  <c r="R82" i="10" s="1"/>
  <c r="B82" i="10"/>
  <c r="L82" i="10" s="1"/>
  <c r="N81" i="10"/>
  <c r="B81" i="10"/>
  <c r="L81" i="10" s="1"/>
  <c r="N80" i="10"/>
  <c r="B80" i="10"/>
  <c r="L80" i="10" s="1"/>
  <c r="N79" i="10"/>
  <c r="B79" i="10"/>
  <c r="L79" i="10" s="1"/>
  <c r="N78" i="10"/>
  <c r="R78" i="10" s="1"/>
  <c r="B78" i="10"/>
  <c r="L78" i="10" s="1"/>
  <c r="R77" i="10"/>
  <c r="N77" i="10"/>
  <c r="B77" i="10"/>
  <c r="L77" i="10" s="1"/>
  <c r="N76" i="10"/>
  <c r="B76" i="10"/>
  <c r="L76" i="10" s="1"/>
  <c r="N75" i="10"/>
  <c r="B75" i="10"/>
  <c r="L75" i="10" s="1"/>
  <c r="N74" i="10"/>
  <c r="B74" i="10"/>
  <c r="L74" i="10" s="1"/>
  <c r="N73" i="10"/>
  <c r="B73" i="10"/>
  <c r="L73" i="10" s="1"/>
  <c r="N72" i="10"/>
  <c r="B72" i="10"/>
  <c r="L72" i="10" s="1"/>
  <c r="B69" i="10"/>
  <c r="B68" i="10"/>
  <c r="F63" i="10"/>
  <c r="U59" i="10"/>
  <c r="N59" i="10"/>
  <c r="L59" i="10"/>
  <c r="B59" i="10"/>
  <c r="N58" i="10"/>
  <c r="R58" i="10" s="1"/>
  <c r="B58" i="10"/>
  <c r="L58" i="10" s="1"/>
  <c r="N57" i="10"/>
  <c r="B57" i="10"/>
  <c r="L57" i="10" s="1"/>
  <c r="N56" i="10"/>
  <c r="L56" i="10"/>
  <c r="B56" i="10"/>
  <c r="N55" i="10"/>
  <c r="B55" i="10"/>
  <c r="L55" i="10" s="1"/>
  <c r="N54" i="10"/>
  <c r="R54" i="10" s="1"/>
  <c r="B54" i="10"/>
  <c r="L54" i="10" s="1"/>
  <c r="N53" i="10"/>
  <c r="B53" i="10"/>
  <c r="L53" i="10" s="1"/>
  <c r="N52" i="10"/>
  <c r="B52" i="10"/>
  <c r="L52" i="10" s="1"/>
  <c r="N51" i="10"/>
  <c r="B51" i="10"/>
  <c r="L51" i="10" s="1"/>
  <c r="N50" i="10"/>
  <c r="B50" i="10"/>
  <c r="L50" i="10" s="1"/>
  <c r="N49" i="10"/>
  <c r="R49" i="10" s="1"/>
  <c r="B49" i="10"/>
  <c r="L49" i="10" s="1"/>
  <c r="N48" i="10"/>
  <c r="R48" i="10" s="1"/>
  <c r="B48" i="10"/>
  <c r="L48" i="10" s="1"/>
  <c r="N47" i="10"/>
  <c r="B47" i="10"/>
  <c r="L47" i="10" s="1"/>
  <c r="N46" i="10"/>
  <c r="B46" i="10"/>
  <c r="L46" i="10" s="1"/>
  <c r="N45" i="10"/>
  <c r="R45" i="10" s="1"/>
  <c r="B45" i="10"/>
  <c r="L45" i="10" s="1"/>
  <c r="N44" i="10"/>
  <c r="B44" i="10"/>
  <c r="L44" i="10" s="1"/>
  <c r="N43" i="10"/>
  <c r="B43" i="10"/>
  <c r="L43" i="10" s="1"/>
  <c r="N42" i="10"/>
  <c r="B42" i="10"/>
  <c r="L42" i="10" s="1"/>
  <c r="N41" i="10"/>
  <c r="R41" i="10" s="1"/>
  <c r="B41" i="10"/>
  <c r="L41" i="10" s="1"/>
  <c r="N40" i="10"/>
  <c r="R40" i="10" s="1"/>
  <c r="B40" i="10"/>
  <c r="L40" i="10" s="1"/>
  <c r="B37" i="10"/>
  <c r="B36" i="10"/>
  <c r="F31" i="10"/>
  <c r="N27" i="10"/>
  <c r="B27" i="10"/>
  <c r="L27" i="10" s="1"/>
  <c r="N26" i="10"/>
  <c r="B26" i="10"/>
  <c r="L26" i="10" s="1"/>
  <c r="N25" i="10"/>
  <c r="R25" i="10" s="1"/>
  <c r="B25" i="10"/>
  <c r="L25" i="10" s="1"/>
  <c r="N24" i="10"/>
  <c r="B24" i="10"/>
  <c r="L24" i="10" s="1"/>
  <c r="N23" i="10"/>
  <c r="B23" i="10"/>
  <c r="L23" i="10" s="1"/>
  <c r="N22" i="10"/>
  <c r="B22" i="10"/>
  <c r="L22" i="10" s="1"/>
  <c r="N21" i="10"/>
  <c r="B21" i="10"/>
  <c r="L21" i="10" s="1"/>
  <c r="N20" i="10"/>
  <c r="R20" i="10" s="1"/>
  <c r="B20" i="10"/>
  <c r="L20" i="10" s="1"/>
  <c r="N19" i="10"/>
  <c r="B19" i="10"/>
  <c r="L19" i="10" s="1"/>
  <c r="N18" i="10"/>
  <c r="R18" i="10" s="1"/>
  <c r="B18" i="10"/>
  <c r="L18" i="10" s="1"/>
  <c r="N17" i="10"/>
  <c r="B17" i="10"/>
  <c r="L17" i="10" s="1"/>
  <c r="N16" i="10"/>
  <c r="B16" i="10"/>
  <c r="L16" i="10" s="1"/>
  <c r="N15" i="10"/>
  <c r="B15" i="10"/>
  <c r="L15" i="10" s="1"/>
  <c r="N14" i="10"/>
  <c r="L14" i="10"/>
  <c r="B14" i="10"/>
  <c r="N13" i="10"/>
  <c r="B13" i="10"/>
  <c r="L13" i="10" s="1"/>
  <c r="N12" i="10"/>
  <c r="B12" i="10"/>
  <c r="L12" i="10" s="1"/>
  <c r="N11" i="10"/>
  <c r="B11" i="10"/>
  <c r="L11" i="10" s="1"/>
  <c r="N10" i="10"/>
  <c r="B10" i="10"/>
  <c r="L10" i="10" s="1"/>
  <c r="N9" i="10"/>
  <c r="R9" i="10" s="1"/>
  <c r="B9" i="10"/>
  <c r="L9" i="10" s="1"/>
  <c r="N8" i="10"/>
  <c r="B8" i="10"/>
  <c r="L8" i="10" s="1"/>
  <c r="B5" i="10"/>
  <c r="B4" i="10"/>
  <c r="F319" i="9"/>
  <c r="U315" i="9"/>
  <c r="N315" i="9"/>
  <c r="B315" i="9"/>
  <c r="L315" i="9" s="1"/>
  <c r="R314" i="9"/>
  <c r="N314" i="9"/>
  <c r="B314" i="9"/>
  <c r="L314" i="9" s="1"/>
  <c r="N313" i="9"/>
  <c r="B313" i="9"/>
  <c r="L313" i="9" s="1"/>
  <c r="N312" i="9"/>
  <c r="B312" i="9"/>
  <c r="L312" i="9" s="1"/>
  <c r="N311" i="9"/>
  <c r="R311" i="9" s="1"/>
  <c r="B311" i="9"/>
  <c r="L311" i="9" s="1"/>
  <c r="R310" i="9"/>
  <c r="N310" i="9"/>
  <c r="B310" i="9"/>
  <c r="L310" i="9" s="1"/>
  <c r="N309" i="9"/>
  <c r="B309" i="9"/>
  <c r="L309" i="9" s="1"/>
  <c r="N308" i="9"/>
  <c r="B308" i="9"/>
  <c r="L308" i="9" s="1"/>
  <c r="R307" i="9"/>
  <c r="N307" i="9"/>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R298" i="9" s="1"/>
  <c r="B298" i="9"/>
  <c r="L298" i="9" s="1"/>
  <c r="N297" i="9"/>
  <c r="B297" i="9"/>
  <c r="L297" i="9" s="1"/>
  <c r="N296" i="9"/>
  <c r="R296" i="9" s="1"/>
  <c r="B296" i="9"/>
  <c r="L296" i="9" s="1"/>
  <c r="B293" i="9"/>
  <c r="B292" i="9"/>
  <c r="F287" i="9"/>
  <c r="U283" i="9"/>
  <c r="N283" i="9"/>
  <c r="B283" i="9"/>
  <c r="L283" i="9" s="1"/>
  <c r="N282" i="9"/>
  <c r="B282" i="9"/>
  <c r="L282" i="9" s="1"/>
  <c r="N281" i="9"/>
  <c r="B281" i="9"/>
  <c r="L281" i="9" s="1"/>
  <c r="N280" i="9"/>
  <c r="R280" i="9" s="1"/>
  <c r="B280" i="9"/>
  <c r="L280" i="9" s="1"/>
  <c r="N279" i="9"/>
  <c r="B279" i="9"/>
  <c r="L279" i="9" s="1"/>
  <c r="N278" i="9"/>
  <c r="R278" i="9" s="1"/>
  <c r="B278" i="9"/>
  <c r="L278" i="9" s="1"/>
  <c r="N277" i="9"/>
  <c r="B277" i="9"/>
  <c r="L277" i="9" s="1"/>
  <c r="N276" i="9"/>
  <c r="B276" i="9"/>
  <c r="L276" i="9" s="1"/>
  <c r="N275" i="9"/>
  <c r="B275" i="9"/>
  <c r="L275" i="9" s="1"/>
  <c r="N274" i="9"/>
  <c r="B274" i="9"/>
  <c r="L274" i="9" s="1"/>
  <c r="N273" i="9"/>
  <c r="R273" i="9" s="1"/>
  <c r="B273" i="9"/>
  <c r="L273" i="9" s="1"/>
  <c r="N272" i="9"/>
  <c r="R272" i="9" s="1"/>
  <c r="B272" i="9"/>
  <c r="L272" i="9" s="1"/>
  <c r="N271" i="9"/>
  <c r="R271" i="9" s="1"/>
  <c r="B271" i="9"/>
  <c r="L271" i="9" s="1"/>
  <c r="N270" i="9"/>
  <c r="B270" i="9"/>
  <c r="L270" i="9" s="1"/>
  <c r="N269" i="9"/>
  <c r="R269" i="9" s="1"/>
  <c r="B269" i="9"/>
  <c r="L269" i="9" s="1"/>
  <c r="N268" i="9"/>
  <c r="R268" i="9" s="1"/>
  <c r="B268" i="9"/>
  <c r="L268" i="9" s="1"/>
  <c r="N267" i="9"/>
  <c r="B267" i="9"/>
  <c r="L267" i="9" s="1"/>
  <c r="N266" i="9"/>
  <c r="B266" i="9"/>
  <c r="L266" i="9" s="1"/>
  <c r="N265" i="9"/>
  <c r="B265" i="9"/>
  <c r="L265" i="9" s="1"/>
  <c r="N264" i="9"/>
  <c r="R264" i="9" s="1"/>
  <c r="B264" i="9"/>
  <c r="L264" i="9" s="1"/>
  <c r="B261" i="9"/>
  <c r="B260" i="9"/>
  <c r="F255" i="9"/>
  <c r="U251" i="9"/>
  <c r="N251" i="9"/>
  <c r="R251" i="9" s="1"/>
  <c r="B251" i="9"/>
  <c r="L251" i="9" s="1"/>
  <c r="N250" i="9"/>
  <c r="R250" i="9" s="1"/>
  <c r="B250" i="9"/>
  <c r="L250" i="9" s="1"/>
  <c r="N249" i="9"/>
  <c r="R249" i="9" s="1"/>
  <c r="B249" i="9"/>
  <c r="L249" i="9" s="1"/>
  <c r="N248" i="9"/>
  <c r="R248" i="9" s="1"/>
  <c r="B248" i="9"/>
  <c r="L248" i="9" s="1"/>
  <c r="N247" i="9"/>
  <c r="B247" i="9"/>
  <c r="L247" i="9" s="1"/>
  <c r="N246" i="9"/>
  <c r="R246" i="9" s="1"/>
  <c r="B246" i="9"/>
  <c r="L246" i="9" s="1"/>
  <c r="N245" i="9"/>
  <c r="B245" i="9"/>
  <c r="L245" i="9" s="1"/>
  <c r="N244" i="9"/>
  <c r="R244" i="9" s="1"/>
  <c r="B244" i="9"/>
  <c r="L244" i="9" s="1"/>
  <c r="N243" i="9"/>
  <c r="B243" i="9"/>
  <c r="L243" i="9" s="1"/>
  <c r="N242" i="9"/>
  <c r="R242" i="9" s="1"/>
  <c r="B242" i="9"/>
  <c r="L242" i="9" s="1"/>
  <c r="N241" i="9"/>
  <c r="B241" i="9"/>
  <c r="L241" i="9" s="1"/>
  <c r="N240" i="9"/>
  <c r="B240" i="9"/>
  <c r="L240" i="9" s="1"/>
  <c r="N239" i="9"/>
  <c r="B239" i="9"/>
  <c r="L239" i="9" s="1"/>
  <c r="R238" i="9"/>
  <c r="N238" i="9"/>
  <c r="B238" i="9"/>
  <c r="L238" i="9" s="1"/>
  <c r="N237" i="9"/>
  <c r="B237" i="9"/>
  <c r="L237" i="9" s="1"/>
  <c r="N236" i="9"/>
  <c r="B236" i="9"/>
  <c r="L236" i="9" s="1"/>
  <c r="N235" i="9"/>
  <c r="B235" i="9"/>
  <c r="L235" i="9" s="1"/>
  <c r="N234" i="9"/>
  <c r="B234" i="9"/>
  <c r="L234" i="9" s="1"/>
  <c r="N233" i="9"/>
  <c r="R233" i="9" s="1"/>
  <c r="B233" i="9"/>
  <c r="L233" i="9" s="1"/>
  <c r="N232" i="9"/>
  <c r="B232" i="9"/>
  <c r="L232" i="9" s="1"/>
  <c r="B229" i="9"/>
  <c r="B228" i="9"/>
  <c r="F223" i="9"/>
  <c r="U219" i="9"/>
  <c r="N219" i="9"/>
  <c r="B219" i="9"/>
  <c r="L219" i="9" s="1"/>
  <c r="N218" i="9"/>
  <c r="R218" i="9" s="1"/>
  <c r="B218" i="9"/>
  <c r="L218" i="9" s="1"/>
  <c r="N217" i="9"/>
  <c r="R217" i="9" s="1"/>
  <c r="B217" i="9"/>
  <c r="L217" i="9" s="1"/>
  <c r="N216" i="9"/>
  <c r="B216" i="9"/>
  <c r="L216" i="9" s="1"/>
  <c r="N215" i="9"/>
  <c r="B215" i="9"/>
  <c r="L215" i="9" s="1"/>
  <c r="N214" i="9"/>
  <c r="B214" i="9"/>
  <c r="L214" i="9" s="1"/>
  <c r="N213" i="9"/>
  <c r="B213" i="9"/>
  <c r="L213" i="9" s="1"/>
  <c r="N212" i="9"/>
  <c r="B212" i="9"/>
  <c r="L212" i="9" s="1"/>
  <c r="N211" i="9"/>
  <c r="L211" i="9"/>
  <c r="B211" i="9"/>
  <c r="N210" i="9"/>
  <c r="R210" i="9" s="1"/>
  <c r="B210" i="9"/>
  <c r="L210" i="9" s="1"/>
  <c r="N209" i="9"/>
  <c r="R209" i="9" s="1"/>
  <c r="B209" i="9"/>
  <c r="L209" i="9" s="1"/>
  <c r="N208" i="9"/>
  <c r="B208" i="9"/>
  <c r="L208" i="9" s="1"/>
  <c r="N207" i="9"/>
  <c r="B207" i="9"/>
  <c r="L207" i="9" s="1"/>
  <c r="N206" i="9"/>
  <c r="L206" i="9"/>
  <c r="B206" i="9"/>
  <c r="N205" i="9"/>
  <c r="B205" i="9"/>
  <c r="L205" i="9" s="1"/>
  <c r="N204" i="9"/>
  <c r="B204" i="9"/>
  <c r="L204" i="9" s="1"/>
  <c r="N203" i="9"/>
  <c r="B203" i="9"/>
  <c r="L203" i="9" s="1"/>
  <c r="N202" i="9"/>
  <c r="R202" i="9" s="1"/>
  <c r="B202" i="9"/>
  <c r="L202" i="9" s="1"/>
  <c r="N201" i="9"/>
  <c r="B201" i="9"/>
  <c r="L201" i="9" s="1"/>
  <c r="N200" i="9"/>
  <c r="B200" i="9"/>
  <c r="L200" i="9" s="1"/>
  <c r="B197" i="9"/>
  <c r="B196" i="9"/>
  <c r="F191" i="9"/>
  <c r="U187" i="9"/>
  <c r="R187" i="9"/>
  <c r="N187" i="9"/>
  <c r="B187" i="9"/>
  <c r="L187" i="9" s="1"/>
  <c r="N186" i="9"/>
  <c r="L186" i="9"/>
  <c r="B186" i="9"/>
  <c r="N185" i="9"/>
  <c r="B185" i="9"/>
  <c r="L185" i="9" s="1"/>
  <c r="N184" i="9"/>
  <c r="B184" i="9"/>
  <c r="L184" i="9" s="1"/>
  <c r="N183" i="9"/>
  <c r="B183" i="9"/>
  <c r="L183" i="9" s="1"/>
  <c r="N182" i="9"/>
  <c r="B182" i="9"/>
  <c r="L182" i="9" s="1"/>
  <c r="N181" i="9"/>
  <c r="B181" i="9"/>
  <c r="L181" i="9" s="1"/>
  <c r="N180" i="9"/>
  <c r="B180" i="9"/>
  <c r="L180" i="9" s="1"/>
  <c r="N179" i="9"/>
  <c r="B179" i="9"/>
  <c r="L179" i="9" s="1"/>
  <c r="N178" i="9"/>
  <c r="R178" i="9" s="1"/>
  <c r="B178" i="9"/>
  <c r="L178" i="9" s="1"/>
  <c r="N177" i="9"/>
  <c r="B177" i="9"/>
  <c r="L177" i="9" s="1"/>
  <c r="N176" i="9"/>
  <c r="B176" i="9"/>
  <c r="L176" i="9" s="1"/>
  <c r="R175" i="9"/>
  <c r="N175" i="9"/>
  <c r="B175" i="9"/>
  <c r="L175" i="9" s="1"/>
  <c r="N174" i="9"/>
  <c r="R174" i="9" s="1"/>
  <c r="B174" i="9"/>
  <c r="L174" i="9" s="1"/>
  <c r="N173" i="9"/>
  <c r="B173" i="9"/>
  <c r="L173" i="9" s="1"/>
  <c r="N172" i="9"/>
  <c r="R172" i="9" s="1"/>
  <c r="B172" i="9"/>
  <c r="L172" i="9" s="1"/>
  <c r="N171" i="9"/>
  <c r="B171" i="9"/>
  <c r="L171" i="9" s="1"/>
  <c r="N170" i="9"/>
  <c r="B170" i="9"/>
  <c r="L170" i="9" s="1"/>
  <c r="N169" i="9"/>
  <c r="B169" i="9"/>
  <c r="L169" i="9" s="1"/>
  <c r="N168" i="9"/>
  <c r="B168" i="9"/>
  <c r="L168" i="9" s="1"/>
  <c r="B165" i="9"/>
  <c r="B164" i="9"/>
  <c r="F159" i="9"/>
  <c r="U155" i="9"/>
  <c r="R155" i="9"/>
  <c r="N155" i="9"/>
  <c r="B155" i="9"/>
  <c r="L155" i="9" s="1"/>
  <c r="N154" i="9"/>
  <c r="R154" i="9" s="1"/>
  <c r="B154" i="9"/>
  <c r="L154" i="9" s="1"/>
  <c r="N153" i="9"/>
  <c r="B153" i="9"/>
  <c r="L153" i="9" s="1"/>
  <c r="N152" i="9"/>
  <c r="R152" i="9" s="1"/>
  <c r="B152" i="9"/>
  <c r="L152" i="9" s="1"/>
  <c r="R151" i="9"/>
  <c r="N151" i="9"/>
  <c r="B151" i="9"/>
  <c r="L151" i="9" s="1"/>
  <c r="N150" i="9"/>
  <c r="B150" i="9"/>
  <c r="L150" i="9" s="1"/>
  <c r="N149" i="9"/>
  <c r="B149" i="9"/>
  <c r="L149" i="9" s="1"/>
  <c r="N148" i="9"/>
  <c r="R148" i="9" s="1"/>
  <c r="B148" i="9"/>
  <c r="L148" i="9" s="1"/>
  <c r="N147" i="9"/>
  <c r="R147" i="9" s="1"/>
  <c r="B147" i="9"/>
  <c r="L147" i="9" s="1"/>
  <c r="N146" i="9"/>
  <c r="B146" i="9"/>
  <c r="L146" i="9" s="1"/>
  <c r="N145" i="9"/>
  <c r="B145" i="9"/>
  <c r="L145" i="9" s="1"/>
  <c r="N144" i="9"/>
  <c r="B144" i="9"/>
  <c r="L144" i="9" s="1"/>
  <c r="N143" i="9"/>
  <c r="B143" i="9"/>
  <c r="L143" i="9" s="1"/>
  <c r="N142" i="9"/>
  <c r="B142" i="9"/>
  <c r="L142" i="9" s="1"/>
  <c r="N141" i="9"/>
  <c r="B141" i="9"/>
  <c r="L141" i="9" s="1"/>
  <c r="N140" i="9"/>
  <c r="B140" i="9"/>
  <c r="L140" i="9" s="1"/>
  <c r="N139" i="9"/>
  <c r="R139" i="9" s="1"/>
  <c r="B139" i="9"/>
  <c r="L139" i="9" s="1"/>
  <c r="N138" i="9"/>
  <c r="B138" i="9"/>
  <c r="L138" i="9" s="1"/>
  <c r="N137" i="9"/>
  <c r="B137" i="9"/>
  <c r="L137" i="9" s="1"/>
  <c r="N136" i="9"/>
  <c r="B136" i="9"/>
  <c r="L136" i="9" s="1"/>
  <c r="B133" i="9"/>
  <c r="B132" i="9"/>
  <c r="F127" i="9"/>
  <c r="U123" i="9"/>
  <c r="N123" i="9"/>
  <c r="R123" i="9" s="1"/>
  <c r="B123" i="9"/>
  <c r="L123" i="9" s="1"/>
  <c r="N122" i="9"/>
  <c r="B122" i="9"/>
  <c r="L122" i="9" s="1"/>
  <c r="N121" i="9"/>
  <c r="B121" i="9"/>
  <c r="L121" i="9" s="1"/>
  <c r="R120" i="9"/>
  <c r="N120" i="9"/>
  <c r="B120" i="9"/>
  <c r="L120" i="9" s="1"/>
  <c r="N119" i="9"/>
  <c r="B119" i="9"/>
  <c r="L119" i="9" s="1"/>
  <c r="N118" i="9"/>
  <c r="B118" i="9"/>
  <c r="L118" i="9" s="1"/>
  <c r="N117" i="9"/>
  <c r="B117" i="9"/>
  <c r="L117" i="9" s="1"/>
  <c r="R116" i="9"/>
  <c r="N116" i="9"/>
  <c r="B116" i="9"/>
  <c r="L116" i="9" s="1"/>
  <c r="N115" i="9"/>
  <c r="B115" i="9"/>
  <c r="L115" i="9" s="1"/>
  <c r="N114" i="9"/>
  <c r="B114" i="9"/>
  <c r="L114" i="9" s="1"/>
  <c r="N113" i="9"/>
  <c r="B113" i="9"/>
  <c r="L113" i="9" s="1"/>
  <c r="N112" i="9"/>
  <c r="R112" i="9" s="1"/>
  <c r="B112" i="9"/>
  <c r="L112" i="9" s="1"/>
  <c r="N111" i="9"/>
  <c r="B111" i="9"/>
  <c r="L111" i="9" s="1"/>
  <c r="N110" i="9"/>
  <c r="R110" i="9" s="1"/>
  <c r="B110" i="9"/>
  <c r="L110" i="9" s="1"/>
  <c r="N109" i="9"/>
  <c r="B109" i="9"/>
  <c r="L109" i="9" s="1"/>
  <c r="N108" i="9"/>
  <c r="B108" i="9"/>
  <c r="L108" i="9" s="1"/>
  <c r="N107" i="9"/>
  <c r="B107" i="9"/>
  <c r="L107" i="9" s="1"/>
  <c r="N106" i="9"/>
  <c r="B106" i="9"/>
  <c r="L106" i="9" s="1"/>
  <c r="N105" i="9"/>
  <c r="B105" i="9"/>
  <c r="L105" i="9" s="1"/>
  <c r="N104" i="9"/>
  <c r="R104" i="9" s="1"/>
  <c r="B104" i="9"/>
  <c r="L104" i="9" s="1"/>
  <c r="B101" i="9"/>
  <c r="B100" i="9"/>
  <c r="F95" i="9"/>
  <c r="U91" i="9"/>
  <c r="N91" i="9"/>
  <c r="B91" i="9"/>
  <c r="L91" i="9" s="1"/>
  <c r="N90" i="9"/>
  <c r="B90" i="9"/>
  <c r="L90" i="9" s="1"/>
  <c r="N89" i="9"/>
  <c r="B89" i="9"/>
  <c r="L89" i="9" s="1"/>
  <c r="N88" i="9"/>
  <c r="R88" i="9" s="1"/>
  <c r="B88" i="9"/>
  <c r="L88" i="9" s="1"/>
  <c r="N87" i="9"/>
  <c r="B87" i="9"/>
  <c r="L87" i="9" s="1"/>
  <c r="N86" i="9"/>
  <c r="L86" i="9"/>
  <c r="B86" i="9"/>
  <c r="N85" i="9"/>
  <c r="B85" i="9"/>
  <c r="L85" i="9" s="1"/>
  <c r="N84" i="9"/>
  <c r="B84" i="9"/>
  <c r="L84" i="9" s="1"/>
  <c r="N83" i="9"/>
  <c r="R83" i="9" s="1"/>
  <c r="B83" i="9"/>
  <c r="L83" i="9" s="1"/>
  <c r="N82" i="9"/>
  <c r="B82" i="9"/>
  <c r="L82" i="9" s="1"/>
  <c r="N81" i="9"/>
  <c r="B81" i="9"/>
  <c r="L81" i="9" s="1"/>
  <c r="N80" i="9"/>
  <c r="B80" i="9"/>
  <c r="L80" i="9" s="1"/>
  <c r="N79" i="9"/>
  <c r="B79" i="9"/>
  <c r="L79" i="9" s="1"/>
  <c r="N78" i="9"/>
  <c r="B78" i="9"/>
  <c r="L78" i="9" s="1"/>
  <c r="N77" i="9"/>
  <c r="R77" i="9" s="1"/>
  <c r="B77" i="9"/>
  <c r="L77" i="9" s="1"/>
  <c r="N76" i="9"/>
  <c r="B76" i="9"/>
  <c r="L76" i="9" s="1"/>
  <c r="N75" i="9"/>
  <c r="B75" i="9"/>
  <c r="L75" i="9" s="1"/>
  <c r="N74" i="9"/>
  <c r="B74" i="9"/>
  <c r="L74" i="9" s="1"/>
  <c r="N73" i="9"/>
  <c r="R73" i="9" s="1"/>
  <c r="B73" i="9"/>
  <c r="L73" i="9" s="1"/>
  <c r="N72" i="9"/>
  <c r="B72" i="9"/>
  <c r="L72" i="9" s="1"/>
  <c r="B69" i="9"/>
  <c r="B68" i="9"/>
  <c r="F63" i="9"/>
  <c r="U59" i="9"/>
  <c r="N59" i="9"/>
  <c r="B59" i="9"/>
  <c r="L59" i="9" s="1"/>
  <c r="N58" i="9"/>
  <c r="B58" i="9"/>
  <c r="L58" i="9" s="1"/>
  <c r="N57" i="9"/>
  <c r="B57" i="9"/>
  <c r="L57" i="9" s="1"/>
  <c r="N56" i="9"/>
  <c r="B56" i="9"/>
  <c r="L56" i="9" s="1"/>
  <c r="N55" i="9"/>
  <c r="B55" i="9"/>
  <c r="L55" i="9" s="1"/>
  <c r="N54" i="9"/>
  <c r="B54" i="9"/>
  <c r="L54" i="9" s="1"/>
  <c r="N53" i="9"/>
  <c r="R53" i="9" s="1"/>
  <c r="B53" i="9"/>
  <c r="L53" i="9" s="1"/>
  <c r="N52" i="9"/>
  <c r="B52" i="9"/>
  <c r="L52" i="9" s="1"/>
  <c r="N51" i="9"/>
  <c r="B51" i="9"/>
  <c r="L51" i="9" s="1"/>
  <c r="N50" i="9"/>
  <c r="B50" i="9"/>
  <c r="L50" i="9" s="1"/>
  <c r="N49" i="9"/>
  <c r="R49" i="9" s="1"/>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F31" i="9"/>
  <c r="R27" i="9"/>
  <c r="N27" i="9"/>
  <c r="B27" i="9"/>
  <c r="L27" i="9" s="1"/>
  <c r="N26" i="9"/>
  <c r="B26" i="9"/>
  <c r="L26" i="9" s="1"/>
  <c r="N25" i="9"/>
  <c r="R25" i="9" s="1"/>
  <c r="B25" i="9"/>
  <c r="L25" i="9" s="1"/>
  <c r="N24" i="9"/>
  <c r="B24" i="9"/>
  <c r="L24" i="9" s="1"/>
  <c r="N23" i="9"/>
  <c r="B23" i="9"/>
  <c r="L23" i="9" s="1"/>
  <c r="N22" i="9"/>
  <c r="R22" i="9" s="1"/>
  <c r="B22" i="9"/>
  <c r="L22" i="9" s="1"/>
  <c r="N21" i="9"/>
  <c r="L21" i="9"/>
  <c r="B21" i="9"/>
  <c r="N20" i="9"/>
  <c r="B20" i="9"/>
  <c r="L20" i="9" s="1"/>
  <c r="N19" i="9"/>
  <c r="R19" i="9" s="1"/>
  <c r="B19" i="9"/>
  <c r="L19" i="9" s="1"/>
  <c r="N18" i="9"/>
  <c r="B18" i="9"/>
  <c r="L18" i="9" s="1"/>
  <c r="N17" i="9"/>
  <c r="B17" i="9"/>
  <c r="L17" i="9" s="1"/>
  <c r="N16" i="9"/>
  <c r="B16" i="9"/>
  <c r="L16" i="9" s="1"/>
  <c r="N15" i="9"/>
  <c r="R15" i="9" s="1"/>
  <c r="B15" i="9"/>
  <c r="L15" i="9" s="1"/>
  <c r="R14" i="9"/>
  <c r="N14" i="9"/>
  <c r="B14" i="9"/>
  <c r="L14" i="9" s="1"/>
  <c r="N13" i="9"/>
  <c r="B13" i="9"/>
  <c r="L13" i="9" s="1"/>
  <c r="N12" i="9"/>
  <c r="B12" i="9"/>
  <c r="L12" i="9" s="1"/>
  <c r="N11" i="9"/>
  <c r="B11" i="9"/>
  <c r="L11" i="9" s="1"/>
  <c r="N10" i="9"/>
  <c r="L10" i="9"/>
  <c r="B10" i="9"/>
  <c r="N9" i="9"/>
  <c r="R9" i="9" s="1"/>
  <c r="B9" i="9"/>
  <c r="L9" i="9" s="1"/>
  <c r="N8" i="9"/>
  <c r="B8" i="9"/>
  <c r="L8" i="9" s="1"/>
  <c r="B5" i="9"/>
  <c r="B4" i="9"/>
  <c r="F319" i="8"/>
  <c r="U315" i="8"/>
  <c r="N315" i="8"/>
  <c r="B315" i="8"/>
  <c r="L315" i="8" s="1"/>
  <c r="N314" i="8"/>
  <c r="B314" i="8"/>
  <c r="L314" i="8" s="1"/>
  <c r="N313" i="8"/>
  <c r="L313" i="8"/>
  <c r="B313" i="8"/>
  <c r="N312" i="8"/>
  <c r="B312" i="8"/>
  <c r="L312" i="8" s="1"/>
  <c r="N311" i="8"/>
  <c r="B311" i="8"/>
  <c r="L311" i="8" s="1"/>
  <c r="N310" i="8"/>
  <c r="L310" i="8"/>
  <c r="B310" i="8"/>
  <c r="N309" i="8"/>
  <c r="B309" i="8"/>
  <c r="L309" i="8" s="1"/>
  <c r="N308" i="8"/>
  <c r="R308" i="8" s="1"/>
  <c r="B308" i="8"/>
  <c r="L308" i="8" s="1"/>
  <c r="R307" i="8"/>
  <c r="N307" i="8"/>
  <c r="B307" i="8"/>
  <c r="L307" i="8" s="1"/>
  <c r="N306" i="8"/>
  <c r="R306" i="8" s="1"/>
  <c r="L306" i="8"/>
  <c r="B306" i="8"/>
  <c r="N305" i="8"/>
  <c r="B305" i="8"/>
  <c r="L305" i="8" s="1"/>
  <c r="N304" i="8"/>
  <c r="R304" i="8" s="1"/>
  <c r="B304" i="8"/>
  <c r="L304" i="8" s="1"/>
  <c r="N303" i="8"/>
  <c r="B303" i="8"/>
  <c r="L303" i="8" s="1"/>
  <c r="N302" i="8"/>
  <c r="B302" i="8"/>
  <c r="L302" i="8" s="1"/>
  <c r="N301" i="8"/>
  <c r="B301" i="8"/>
  <c r="L301" i="8" s="1"/>
  <c r="N300" i="8"/>
  <c r="B300" i="8"/>
  <c r="L300" i="8" s="1"/>
  <c r="N299" i="8"/>
  <c r="R299" i="8" s="1"/>
  <c r="B299" i="8"/>
  <c r="L299" i="8" s="1"/>
  <c r="N298" i="8"/>
  <c r="R298" i="8" s="1"/>
  <c r="B298" i="8"/>
  <c r="L298" i="8" s="1"/>
  <c r="N297" i="8"/>
  <c r="B297" i="8"/>
  <c r="L297" i="8" s="1"/>
  <c r="N296" i="8"/>
  <c r="B296" i="8"/>
  <c r="L296" i="8" s="1"/>
  <c r="B293" i="8"/>
  <c r="B292" i="8"/>
  <c r="F287" i="8"/>
  <c r="U283" i="8"/>
  <c r="N283" i="8"/>
  <c r="B283" i="8"/>
  <c r="L283" i="8" s="1"/>
  <c r="N282" i="8"/>
  <c r="R282" i="8" s="1"/>
  <c r="B282" i="8"/>
  <c r="L282" i="8" s="1"/>
  <c r="N281" i="8"/>
  <c r="B281" i="8"/>
  <c r="L281" i="8" s="1"/>
  <c r="N280" i="8"/>
  <c r="B280" i="8"/>
  <c r="L280" i="8" s="1"/>
  <c r="R279" i="8"/>
  <c r="N279" i="8"/>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R270" i="8" s="1"/>
  <c r="B270" i="8"/>
  <c r="L270" i="8" s="1"/>
  <c r="N269" i="8"/>
  <c r="B269" i="8"/>
  <c r="L269" i="8" s="1"/>
  <c r="N268" i="8"/>
  <c r="B268" i="8"/>
  <c r="L268" i="8" s="1"/>
  <c r="N267" i="8"/>
  <c r="B267" i="8"/>
  <c r="L267" i="8" s="1"/>
  <c r="N266" i="8"/>
  <c r="B266" i="8"/>
  <c r="L266" i="8" s="1"/>
  <c r="N265" i="8"/>
  <c r="B265" i="8"/>
  <c r="L265" i="8" s="1"/>
  <c r="N264" i="8"/>
  <c r="B264" i="8"/>
  <c r="L264" i="8" s="1"/>
  <c r="B261" i="8"/>
  <c r="B260" i="8"/>
  <c r="F255" i="8"/>
  <c r="U251" i="8"/>
  <c r="N251" i="8"/>
  <c r="B251" i="8"/>
  <c r="L251" i="8" s="1"/>
  <c r="N250" i="8"/>
  <c r="B250" i="8"/>
  <c r="L250" i="8" s="1"/>
  <c r="N249" i="8"/>
  <c r="B249" i="8"/>
  <c r="L249" i="8" s="1"/>
  <c r="N248" i="8"/>
  <c r="B248" i="8"/>
  <c r="L248" i="8" s="1"/>
  <c r="N247" i="8"/>
  <c r="R247" i="8" s="1"/>
  <c r="B247" i="8"/>
  <c r="L247" i="8" s="1"/>
  <c r="N246" i="8"/>
  <c r="B246" i="8"/>
  <c r="L246" i="8" s="1"/>
  <c r="N245" i="8"/>
  <c r="B245" i="8"/>
  <c r="L245" i="8" s="1"/>
  <c r="N244" i="8"/>
  <c r="B244" i="8"/>
  <c r="L244" i="8" s="1"/>
  <c r="N243" i="8"/>
  <c r="B243" i="8"/>
  <c r="L243" i="8" s="1"/>
  <c r="N242" i="8"/>
  <c r="R242" i="8" s="1"/>
  <c r="B242" i="8"/>
  <c r="L242" i="8" s="1"/>
  <c r="N241" i="8"/>
  <c r="B241" i="8"/>
  <c r="L241" i="8" s="1"/>
  <c r="N240" i="8"/>
  <c r="B240" i="8"/>
  <c r="L240" i="8" s="1"/>
  <c r="N239" i="8"/>
  <c r="B239" i="8"/>
  <c r="L239" i="8" s="1"/>
  <c r="R238" i="8"/>
  <c r="N238" i="8"/>
  <c r="L238" i="8"/>
  <c r="B238" i="8"/>
  <c r="N237" i="8"/>
  <c r="B237" i="8"/>
  <c r="L237" i="8" s="1"/>
  <c r="N236" i="8"/>
  <c r="B236" i="8"/>
  <c r="L236" i="8" s="1"/>
  <c r="N235" i="8"/>
  <c r="B235" i="8"/>
  <c r="L235" i="8" s="1"/>
  <c r="R234" i="8"/>
  <c r="N234" i="8"/>
  <c r="B234" i="8"/>
  <c r="L234" i="8" s="1"/>
  <c r="N233" i="8"/>
  <c r="B233" i="8"/>
  <c r="L233" i="8" s="1"/>
  <c r="N232" i="8"/>
  <c r="B232" i="8"/>
  <c r="L232" i="8" s="1"/>
  <c r="B229" i="8"/>
  <c r="B228" i="8"/>
  <c r="F223" i="8"/>
  <c r="U219" i="8"/>
  <c r="N219" i="8"/>
  <c r="B219" i="8"/>
  <c r="L219" i="8" s="1"/>
  <c r="N218" i="8"/>
  <c r="B218" i="8"/>
  <c r="L218" i="8" s="1"/>
  <c r="N217" i="8"/>
  <c r="B217" i="8"/>
  <c r="L217" i="8" s="1"/>
  <c r="N216" i="8"/>
  <c r="B216" i="8"/>
  <c r="L216" i="8" s="1"/>
  <c r="N215" i="8"/>
  <c r="B215" i="8"/>
  <c r="L215" i="8" s="1"/>
  <c r="N214" i="8"/>
  <c r="B214" i="8"/>
  <c r="L214" i="8" s="1"/>
  <c r="N213" i="8"/>
  <c r="L213" i="8"/>
  <c r="B213" i="8"/>
  <c r="N212" i="8"/>
  <c r="R212" i="8" s="1"/>
  <c r="B212" i="8"/>
  <c r="L212" i="8" s="1"/>
  <c r="N211" i="8"/>
  <c r="B211" i="8"/>
  <c r="L211" i="8" s="1"/>
  <c r="R210" i="8"/>
  <c r="N210" i="8"/>
  <c r="B210" i="8"/>
  <c r="L210" i="8" s="1"/>
  <c r="N209" i="8"/>
  <c r="R209" i="8" s="1"/>
  <c r="B209" i="8"/>
  <c r="L209" i="8" s="1"/>
  <c r="N208" i="8"/>
  <c r="B208" i="8"/>
  <c r="L208" i="8" s="1"/>
  <c r="N207" i="8"/>
  <c r="L207" i="8"/>
  <c r="B207" i="8"/>
  <c r="N206" i="8"/>
  <c r="B206" i="8"/>
  <c r="L206" i="8" s="1"/>
  <c r="N205" i="8"/>
  <c r="L205" i="8"/>
  <c r="B205" i="8"/>
  <c r="N204" i="8"/>
  <c r="B204" i="8"/>
  <c r="L204" i="8" s="1"/>
  <c r="N203" i="8"/>
  <c r="B203" i="8"/>
  <c r="L203" i="8" s="1"/>
  <c r="N202" i="8"/>
  <c r="B202" i="8"/>
  <c r="L202" i="8" s="1"/>
  <c r="N201" i="8"/>
  <c r="B201" i="8"/>
  <c r="L201" i="8" s="1"/>
  <c r="N200" i="8"/>
  <c r="B200" i="8"/>
  <c r="L200" i="8" s="1"/>
  <c r="B197" i="8"/>
  <c r="B196" i="8"/>
  <c r="F191" i="8"/>
  <c r="U187" i="8"/>
  <c r="N187" i="8"/>
  <c r="L187" i="8"/>
  <c r="B187" i="8"/>
  <c r="N186" i="8"/>
  <c r="B186" i="8"/>
  <c r="L186" i="8" s="1"/>
  <c r="N185" i="8"/>
  <c r="B185" i="8"/>
  <c r="L185" i="8" s="1"/>
  <c r="N184" i="8"/>
  <c r="B184" i="8"/>
  <c r="L184" i="8" s="1"/>
  <c r="R183" i="8"/>
  <c r="N183" i="8"/>
  <c r="L183" i="8"/>
  <c r="B183" i="8"/>
  <c r="N182" i="8"/>
  <c r="B182" i="8"/>
  <c r="L182" i="8" s="1"/>
  <c r="N181" i="8"/>
  <c r="B181" i="8"/>
  <c r="L181" i="8" s="1"/>
  <c r="N180" i="8"/>
  <c r="B180" i="8"/>
  <c r="L180" i="8" s="1"/>
  <c r="N179" i="8"/>
  <c r="R179" i="8" s="1"/>
  <c r="B179" i="8"/>
  <c r="L179" i="8" s="1"/>
  <c r="N178" i="8"/>
  <c r="B178" i="8"/>
  <c r="L178" i="8" s="1"/>
  <c r="N177" i="8"/>
  <c r="B177" i="8"/>
  <c r="L177" i="8" s="1"/>
  <c r="N176" i="8"/>
  <c r="B176" i="8"/>
  <c r="L176" i="8" s="1"/>
  <c r="N175" i="8"/>
  <c r="B175" i="8"/>
  <c r="L175" i="8" s="1"/>
  <c r="N174" i="8"/>
  <c r="L174" i="8"/>
  <c r="B174" i="8"/>
  <c r="N173" i="8"/>
  <c r="B173" i="8"/>
  <c r="L173" i="8" s="1"/>
  <c r="N172" i="8"/>
  <c r="B172" i="8"/>
  <c r="L172" i="8" s="1"/>
  <c r="N171" i="8"/>
  <c r="B171" i="8"/>
  <c r="L171" i="8" s="1"/>
  <c r="N170" i="8"/>
  <c r="L170" i="8"/>
  <c r="B170" i="8"/>
  <c r="N169" i="8"/>
  <c r="B169" i="8"/>
  <c r="L169" i="8" s="1"/>
  <c r="N168" i="8"/>
  <c r="B168" i="8"/>
  <c r="L168" i="8" s="1"/>
  <c r="B165" i="8"/>
  <c r="B164" i="8"/>
  <c r="F159" i="8"/>
  <c r="U155" i="8"/>
  <c r="N155" i="8"/>
  <c r="B155" i="8"/>
  <c r="L155" i="8" s="1"/>
  <c r="N154" i="8"/>
  <c r="B154" i="8"/>
  <c r="L154" i="8" s="1"/>
  <c r="N153" i="8"/>
  <c r="B153" i="8"/>
  <c r="L153" i="8" s="1"/>
  <c r="N152" i="8"/>
  <c r="B152" i="8"/>
  <c r="L152" i="8" s="1"/>
  <c r="N151" i="8"/>
  <c r="B151" i="8"/>
  <c r="L151" i="8" s="1"/>
  <c r="N150" i="8"/>
  <c r="B150" i="8"/>
  <c r="L150" i="8" s="1"/>
  <c r="N149" i="8"/>
  <c r="B149" i="8"/>
  <c r="L149" i="8" s="1"/>
  <c r="N148" i="8"/>
  <c r="B148" i="8"/>
  <c r="L148" i="8" s="1"/>
  <c r="N147" i="8"/>
  <c r="B147" i="8"/>
  <c r="L147" i="8" s="1"/>
  <c r="R146" i="8"/>
  <c r="N146" i="8"/>
  <c r="B146" i="8"/>
  <c r="L146" i="8" s="1"/>
  <c r="N145" i="8"/>
  <c r="B145" i="8"/>
  <c r="L145" i="8" s="1"/>
  <c r="N144" i="8"/>
  <c r="B144" i="8"/>
  <c r="L144" i="8" s="1"/>
  <c r="N143" i="8"/>
  <c r="B143" i="8"/>
  <c r="L143" i="8" s="1"/>
  <c r="N142" i="8"/>
  <c r="B142" i="8"/>
  <c r="L142" i="8" s="1"/>
  <c r="N141" i="8"/>
  <c r="B141" i="8"/>
  <c r="L141" i="8" s="1"/>
  <c r="N140" i="8"/>
  <c r="B140" i="8"/>
  <c r="L140" i="8" s="1"/>
  <c r="N139" i="8"/>
  <c r="R139" i="8" s="1"/>
  <c r="L139" i="8"/>
  <c r="B139" i="8"/>
  <c r="N138" i="8"/>
  <c r="B138" i="8"/>
  <c r="L138" i="8" s="1"/>
  <c r="N137" i="8"/>
  <c r="B137" i="8"/>
  <c r="L137" i="8" s="1"/>
  <c r="N136" i="8"/>
  <c r="B136" i="8"/>
  <c r="L136" i="8" s="1"/>
  <c r="B133" i="8"/>
  <c r="B132" i="8"/>
  <c r="F127" i="8"/>
  <c r="U123" i="8"/>
  <c r="N123" i="8"/>
  <c r="B123" i="8"/>
  <c r="L123" i="8" s="1"/>
  <c r="N122" i="8"/>
  <c r="B122" i="8"/>
  <c r="L122" i="8" s="1"/>
  <c r="N121" i="8"/>
  <c r="L121" i="8"/>
  <c r="B121" i="8"/>
  <c r="N120" i="8"/>
  <c r="B120" i="8"/>
  <c r="L120" i="8" s="1"/>
  <c r="N119" i="8"/>
  <c r="B119" i="8"/>
  <c r="L119" i="8" s="1"/>
  <c r="N118" i="8"/>
  <c r="B118" i="8"/>
  <c r="L118" i="8" s="1"/>
  <c r="N117" i="8"/>
  <c r="R117" i="8" s="1"/>
  <c r="B117" i="8"/>
  <c r="L117" i="8" s="1"/>
  <c r="N116" i="8"/>
  <c r="R116" i="8" s="1"/>
  <c r="B116" i="8"/>
  <c r="L116" i="8" s="1"/>
  <c r="N115" i="8"/>
  <c r="R115" i="8" s="1"/>
  <c r="L115" i="8"/>
  <c r="B115" i="8"/>
  <c r="N114" i="8"/>
  <c r="B114" i="8"/>
  <c r="L114" i="8" s="1"/>
  <c r="N113" i="8"/>
  <c r="R113" i="8" s="1"/>
  <c r="B113" i="8"/>
  <c r="L113" i="8" s="1"/>
  <c r="N112" i="8"/>
  <c r="R112" i="8" s="1"/>
  <c r="B112" i="8"/>
  <c r="L112" i="8" s="1"/>
  <c r="R111" i="8"/>
  <c r="N111" i="8"/>
  <c r="B111" i="8"/>
  <c r="L111" i="8" s="1"/>
  <c r="N110" i="8"/>
  <c r="B110" i="8"/>
  <c r="L110" i="8" s="1"/>
  <c r="N109" i="8"/>
  <c r="B109" i="8"/>
  <c r="L109" i="8" s="1"/>
  <c r="N108" i="8"/>
  <c r="R108" i="8" s="1"/>
  <c r="B108" i="8"/>
  <c r="L108" i="8" s="1"/>
  <c r="N107" i="8"/>
  <c r="R107" i="8" s="1"/>
  <c r="B107" i="8"/>
  <c r="L107" i="8" s="1"/>
  <c r="N106" i="8"/>
  <c r="B106" i="8"/>
  <c r="L106" i="8" s="1"/>
  <c r="N105" i="8"/>
  <c r="B105" i="8"/>
  <c r="L105" i="8" s="1"/>
  <c r="N104" i="8"/>
  <c r="R104" i="8" s="1"/>
  <c r="B104" i="8"/>
  <c r="L104" i="8" s="1"/>
  <c r="B101" i="8"/>
  <c r="B100" i="8"/>
  <c r="F95" i="8"/>
  <c r="U91" i="8"/>
  <c r="N91" i="8"/>
  <c r="B91" i="8"/>
  <c r="L91" i="8" s="1"/>
  <c r="N90" i="8"/>
  <c r="B90" i="8"/>
  <c r="L90" i="8" s="1"/>
  <c r="N89" i="8"/>
  <c r="B89" i="8"/>
  <c r="L89" i="8" s="1"/>
  <c r="N88" i="8"/>
  <c r="R88" i="8" s="1"/>
  <c r="B88" i="8"/>
  <c r="L88" i="8" s="1"/>
  <c r="N87" i="8"/>
  <c r="B87" i="8"/>
  <c r="L87" i="8" s="1"/>
  <c r="N86" i="8"/>
  <c r="B86" i="8"/>
  <c r="L86" i="8" s="1"/>
  <c r="N85" i="8"/>
  <c r="L85" i="8"/>
  <c r="B85" i="8"/>
  <c r="N84" i="8"/>
  <c r="B84" i="8"/>
  <c r="L84" i="8" s="1"/>
  <c r="R83" i="8"/>
  <c r="N83" i="8"/>
  <c r="B83" i="8"/>
  <c r="L83" i="8" s="1"/>
  <c r="N82" i="8"/>
  <c r="B82" i="8"/>
  <c r="L82" i="8" s="1"/>
  <c r="N81" i="8"/>
  <c r="B81" i="8"/>
  <c r="L81" i="8" s="1"/>
  <c r="N80" i="8"/>
  <c r="B80" i="8"/>
  <c r="L80" i="8" s="1"/>
  <c r="N79" i="8"/>
  <c r="R79" i="8" s="1"/>
  <c r="B79" i="8"/>
  <c r="L79" i="8" s="1"/>
  <c r="N78" i="8"/>
  <c r="B78" i="8"/>
  <c r="L78" i="8" s="1"/>
  <c r="N77" i="8"/>
  <c r="B77" i="8"/>
  <c r="L77" i="8" s="1"/>
  <c r="N76" i="8"/>
  <c r="B76" i="8"/>
  <c r="L76" i="8" s="1"/>
  <c r="N75" i="8"/>
  <c r="L75" i="8"/>
  <c r="B75" i="8"/>
  <c r="N74" i="8"/>
  <c r="B74" i="8"/>
  <c r="L74" i="8" s="1"/>
  <c r="N73" i="8"/>
  <c r="B73" i="8"/>
  <c r="L73" i="8" s="1"/>
  <c r="N72" i="8"/>
  <c r="B72" i="8"/>
  <c r="L72" i="8" s="1"/>
  <c r="B69" i="8"/>
  <c r="B68" i="8"/>
  <c r="F63" i="8"/>
  <c r="U59" i="8"/>
  <c r="R59" i="8"/>
  <c r="N59" i="8"/>
  <c r="B59" i="8"/>
  <c r="L59" i="8" s="1"/>
  <c r="N58" i="8"/>
  <c r="B58" i="8"/>
  <c r="L58" i="8" s="1"/>
  <c r="N57" i="8"/>
  <c r="B57" i="8"/>
  <c r="L57" i="8" s="1"/>
  <c r="N56" i="8"/>
  <c r="B56" i="8"/>
  <c r="L56" i="8" s="1"/>
  <c r="N55" i="8"/>
  <c r="R55" i="8" s="1"/>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B46" i="8"/>
  <c r="L46" i="8" s="1"/>
  <c r="N45" i="8"/>
  <c r="B45" i="8"/>
  <c r="L45" i="8" s="1"/>
  <c r="N44" i="8"/>
  <c r="B44" i="8"/>
  <c r="L44" i="8" s="1"/>
  <c r="N43" i="8"/>
  <c r="B43" i="8"/>
  <c r="L43" i="8" s="1"/>
  <c r="N42" i="8"/>
  <c r="R42" i="8" s="1"/>
  <c r="B42" i="8"/>
  <c r="L42" i="8" s="1"/>
  <c r="N41" i="8"/>
  <c r="B41" i="8"/>
  <c r="L41" i="8" s="1"/>
  <c r="N40" i="8"/>
  <c r="B40" i="8"/>
  <c r="L40" i="8" s="1"/>
  <c r="B37" i="8"/>
  <c r="B36" i="8"/>
  <c r="F31" i="8"/>
  <c r="R27" i="8"/>
  <c r="N27" i="8"/>
  <c r="B27" i="8"/>
  <c r="L27" i="8" s="1"/>
  <c r="N26" i="8"/>
  <c r="R26" i="8" s="1"/>
  <c r="B26" i="8"/>
  <c r="L26" i="8" s="1"/>
  <c r="N25" i="8"/>
  <c r="L25" i="8"/>
  <c r="B25" i="8"/>
  <c r="N24" i="8"/>
  <c r="B24" i="8"/>
  <c r="L24" i="8" s="1"/>
  <c r="N23" i="8"/>
  <c r="B23" i="8"/>
  <c r="L23" i="8" s="1"/>
  <c r="R22" i="8"/>
  <c r="N22" i="8"/>
  <c r="B22" i="8"/>
  <c r="L22" i="8" s="1"/>
  <c r="N21" i="8"/>
  <c r="B21" i="8"/>
  <c r="L21" i="8" s="1"/>
  <c r="N20" i="8"/>
  <c r="B20" i="8"/>
  <c r="L20" i="8" s="1"/>
  <c r="N19" i="8"/>
  <c r="L19" i="8"/>
  <c r="B19" i="8"/>
  <c r="N18" i="8"/>
  <c r="B18" i="8"/>
  <c r="L18" i="8" s="1"/>
  <c r="N17" i="8"/>
  <c r="B17" i="8"/>
  <c r="L17" i="8" s="1"/>
  <c r="N16" i="8"/>
  <c r="B16" i="8"/>
  <c r="L16" i="8" s="1"/>
  <c r="N15" i="8"/>
  <c r="B15" i="8"/>
  <c r="L15" i="8" s="1"/>
  <c r="N14" i="8"/>
  <c r="B14" i="8"/>
  <c r="L14" i="8" s="1"/>
  <c r="N13" i="8"/>
  <c r="B13" i="8"/>
  <c r="L13" i="8" s="1"/>
  <c r="N12" i="8"/>
  <c r="B12" i="8"/>
  <c r="L12" i="8" s="1"/>
  <c r="N11" i="8"/>
  <c r="B11" i="8"/>
  <c r="L11" i="8" s="1"/>
  <c r="N10" i="8"/>
  <c r="B10" i="8"/>
  <c r="L10" i="8" s="1"/>
  <c r="N9" i="8"/>
  <c r="B9" i="8"/>
  <c r="L9" i="8" s="1"/>
  <c r="N8" i="8"/>
  <c r="B8" i="8"/>
  <c r="L8" i="8" s="1"/>
  <c r="B5" i="8"/>
  <c r="B4" i="8"/>
  <c r="F319" i="7"/>
  <c r="U315" i="7"/>
  <c r="N315" i="7"/>
  <c r="B315" i="7"/>
  <c r="L315" i="7" s="1"/>
  <c r="N314" i="7"/>
  <c r="R314" i="7" s="1"/>
  <c r="B314" i="7"/>
  <c r="L314" i="7" s="1"/>
  <c r="N313" i="7"/>
  <c r="B313" i="7"/>
  <c r="L313" i="7" s="1"/>
  <c r="N312" i="7"/>
  <c r="R312" i="7" s="1"/>
  <c r="B312" i="7"/>
  <c r="L312" i="7" s="1"/>
  <c r="N311" i="7"/>
  <c r="B311" i="7"/>
  <c r="L311" i="7" s="1"/>
  <c r="N310" i="7"/>
  <c r="R310" i="7" s="1"/>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R300" i="7" s="1"/>
  <c r="B300" i="7"/>
  <c r="L300" i="7" s="1"/>
  <c r="R299" i="7"/>
  <c r="N299" i="7"/>
  <c r="B299" i="7"/>
  <c r="L299" i="7" s="1"/>
  <c r="N298" i="7"/>
  <c r="B298" i="7"/>
  <c r="L298" i="7" s="1"/>
  <c r="N297" i="7"/>
  <c r="B297" i="7"/>
  <c r="L297" i="7" s="1"/>
  <c r="N296" i="7"/>
  <c r="B296" i="7"/>
  <c r="L296" i="7" s="1"/>
  <c r="B293" i="7"/>
  <c r="B292" i="7"/>
  <c r="F287" i="7"/>
  <c r="U283" i="7"/>
  <c r="N283" i="7"/>
  <c r="R283" i="7" s="1"/>
  <c r="B283" i="7"/>
  <c r="L283" i="7" s="1"/>
  <c r="N282" i="7"/>
  <c r="B282" i="7"/>
  <c r="L282" i="7" s="1"/>
  <c r="N281" i="7"/>
  <c r="B281" i="7"/>
  <c r="L281" i="7" s="1"/>
  <c r="N280" i="7"/>
  <c r="B280" i="7"/>
  <c r="L280" i="7" s="1"/>
  <c r="N279" i="7"/>
  <c r="R279" i="7" s="1"/>
  <c r="B279" i="7"/>
  <c r="L279" i="7" s="1"/>
  <c r="N278" i="7"/>
  <c r="B278" i="7"/>
  <c r="L278" i="7" s="1"/>
  <c r="N277" i="7"/>
  <c r="B277" i="7"/>
  <c r="L277" i="7" s="1"/>
  <c r="N276" i="7"/>
  <c r="B276" i="7"/>
  <c r="L276" i="7" s="1"/>
  <c r="N275" i="7"/>
  <c r="B275" i="7"/>
  <c r="L275" i="7" s="1"/>
  <c r="N274" i="7"/>
  <c r="B274" i="7"/>
  <c r="L274" i="7" s="1"/>
  <c r="N273" i="7"/>
  <c r="B273" i="7"/>
  <c r="L273" i="7" s="1"/>
  <c r="N272" i="7"/>
  <c r="B272" i="7"/>
  <c r="L272" i="7" s="1"/>
  <c r="N271" i="7"/>
  <c r="R271" i="7" s="1"/>
  <c r="B271" i="7"/>
  <c r="L271" i="7" s="1"/>
  <c r="N270" i="7"/>
  <c r="L270" i="7"/>
  <c r="B270" i="7"/>
  <c r="N269" i="7"/>
  <c r="B269" i="7"/>
  <c r="L269" i="7" s="1"/>
  <c r="N268" i="7"/>
  <c r="B268" i="7"/>
  <c r="L268" i="7" s="1"/>
  <c r="N267" i="7"/>
  <c r="B267" i="7"/>
  <c r="L267" i="7" s="1"/>
  <c r="N266" i="7"/>
  <c r="B266" i="7"/>
  <c r="L266" i="7" s="1"/>
  <c r="N265" i="7"/>
  <c r="B265" i="7"/>
  <c r="L265" i="7" s="1"/>
  <c r="N264" i="7"/>
  <c r="R264" i="7" s="1"/>
  <c r="B264" i="7"/>
  <c r="L264" i="7" s="1"/>
  <c r="B261" i="7"/>
  <c r="B260" i="7"/>
  <c r="F255" i="7"/>
  <c r="U251" i="7"/>
  <c r="N251" i="7"/>
  <c r="B251" i="7"/>
  <c r="L251" i="7" s="1"/>
  <c r="N250" i="7"/>
  <c r="R250" i="7" s="1"/>
  <c r="B250" i="7"/>
  <c r="L250" i="7" s="1"/>
  <c r="N249" i="7"/>
  <c r="L249" i="7"/>
  <c r="B249" i="7"/>
  <c r="N248" i="7"/>
  <c r="B248" i="7"/>
  <c r="L248" i="7" s="1"/>
  <c r="N247" i="7"/>
  <c r="B247" i="7"/>
  <c r="L247" i="7" s="1"/>
  <c r="N246" i="7"/>
  <c r="R246" i="7" s="1"/>
  <c r="B246" i="7"/>
  <c r="L246" i="7" s="1"/>
  <c r="N245" i="7"/>
  <c r="B245" i="7"/>
  <c r="L245" i="7" s="1"/>
  <c r="N244" i="7"/>
  <c r="B244" i="7"/>
  <c r="L244" i="7" s="1"/>
  <c r="N243" i="7"/>
  <c r="B243" i="7"/>
  <c r="L243" i="7" s="1"/>
  <c r="N242" i="7"/>
  <c r="B242" i="7"/>
  <c r="L242" i="7" s="1"/>
  <c r="N241" i="7"/>
  <c r="B241" i="7"/>
  <c r="L241" i="7" s="1"/>
  <c r="N240" i="7"/>
  <c r="B240" i="7"/>
  <c r="L240" i="7" s="1"/>
  <c r="N239" i="7"/>
  <c r="R239" i="7" s="1"/>
  <c r="B239" i="7"/>
  <c r="L239" i="7" s="1"/>
  <c r="N238" i="7"/>
  <c r="B238" i="7"/>
  <c r="L238" i="7" s="1"/>
  <c r="N237" i="7"/>
  <c r="B237" i="7"/>
  <c r="L237" i="7" s="1"/>
  <c r="N236" i="7"/>
  <c r="B236" i="7"/>
  <c r="L236" i="7" s="1"/>
  <c r="N235" i="7"/>
  <c r="B235" i="7"/>
  <c r="L235" i="7" s="1"/>
  <c r="N234" i="7"/>
  <c r="B234" i="7"/>
  <c r="L234" i="7" s="1"/>
  <c r="N233" i="7"/>
  <c r="R233" i="7" s="1"/>
  <c r="B233" i="7"/>
  <c r="L233" i="7" s="1"/>
  <c r="N232" i="7"/>
  <c r="B232" i="7"/>
  <c r="L232" i="7" s="1"/>
  <c r="B229" i="7"/>
  <c r="B228" i="7"/>
  <c r="F223" i="7"/>
  <c r="U219" i="7"/>
  <c r="N219" i="7"/>
  <c r="R219" i="7" s="1"/>
  <c r="B219" i="7"/>
  <c r="L219" i="7" s="1"/>
  <c r="N218" i="7"/>
  <c r="B218" i="7"/>
  <c r="L218" i="7" s="1"/>
  <c r="N217" i="7"/>
  <c r="R217" i="7" s="1"/>
  <c r="B217" i="7"/>
  <c r="L217" i="7" s="1"/>
  <c r="N216" i="7"/>
  <c r="R216" i="7" s="1"/>
  <c r="B216" i="7"/>
  <c r="L216" i="7" s="1"/>
  <c r="N215" i="7"/>
  <c r="R215" i="7" s="1"/>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N207" i="7"/>
  <c r="R207" i="7" s="1"/>
  <c r="B207" i="7"/>
  <c r="L207" i="7" s="1"/>
  <c r="N206" i="7"/>
  <c r="B206" i="7"/>
  <c r="L206" i="7" s="1"/>
  <c r="N205" i="7"/>
  <c r="R205" i="7" s="1"/>
  <c r="B205" i="7"/>
  <c r="L205" i="7" s="1"/>
  <c r="N204" i="7"/>
  <c r="R204" i="7" s="1"/>
  <c r="B204" i="7"/>
  <c r="L204" i="7" s="1"/>
  <c r="N203" i="7"/>
  <c r="R203" i="7" s="1"/>
  <c r="B203" i="7"/>
  <c r="L203" i="7" s="1"/>
  <c r="N202" i="7"/>
  <c r="B202" i="7"/>
  <c r="L202" i="7" s="1"/>
  <c r="N201" i="7"/>
  <c r="B201" i="7"/>
  <c r="L201" i="7" s="1"/>
  <c r="N200" i="7"/>
  <c r="B200" i="7"/>
  <c r="L200" i="7" s="1"/>
  <c r="B197" i="7"/>
  <c r="B196" i="7"/>
  <c r="F191" i="7"/>
  <c r="U187" i="7"/>
  <c r="R187" i="7"/>
  <c r="N187" i="7"/>
  <c r="B187" i="7"/>
  <c r="L187" i="7" s="1"/>
  <c r="N186" i="7"/>
  <c r="B186" i="7"/>
  <c r="L186" i="7" s="1"/>
  <c r="N185" i="7"/>
  <c r="B185" i="7"/>
  <c r="L185" i="7" s="1"/>
  <c r="N184" i="7"/>
  <c r="B184" i="7"/>
  <c r="L184" i="7" s="1"/>
  <c r="N183" i="7"/>
  <c r="B183" i="7"/>
  <c r="L183" i="7" s="1"/>
  <c r="N182" i="7"/>
  <c r="L182" i="7"/>
  <c r="B182" i="7"/>
  <c r="N181" i="7"/>
  <c r="B181" i="7"/>
  <c r="L181" i="7" s="1"/>
  <c r="N180" i="7"/>
  <c r="R180" i="7" s="1"/>
  <c r="B180" i="7"/>
  <c r="L180" i="7" s="1"/>
  <c r="N179" i="7"/>
  <c r="B179" i="7"/>
  <c r="L179" i="7" s="1"/>
  <c r="N178" i="7"/>
  <c r="B178" i="7"/>
  <c r="L178" i="7" s="1"/>
  <c r="N177" i="7"/>
  <c r="B177" i="7"/>
  <c r="L177" i="7" s="1"/>
  <c r="N176" i="7"/>
  <c r="B176" i="7"/>
  <c r="L176" i="7" s="1"/>
  <c r="N175" i="7"/>
  <c r="L175" i="7"/>
  <c r="B175" i="7"/>
  <c r="N174" i="7"/>
  <c r="B174" i="7"/>
  <c r="L174" i="7" s="1"/>
  <c r="N173" i="7"/>
  <c r="B173" i="7"/>
  <c r="L173" i="7" s="1"/>
  <c r="N172" i="7"/>
  <c r="B172" i="7"/>
  <c r="L172" i="7" s="1"/>
  <c r="N171" i="7"/>
  <c r="B171" i="7"/>
  <c r="L171" i="7" s="1"/>
  <c r="N170" i="7"/>
  <c r="B170" i="7"/>
  <c r="L170" i="7" s="1"/>
  <c r="N169" i="7"/>
  <c r="B169" i="7"/>
  <c r="L169" i="7" s="1"/>
  <c r="N168" i="7"/>
  <c r="R168" i="7" s="1"/>
  <c r="B168" i="7"/>
  <c r="L168" i="7" s="1"/>
  <c r="B165" i="7"/>
  <c r="B164" i="7"/>
  <c r="F159" i="7"/>
  <c r="U155" i="7"/>
  <c r="N155" i="7"/>
  <c r="B155" i="7"/>
  <c r="L155" i="7" s="1"/>
  <c r="N154" i="7"/>
  <c r="B154" i="7"/>
  <c r="L154" i="7" s="1"/>
  <c r="N153" i="7"/>
  <c r="B153" i="7"/>
  <c r="L153" i="7" s="1"/>
  <c r="N152" i="7"/>
  <c r="B152" i="7"/>
  <c r="L152" i="7" s="1"/>
  <c r="N151" i="7"/>
  <c r="B151" i="7"/>
  <c r="L151" i="7" s="1"/>
  <c r="N150" i="7"/>
  <c r="B150" i="7"/>
  <c r="L150" i="7" s="1"/>
  <c r="N149" i="7"/>
  <c r="B149" i="7"/>
  <c r="L149" i="7" s="1"/>
  <c r="N148" i="7"/>
  <c r="B148" i="7"/>
  <c r="L148" i="7" s="1"/>
  <c r="N147" i="7"/>
  <c r="B147" i="7"/>
  <c r="L147" i="7" s="1"/>
  <c r="N146" i="7"/>
  <c r="B146" i="7"/>
  <c r="L146" i="7" s="1"/>
  <c r="N145" i="7"/>
  <c r="R145" i="7" s="1"/>
  <c r="B145" i="7"/>
  <c r="L145" i="7" s="1"/>
  <c r="N144" i="7"/>
  <c r="B144" i="7"/>
  <c r="L144" i="7" s="1"/>
  <c r="N143" i="7"/>
  <c r="B143" i="7"/>
  <c r="L143" i="7" s="1"/>
  <c r="N142" i="7"/>
  <c r="B142" i="7"/>
  <c r="L142" i="7" s="1"/>
  <c r="N141" i="7"/>
  <c r="R141" i="7" s="1"/>
  <c r="L141" i="7"/>
  <c r="B141" i="7"/>
  <c r="N140" i="7"/>
  <c r="B140" i="7"/>
  <c r="L140" i="7" s="1"/>
  <c r="N139" i="7"/>
  <c r="B139" i="7"/>
  <c r="L139" i="7" s="1"/>
  <c r="N138" i="7"/>
  <c r="B138" i="7"/>
  <c r="L138" i="7" s="1"/>
  <c r="N137" i="7"/>
  <c r="B137" i="7"/>
  <c r="L137" i="7" s="1"/>
  <c r="N136" i="7"/>
  <c r="R136" i="7" s="1"/>
  <c r="L136" i="7"/>
  <c r="B136" i="7"/>
  <c r="B133" i="7"/>
  <c r="B132" i="7"/>
  <c r="F127" i="7"/>
  <c r="U123" i="7"/>
  <c r="N123" i="7"/>
  <c r="R123" i="7" s="1"/>
  <c r="B123" i="7"/>
  <c r="L123" i="7" s="1"/>
  <c r="N122" i="7"/>
  <c r="B122" i="7"/>
  <c r="L122" i="7" s="1"/>
  <c r="R121" i="7"/>
  <c r="N121" i="7"/>
  <c r="B121" i="7"/>
  <c r="L121" i="7" s="1"/>
  <c r="N120" i="7"/>
  <c r="B120" i="7"/>
  <c r="L120" i="7" s="1"/>
  <c r="N119" i="7"/>
  <c r="R119" i="7" s="1"/>
  <c r="B119" i="7"/>
  <c r="L119" i="7" s="1"/>
  <c r="N118" i="7"/>
  <c r="B118" i="7"/>
  <c r="L118" i="7" s="1"/>
  <c r="N117" i="7"/>
  <c r="R117" i="7" s="1"/>
  <c r="B117" i="7"/>
  <c r="L117" i="7" s="1"/>
  <c r="N116" i="7"/>
  <c r="R116" i="7" s="1"/>
  <c r="B116" i="7"/>
  <c r="L116" i="7" s="1"/>
  <c r="N115" i="7"/>
  <c r="R115" i="7" s="1"/>
  <c r="L115" i="7"/>
  <c r="B115" i="7"/>
  <c r="N114" i="7"/>
  <c r="B114" i="7"/>
  <c r="L114" i="7" s="1"/>
  <c r="N113" i="7"/>
  <c r="B113" i="7"/>
  <c r="L113" i="7" s="1"/>
  <c r="N112" i="7"/>
  <c r="R112" i="7" s="1"/>
  <c r="B112" i="7"/>
  <c r="L112" i="7" s="1"/>
  <c r="N111" i="7"/>
  <c r="R111" i="7" s="1"/>
  <c r="B111" i="7"/>
  <c r="L111" i="7" s="1"/>
  <c r="R110" i="7"/>
  <c r="N110" i="7"/>
  <c r="B110" i="7"/>
  <c r="L110" i="7" s="1"/>
  <c r="R109" i="7"/>
  <c r="N109" i="7"/>
  <c r="B109" i="7"/>
  <c r="L109" i="7" s="1"/>
  <c r="N108" i="7"/>
  <c r="B108" i="7"/>
  <c r="L108" i="7" s="1"/>
  <c r="N107" i="7"/>
  <c r="B107" i="7"/>
  <c r="L107" i="7" s="1"/>
  <c r="N106" i="7"/>
  <c r="B106" i="7"/>
  <c r="L106" i="7" s="1"/>
  <c r="N105" i="7"/>
  <c r="B105" i="7"/>
  <c r="L105" i="7" s="1"/>
  <c r="N104" i="7"/>
  <c r="R104" i="7" s="1"/>
  <c r="B104" i="7"/>
  <c r="L104" i="7" s="1"/>
  <c r="B101" i="7"/>
  <c r="B100" i="7"/>
  <c r="F95" i="7"/>
  <c r="U91" i="7"/>
  <c r="N91" i="7"/>
  <c r="R91" i="7" s="1"/>
  <c r="L91" i="7"/>
  <c r="B91" i="7"/>
  <c r="N90" i="7"/>
  <c r="B90" i="7"/>
  <c r="L90" i="7" s="1"/>
  <c r="R89" i="7"/>
  <c r="N89" i="7"/>
  <c r="B89" i="7"/>
  <c r="L89" i="7" s="1"/>
  <c r="N88" i="7"/>
  <c r="B88" i="7"/>
  <c r="L88" i="7" s="1"/>
  <c r="N87" i="7"/>
  <c r="R87" i="7" s="1"/>
  <c r="B87" i="7"/>
  <c r="L87" i="7" s="1"/>
  <c r="N86" i="7"/>
  <c r="B86" i="7"/>
  <c r="L86" i="7" s="1"/>
  <c r="N85" i="7"/>
  <c r="B85" i="7"/>
  <c r="L85" i="7" s="1"/>
  <c r="N84" i="7"/>
  <c r="B84" i="7"/>
  <c r="L84" i="7" s="1"/>
  <c r="N83" i="7"/>
  <c r="B83" i="7"/>
  <c r="L83" i="7" s="1"/>
  <c r="N82" i="7"/>
  <c r="B82" i="7"/>
  <c r="L82" i="7" s="1"/>
  <c r="N81" i="7"/>
  <c r="R81" i="7" s="1"/>
  <c r="B81" i="7"/>
  <c r="L81" i="7" s="1"/>
  <c r="N80" i="7"/>
  <c r="B80" i="7"/>
  <c r="L80" i="7" s="1"/>
  <c r="N79" i="7"/>
  <c r="R79" i="7" s="1"/>
  <c r="B79" i="7"/>
  <c r="L79" i="7" s="1"/>
  <c r="R78" i="7"/>
  <c r="N78" i="7"/>
  <c r="B78" i="7"/>
  <c r="L78" i="7" s="1"/>
  <c r="R77" i="7"/>
  <c r="N77" i="7"/>
  <c r="B77" i="7"/>
  <c r="L77" i="7" s="1"/>
  <c r="N76" i="7"/>
  <c r="B76" i="7"/>
  <c r="L76" i="7" s="1"/>
  <c r="N75" i="7"/>
  <c r="R75" i="7" s="1"/>
  <c r="B75" i="7"/>
  <c r="L75" i="7" s="1"/>
  <c r="N74" i="7"/>
  <c r="B74" i="7"/>
  <c r="L74" i="7" s="1"/>
  <c r="R73" i="7"/>
  <c r="N73" i="7"/>
  <c r="B73" i="7"/>
  <c r="L73" i="7" s="1"/>
  <c r="N72" i="7"/>
  <c r="B72" i="7"/>
  <c r="L72" i="7" s="1"/>
  <c r="B69" i="7"/>
  <c r="B68" i="7"/>
  <c r="F63" i="7"/>
  <c r="U59" i="7"/>
  <c r="N59" i="7"/>
  <c r="B59" i="7"/>
  <c r="L59" i="7" s="1"/>
  <c r="N58" i="7"/>
  <c r="B58" i="7"/>
  <c r="L58" i="7" s="1"/>
  <c r="N57" i="7"/>
  <c r="B57" i="7"/>
  <c r="L57" i="7" s="1"/>
  <c r="N56" i="7"/>
  <c r="B56" i="7"/>
  <c r="L56" i="7" s="1"/>
  <c r="N55" i="7"/>
  <c r="R55" i="7" s="1"/>
  <c r="B55" i="7"/>
  <c r="L55" i="7" s="1"/>
  <c r="N54" i="7"/>
  <c r="B54" i="7"/>
  <c r="L54" i="7" s="1"/>
  <c r="N53" i="7"/>
  <c r="B53" i="7"/>
  <c r="L53" i="7" s="1"/>
  <c r="N52" i="7"/>
  <c r="B52" i="7"/>
  <c r="L52" i="7" s="1"/>
  <c r="N51" i="7"/>
  <c r="B51" i="7"/>
  <c r="L51" i="7" s="1"/>
  <c r="N50" i="7"/>
  <c r="B50" i="7"/>
  <c r="L50" i="7" s="1"/>
  <c r="N49" i="7"/>
  <c r="R49" i="7" s="1"/>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B41" i="7"/>
  <c r="L41" i="7" s="1"/>
  <c r="N40" i="7"/>
  <c r="B40" i="7"/>
  <c r="L40" i="7" s="1"/>
  <c r="B37" i="7"/>
  <c r="B36" i="7"/>
  <c r="F31" i="7"/>
  <c r="N27" i="7"/>
  <c r="B27" i="7"/>
  <c r="L27" i="7" s="1"/>
  <c r="R26" i="7"/>
  <c r="N26" i="7"/>
  <c r="B26" i="7"/>
  <c r="L26" i="7" s="1"/>
  <c r="N25" i="7"/>
  <c r="R25" i="7" s="1"/>
  <c r="B25" i="7"/>
  <c r="L25" i="7" s="1"/>
  <c r="N24" i="7"/>
  <c r="B24" i="7"/>
  <c r="L24" i="7" s="1"/>
  <c r="N23" i="7"/>
  <c r="B23" i="7"/>
  <c r="L23" i="7" s="1"/>
  <c r="N22" i="7"/>
  <c r="R22" i="7" s="1"/>
  <c r="B22" i="7"/>
  <c r="L22" i="7" s="1"/>
  <c r="N21" i="7"/>
  <c r="B21" i="7"/>
  <c r="L21" i="7" s="1"/>
  <c r="R20" i="7"/>
  <c r="N20" i="7"/>
  <c r="B20" i="7"/>
  <c r="L20" i="7" s="1"/>
  <c r="N19" i="7"/>
  <c r="B19" i="7"/>
  <c r="L19" i="7" s="1"/>
  <c r="N18" i="7"/>
  <c r="B18" i="7"/>
  <c r="L18" i="7" s="1"/>
  <c r="N17" i="7"/>
  <c r="B17" i="7"/>
  <c r="L17" i="7" s="1"/>
  <c r="N16" i="7"/>
  <c r="B16" i="7"/>
  <c r="L16" i="7" s="1"/>
  <c r="N15" i="7"/>
  <c r="B15" i="7"/>
  <c r="L15" i="7" s="1"/>
  <c r="N14" i="7"/>
  <c r="B14" i="7"/>
  <c r="L14" i="7" s="1"/>
  <c r="N13" i="7"/>
  <c r="B13" i="7"/>
  <c r="L13" i="7" s="1"/>
  <c r="N12" i="7"/>
  <c r="B12" i="7"/>
  <c r="L12" i="7" s="1"/>
  <c r="N11" i="7"/>
  <c r="B11" i="7"/>
  <c r="L11" i="7" s="1"/>
  <c r="N10" i="7"/>
  <c r="B10" i="7"/>
  <c r="L10" i="7" s="1"/>
  <c r="N9" i="7"/>
  <c r="B9" i="7"/>
  <c r="L9" i="7" s="1"/>
  <c r="N8" i="7"/>
  <c r="B8" i="7"/>
  <c r="L8" i="7" s="1"/>
  <c r="B5" i="7"/>
  <c r="B4" i="7"/>
  <c r="F319" i="5"/>
  <c r="U315" i="5"/>
  <c r="N315" i="5"/>
  <c r="B315" i="5"/>
  <c r="L315" i="5" s="1"/>
  <c r="N314" i="5"/>
  <c r="L314" i="5"/>
  <c r="B314" i="5"/>
  <c r="N313" i="5"/>
  <c r="B313" i="5"/>
  <c r="L313" i="5" s="1"/>
  <c r="N312" i="5"/>
  <c r="R312" i="5" s="1"/>
  <c r="B312" i="5"/>
  <c r="L312" i="5" s="1"/>
  <c r="N311" i="5"/>
  <c r="B311" i="5"/>
  <c r="L311" i="5" s="1"/>
  <c r="N310" i="5"/>
  <c r="B310" i="5"/>
  <c r="L310" i="5" s="1"/>
  <c r="N309" i="5"/>
  <c r="B309" i="5"/>
  <c r="L309" i="5" s="1"/>
  <c r="N308" i="5"/>
  <c r="R308" i="5" s="1"/>
  <c r="B308" i="5"/>
  <c r="L308" i="5" s="1"/>
  <c r="R307" i="5"/>
  <c r="N307" i="5"/>
  <c r="B307" i="5"/>
  <c r="L307" i="5" s="1"/>
  <c r="R306" i="5"/>
  <c r="N306" i="5"/>
  <c r="B306" i="5"/>
  <c r="L306" i="5" s="1"/>
  <c r="N305" i="5"/>
  <c r="B305" i="5"/>
  <c r="L305" i="5" s="1"/>
  <c r="N304" i="5"/>
  <c r="R304" i="5" s="1"/>
  <c r="B304" i="5"/>
  <c r="L304" i="5" s="1"/>
  <c r="R303" i="5"/>
  <c r="N303" i="5"/>
  <c r="B303" i="5"/>
  <c r="L303" i="5" s="1"/>
  <c r="N302" i="5"/>
  <c r="B302" i="5"/>
  <c r="L302" i="5" s="1"/>
  <c r="N301" i="5"/>
  <c r="B301" i="5"/>
  <c r="L301" i="5" s="1"/>
  <c r="N300" i="5"/>
  <c r="B300" i="5"/>
  <c r="L300" i="5" s="1"/>
  <c r="N299" i="5"/>
  <c r="B299" i="5"/>
  <c r="L299" i="5" s="1"/>
  <c r="N298" i="5"/>
  <c r="B298" i="5"/>
  <c r="L298" i="5" s="1"/>
  <c r="N297" i="5"/>
  <c r="B297" i="5"/>
  <c r="L297" i="5" s="1"/>
  <c r="N296" i="5"/>
  <c r="R296" i="5" s="1"/>
  <c r="B296" i="5"/>
  <c r="L296" i="5" s="1"/>
  <c r="B293" i="5"/>
  <c r="B292" i="5"/>
  <c r="F287" i="5"/>
  <c r="U283" i="5"/>
  <c r="N283" i="5"/>
  <c r="B283" i="5"/>
  <c r="L283" i="5" s="1"/>
  <c r="N282" i="5"/>
  <c r="B282" i="5"/>
  <c r="L282" i="5" s="1"/>
  <c r="N281" i="5"/>
  <c r="B281" i="5"/>
  <c r="L281" i="5" s="1"/>
  <c r="N280" i="5"/>
  <c r="R280" i="5" s="1"/>
  <c r="B280" i="5"/>
  <c r="L280" i="5" s="1"/>
  <c r="R279" i="5"/>
  <c r="N279" i="5"/>
  <c r="B279" i="5"/>
  <c r="L279" i="5" s="1"/>
  <c r="R278" i="5"/>
  <c r="N278" i="5"/>
  <c r="B278" i="5"/>
  <c r="L278" i="5" s="1"/>
  <c r="N277" i="5"/>
  <c r="B277" i="5"/>
  <c r="L277" i="5" s="1"/>
  <c r="N276" i="5"/>
  <c r="B276" i="5"/>
  <c r="L276" i="5" s="1"/>
  <c r="N275" i="5"/>
  <c r="B275" i="5"/>
  <c r="L275" i="5" s="1"/>
  <c r="N274" i="5"/>
  <c r="B274" i="5"/>
  <c r="L274" i="5" s="1"/>
  <c r="N273" i="5"/>
  <c r="B273" i="5"/>
  <c r="L273" i="5" s="1"/>
  <c r="N272" i="5"/>
  <c r="B272" i="5"/>
  <c r="L272" i="5" s="1"/>
  <c r="N271" i="5"/>
  <c r="B271" i="5"/>
  <c r="L271" i="5" s="1"/>
  <c r="R270" i="5"/>
  <c r="N270" i="5"/>
  <c r="B270" i="5"/>
  <c r="L270" i="5" s="1"/>
  <c r="N269" i="5"/>
  <c r="B269" i="5"/>
  <c r="L269" i="5" s="1"/>
  <c r="N268" i="5"/>
  <c r="B268" i="5"/>
  <c r="L268" i="5" s="1"/>
  <c r="N267" i="5"/>
  <c r="B267" i="5"/>
  <c r="L267" i="5" s="1"/>
  <c r="N266" i="5"/>
  <c r="B266" i="5"/>
  <c r="L266" i="5" s="1"/>
  <c r="N265" i="5"/>
  <c r="B265" i="5"/>
  <c r="L265" i="5" s="1"/>
  <c r="N264" i="5"/>
  <c r="B264" i="5"/>
  <c r="L264" i="5" s="1"/>
  <c r="B261" i="5"/>
  <c r="B260" i="5"/>
  <c r="F255" i="5"/>
  <c r="U251" i="5"/>
  <c r="N251" i="5"/>
  <c r="B251" i="5"/>
  <c r="L251" i="5" s="1"/>
  <c r="N250" i="5"/>
  <c r="B250" i="5"/>
  <c r="L250" i="5" s="1"/>
  <c r="N249" i="5"/>
  <c r="B249" i="5"/>
  <c r="L249" i="5" s="1"/>
  <c r="N248" i="5"/>
  <c r="B248" i="5"/>
  <c r="L248" i="5" s="1"/>
  <c r="R247" i="5"/>
  <c r="N247" i="5"/>
  <c r="B247" i="5"/>
  <c r="L247" i="5" s="1"/>
  <c r="N246" i="5"/>
  <c r="R246" i="5" s="1"/>
  <c r="B246" i="5"/>
  <c r="L246" i="5" s="1"/>
  <c r="N245" i="5"/>
  <c r="B245" i="5"/>
  <c r="L245" i="5" s="1"/>
  <c r="N244" i="5"/>
  <c r="B244" i="5"/>
  <c r="L244" i="5" s="1"/>
  <c r="N243" i="5"/>
  <c r="B243" i="5"/>
  <c r="L243" i="5" s="1"/>
  <c r="R242" i="5"/>
  <c r="N242" i="5"/>
  <c r="B242" i="5"/>
  <c r="L242" i="5" s="1"/>
  <c r="N241" i="5"/>
  <c r="B241" i="5"/>
  <c r="L241" i="5" s="1"/>
  <c r="N240" i="5"/>
  <c r="B240" i="5"/>
  <c r="L240" i="5" s="1"/>
  <c r="N239" i="5"/>
  <c r="B239" i="5"/>
  <c r="L239" i="5" s="1"/>
  <c r="N238" i="5"/>
  <c r="B238" i="5"/>
  <c r="L238" i="5" s="1"/>
  <c r="N237" i="5"/>
  <c r="B237" i="5"/>
  <c r="L237" i="5" s="1"/>
  <c r="N236" i="5"/>
  <c r="B236" i="5"/>
  <c r="L236" i="5" s="1"/>
  <c r="R235" i="5"/>
  <c r="N235" i="5"/>
  <c r="B235" i="5"/>
  <c r="L235" i="5" s="1"/>
  <c r="N234" i="5"/>
  <c r="B234" i="5"/>
  <c r="L234" i="5" s="1"/>
  <c r="N233" i="5"/>
  <c r="B233" i="5"/>
  <c r="L233" i="5" s="1"/>
  <c r="N232" i="5"/>
  <c r="B232" i="5"/>
  <c r="L232" i="5" s="1"/>
  <c r="B229" i="5"/>
  <c r="B228" i="5"/>
  <c r="F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B212" i="5"/>
  <c r="L212" i="5" s="1"/>
  <c r="R211" i="5"/>
  <c r="N211" i="5"/>
  <c r="B211" i="5"/>
  <c r="L211" i="5" s="1"/>
  <c r="N210" i="5"/>
  <c r="B210" i="5"/>
  <c r="L210" i="5" s="1"/>
  <c r="N209" i="5"/>
  <c r="B209" i="5"/>
  <c r="L209" i="5" s="1"/>
  <c r="N208" i="5"/>
  <c r="B208" i="5"/>
  <c r="L208" i="5" s="1"/>
  <c r="N207" i="5"/>
  <c r="R207" i="5" s="1"/>
  <c r="B207" i="5"/>
  <c r="L207" i="5" s="1"/>
  <c r="N206" i="5"/>
  <c r="B206" i="5"/>
  <c r="L206" i="5" s="1"/>
  <c r="N205" i="5"/>
  <c r="B205" i="5"/>
  <c r="L205" i="5" s="1"/>
  <c r="N204" i="5"/>
  <c r="B204" i="5"/>
  <c r="L204" i="5" s="1"/>
  <c r="N203" i="5"/>
  <c r="B203" i="5"/>
  <c r="L203" i="5" s="1"/>
  <c r="N202" i="5"/>
  <c r="R202" i="5" s="1"/>
  <c r="B202" i="5"/>
  <c r="L202" i="5" s="1"/>
  <c r="N201" i="5"/>
  <c r="B201" i="5"/>
  <c r="L201" i="5" s="1"/>
  <c r="N200" i="5"/>
  <c r="B200" i="5"/>
  <c r="L200" i="5" s="1"/>
  <c r="B197" i="5"/>
  <c r="B196" i="5"/>
  <c r="F191" i="5"/>
  <c r="U187" i="5"/>
  <c r="N187" i="5"/>
  <c r="B187" i="5"/>
  <c r="L187" i="5" s="1"/>
  <c r="N186" i="5"/>
  <c r="L186" i="5"/>
  <c r="B186" i="5"/>
  <c r="N185" i="5"/>
  <c r="B185" i="5"/>
  <c r="L185" i="5" s="1"/>
  <c r="N184" i="5"/>
  <c r="B184" i="5"/>
  <c r="L184" i="5" s="1"/>
  <c r="N183" i="5"/>
  <c r="B183" i="5"/>
  <c r="L183" i="5" s="1"/>
  <c r="N182" i="5"/>
  <c r="B182" i="5"/>
  <c r="L182" i="5" s="1"/>
  <c r="N181" i="5"/>
  <c r="B181" i="5"/>
  <c r="L181" i="5" s="1"/>
  <c r="N180" i="5"/>
  <c r="B180" i="5"/>
  <c r="L180" i="5" s="1"/>
  <c r="N179" i="5"/>
  <c r="L179" i="5"/>
  <c r="B179" i="5"/>
  <c r="N178" i="5"/>
  <c r="B178" i="5"/>
  <c r="L178" i="5" s="1"/>
  <c r="N177" i="5"/>
  <c r="B177" i="5"/>
  <c r="L177" i="5" s="1"/>
  <c r="N176" i="5"/>
  <c r="R176" i="5" s="1"/>
  <c r="B176" i="5"/>
  <c r="L176" i="5" s="1"/>
  <c r="N175" i="5"/>
  <c r="R175" i="5" s="1"/>
  <c r="L175" i="5"/>
  <c r="B175" i="5"/>
  <c r="N174" i="5"/>
  <c r="B174" i="5"/>
  <c r="L174" i="5" s="1"/>
  <c r="N173" i="5"/>
  <c r="B173" i="5"/>
  <c r="L173" i="5" s="1"/>
  <c r="N172" i="5"/>
  <c r="B172" i="5"/>
  <c r="L172" i="5" s="1"/>
  <c r="N171" i="5"/>
  <c r="B171" i="5"/>
  <c r="L171" i="5" s="1"/>
  <c r="N170" i="5"/>
  <c r="B170" i="5"/>
  <c r="L170" i="5" s="1"/>
  <c r="N169" i="5"/>
  <c r="R169" i="5" s="1"/>
  <c r="B169" i="5"/>
  <c r="L169" i="5" s="1"/>
  <c r="N168" i="5"/>
  <c r="B168" i="5"/>
  <c r="L168" i="5" s="1"/>
  <c r="B165" i="5"/>
  <c r="B164" i="5"/>
  <c r="F159" i="5"/>
  <c r="U155" i="5"/>
  <c r="N155" i="5"/>
  <c r="B155" i="5"/>
  <c r="L155" i="5" s="1"/>
  <c r="N154" i="5"/>
  <c r="R154" i="5" s="1"/>
  <c r="L154" i="5"/>
  <c r="B154" i="5"/>
  <c r="N153" i="5"/>
  <c r="B153" i="5"/>
  <c r="L153" i="5" s="1"/>
  <c r="R152" i="5"/>
  <c r="N152" i="5"/>
  <c r="B152" i="5"/>
  <c r="L152" i="5" s="1"/>
  <c r="N151" i="5"/>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L143" i="5"/>
  <c r="B143" i="5"/>
  <c r="N142" i="5"/>
  <c r="R142" i="5" s="1"/>
  <c r="B142" i="5"/>
  <c r="L142" i="5" s="1"/>
  <c r="N141" i="5"/>
  <c r="B141" i="5"/>
  <c r="L141" i="5" s="1"/>
  <c r="N140" i="5"/>
  <c r="R140" i="5" s="1"/>
  <c r="B140" i="5"/>
  <c r="L140" i="5" s="1"/>
  <c r="N139" i="5"/>
  <c r="B139" i="5"/>
  <c r="L139" i="5" s="1"/>
  <c r="N138" i="5"/>
  <c r="R138" i="5" s="1"/>
  <c r="B138" i="5"/>
  <c r="L138" i="5" s="1"/>
  <c r="N137" i="5"/>
  <c r="B137" i="5"/>
  <c r="L137" i="5" s="1"/>
  <c r="N136" i="5"/>
  <c r="R136" i="5" s="1"/>
  <c r="B136" i="5"/>
  <c r="L136" i="5" s="1"/>
  <c r="B133" i="5"/>
  <c r="B132" i="5"/>
  <c r="F127" i="5"/>
  <c r="U123" i="5"/>
  <c r="N123" i="5"/>
  <c r="B123" i="5"/>
  <c r="L123" i="5" s="1"/>
  <c r="N122" i="5"/>
  <c r="R122" i="5" s="1"/>
  <c r="B122" i="5"/>
  <c r="L122" i="5" s="1"/>
  <c r="N121" i="5"/>
  <c r="B121" i="5"/>
  <c r="L121" i="5" s="1"/>
  <c r="N120" i="5"/>
  <c r="B120" i="5"/>
  <c r="L120" i="5" s="1"/>
  <c r="N119" i="5"/>
  <c r="B119" i="5"/>
  <c r="L119" i="5" s="1"/>
  <c r="N118" i="5"/>
  <c r="R118" i="5" s="1"/>
  <c r="B118" i="5"/>
  <c r="L118" i="5" s="1"/>
  <c r="N117" i="5"/>
  <c r="B117" i="5"/>
  <c r="L117" i="5" s="1"/>
  <c r="N116" i="5"/>
  <c r="R116" i="5" s="1"/>
  <c r="B116" i="5"/>
  <c r="L116" i="5" s="1"/>
  <c r="N115" i="5"/>
  <c r="B115" i="5"/>
  <c r="L115" i="5" s="1"/>
  <c r="N114" i="5"/>
  <c r="B114" i="5"/>
  <c r="L114" i="5" s="1"/>
  <c r="N113" i="5"/>
  <c r="B113" i="5"/>
  <c r="L113" i="5" s="1"/>
  <c r="N112" i="5"/>
  <c r="B112" i="5"/>
  <c r="L112" i="5" s="1"/>
  <c r="N111" i="5"/>
  <c r="B111" i="5"/>
  <c r="L111" i="5" s="1"/>
  <c r="N110" i="5"/>
  <c r="R110" i="5" s="1"/>
  <c r="B110" i="5"/>
  <c r="L110" i="5" s="1"/>
  <c r="N109" i="5"/>
  <c r="B109" i="5"/>
  <c r="L109" i="5" s="1"/>
  <c r="R108" i="5"/>
  <c r="N108" i="5"/>
  <c r="B108" i="5"/>
  <c r="L108" i="5" s="1"/>
  <c r="N107" i="5"/>
  <c r="B107" i="5"/>
  <c r="L107" i="5" s="1"/>
  <c r="N106" i="5"/>
  <c r="R106" i="5" s="1"/>
  <c r="B106" i="5"/>
  <c r="L106" i="5" s="1"/>
  <c r="N105" i="5"/>
  <c r="B105" i="5"/>
  <c r="L105" i="5" s="1"/>
  <c r="R104" i="5"/>
  <c r="N104" i="5"/>
  <c r="B104" i="5"/>
  <c r="L104" i="5" s="1"/>
  <c r="B101" i="5"/>
  <c r="B100" i="5"/>
  <c r="F95" i="5"/>
  <c r="U91" i="5"/>
  <c r="N91" i="5"/>
  <c r="B91" i="5"/>
  <c r="L91" i="5" s="1"/>
  <c r="N90" i="5"/>
  <c r="R90" i="5" s="1"/>
  <c r="B90" i="5"/>
  <c r="L90" i="5" s="1"/>
  <c r="N89" i="5"/>
  <c r="B89" i="5"/>
  <c r="L89" i="5" s="1"/>
  <c r="N88" i="5"/>
  <c r="B88" i="5"/>
  <c r="L88" i="5" s="1"/>
  <c r="N87" i="5"/>
  <c r="B87" i="5"/>
  <c r="L87" i="5" s="1"/>
  <c r="N86" i="5"/>
  <c r="B86" i="5"/>
  <c r="L86" i="5" s="1"/>
  <c r="N85" i="5"/>
  <c r="B85" i="5"/>
  <c r="L85" i="5" s="1"/>
  <c r="N84" i="5"/>
  <c r="B84" i="5"/>
  <c r="L84" i="5" s="1"/>
  <c r="N83" i="5"/>
  <c r="B83" i="5"/>
  <c r="L83" i="5" s="1"/>
  <c r="N82" i="5"/>
  <c r="B82" i="5"/>
  <c r="L82" i="5" s="1"/>
  <c r="N81" i="5"/>
  <c r="B81" i="5"/>
  <c r="L81" i="5" s="1"/>
  <c r="N80" i="5"/>
  <c r="B80" i="5"/>
  <c r="L80" i="5" s="1"/>
  <c r="N79" i="5"/>
  <c r="L79" i="5"/>
  <c r="B79" i="5"/>
  <c r="N78" i="5"/>
  <c r="B78" i="5"/>
  <c r="L78" i="5" s="1"/>
  <c r="N77" i="5"/>
  <c r="B77" i="5"/>
  <c r="L77" i="5" s="1"/>
  <c r="N76" i="5"/>
  <c r="B76" i="5"/>
  <c r="L76" i="5" s="1"/>
  <c r="N75" i="5"/>
  <c r="R75" i="5" s="1"/>
  <c r="B75" i="5"/>
  <c r="L75" i="5" s="1"/>
  <c r="N74" i="5"/>
  <c r="B74" i="5"/>
  <c r="L74" i="5" s="1"/>
  <c r="N73" i="5"/>
  <c r="B73" i="5"/>
  <c r="L73" i="5" s="1"/>
  <c r="N72" i="5"/>
  <c r="B72" i="5"/>
  <c r="L72" i="5" s="1"/>
  <c r="B69" i="5"/>
  <c r="B68" i="5"/>
  <c r="F63" i="5"/>
  <c r="U59" i="5"/>
  <c r="N59" i="5"/>
  <c r="B59" i="5"/>
  <c r="L59" i="5" s="1"/>
  <c r="N58" i="5"/>
  <c r="B58" i="5"/>
  <c r="L58" i="5" s="1"/>
  <c r="N57" i="5"/>
  <c r="L57" i="5"/>
  <c r="B57" i="5"/>
  <c r="R56" i="5"/>
  <c r="N56" i="5"/>
  <c r="B56" i="5"/>
  <c r="L56" i="5" s="1"/>
  <c r="N55" i="5"/>
  <c r="B55" i="5"/>
  <c r="L55" i="5" s="1"/>
  <c r="N54" i="5"/>
  <c r="B54" i="5"/>
  <c r="L54" i="5" s="1"/>
  <c r="N53" i="5"/>
  <c r="B53" i="5"/>
  <c r="L53" i="5" s="1"/>
  <c r="R52" i="5"/>
  <c r="N52" i="5"/>
  <c r="B52" i="5"/>
  <c r="L52" i="5" s="1"/>
  <c r="N51" i="5"/>
  <c r="B51" i="5"/>
  <c r="L51" i="5" s="1"/>
  <c r="N50" i="5"/>
  <c r="B50" i="5"/>
  <c r="L50" i="5" s="1"/>
  <c r="N49" i="5"/>
  <c r="R49" i="5" s="1"/>
  <c r="B49" i="5"/>
  <c r="L49" i="5" s="1"/>
  <c r="R48" i="5"/>
  <c r="N48" i="5"/>
  <c r="B48" i="5"/>
  <c r="L48" i="5" s="1"/>
  <c r="N47" i="5"/>
  <c r="R47" i="5" s="1"/>
  <c r="B47" i="5"/>
  <c r="L47" i="5" s="1"/>
  <c r="N46" i="5"/>
  <c r="R46" i="5" s="1"/>
  <c r="B46" i="5"/>
  <c r="L46" i="5" s="1"/>
  <c r="N45" i="5"/>
  <c r="R45" i="5" s="1"/>
  <c r="B45" i="5"/>
  <c r="L45" i="5" s="1"/>
  <c r="N44" i="5"/>
  <c r="R44" i="5" s="1"/>
  <c r="B44" i="5"/>
  <c r="L44" i="5" s="1"/>
  <c r="N43" i="5"/>
  <c r="R43" i="5" s="1"/>
  <c r="B43" i="5"/>
  <c r="L43" i="5" s="1"/>
  <c r="N42" i="5"/>
  <c r="B42" i="5"/>
  <c r="L42" i="5" s="1"/>
  <c r="N41" i="5"/>
  <c r="R41" i="5" s="1"/>
  <c r="B41" i="5"/>
  <c r="L41" i="5" s="1"/>
  <c r="N40" i="5"/>
  <c r="B40" i="5"/>
  <c r="L40" i="5" s="1"/>
  <c r="B37" i="5"/>
  <c r="B36" i="5"/>
  <c r="F31" i="5"/>
  <c r="N27" i="5"/>
  <c r="B27" i="5"/>
  <c r="L27" i="5" s="1"/>
  <c r="N26" i="5"/>
  <c r="R26" i="5" s="1"/>
  <c r="B26" i="5"/>
  <c r="L26" i="5" s="1"/>
  <c r="N25" i="5"/>
  <c r="R25" i="5" s="1"/>
  <c r="B25" i="5"/>
  <c r="L25" i="5" s="1"/>
  <c r="N24" i="5"/>
  <c r="B24" i="5"/>
  <c r="L24" i="5" s="1"/>
  <c r="N23" i="5"/>
  <c r="R23" i="5" s="1"/>
  <c r="B23" i="5"/>
  <c r="L23" i="5" s="1"/>
  <c r="N22" i="5"/>
  <c r="R22" i="5" s="1"/>
  <c r="B22" i="5"/>
  <c r="L22" i="5" s="1"/>
  <c r="N21" i="5"/>
  <c r="B21" i="5"/>
  <c r="L21" i="5" s="1"/>
  <c r="N20" i="5"/>
  <c r="B20" i="5"/>
  <c r="L20" i="5" s="1"/>
  <c r="N19" i="5"/>
  <c r="B19" i="5"/>
  <c r="L19" i="5" s="1"/>
  <c r="N18" i="5"/>
  <c r="R18" i="5" s="1"/>
  <c r="B18" i="5"/>
  <c r="L18" i="5" s="1"/>
  <c r="N17" i="5"/>
  <c r="R17" i="5" s="1"/>
  <c r="B17" i="5"/>
  <c r="L17" i="5" s="1"/>
  <c r="N16" i="5"/>
  <c r="B16" i="5"/>
  <c r="L16" i="5" s="1"/>
  <c r="N15" i="5"/>
  <c r="R15" i="5" s="1"/>
  <c r="B15" i="5"/>
  <c r="L15" i="5" s="1"/>
  <c r="N14" i="5"/>
  <c r="B14" i="5"/>
  <c r="L14" i="5" s="1"/>
  <c r="R13" i="5"/>
  <c r="N13" i="5"/>
  <c r="B13" i="5"/>
  <c r="L13" i="5" s="1"/>
  <c r="N12" i="5"/>
  <c r="B12" i="5"/>
  <c r="L12" i="5" s="1"/>
  <c r="N11" i="5"/>
  <c r="R11" i="5" s="1"/>
  <c r="B11" i="5"/>
  <c r="L11" i="5" s="1"/>
  <c r="N10" i="5"/>
  <c r="R10" i="5" s="1"/>
  <c r="B10" i="5"/>
  <c r="L10" i="5" s="1"/>
  <c r="N9" i="5"/>
  <c r="B9" i="5"/>
  <c r="L9" i="5" s="1"/>
  <c r="N8" i="5"/>
  <c r="B8" i="5"/>
  <c r="L8" i="5" s="1"/>
  <c r="B5" i="5"/>
  <c r="B4" i="5"/>
  <c r="V1" i="9" l="1"/>
  <c r="R185" i="10"/>
  <c r="R155" i="8"/>
  <c r="R47" i="10"/>
  <c r="R40" i="8"/>
  <c r="R144" i="9"/>
  <c r="R148" i="10"/>
  <c r="R180" i="5"/>
  <c r="R140" i="7"/>
  <c r="R175" i="7"/>
  <c r="R275" i="7"/>
  <c r="R274" i="10"/>
  <c r="R24" i="8"/>
  <c r="R177" i="5"/>
  <c r="R13" i="7"/>
  <c r="R107" i="7"/>
  <c r="R80" i="5"/>
  <c r="R144" i="5"/>
  <c r="R148" i="5"/>
  <c r="R184" i="5"/>
  <c r="R203" i="5"/>
  <c r="R267" i="5"/>
  <c r="R120" i="7"/>
  <c r="R201" i="5"/>
  <c r="R300" i="5"/>
  <c r="R23" i="7"/>
  <c r="R59" i="7"/>
  <c r="R105" i="7"/>
  <c r="R27" i="5"/>
  <c r="R40" i="5"/>
  <c r="R53" i="7"/>
  <c r="R84" i="5"/>
  <c r="R112" i="5"/>
  <c r="R271" i="5"/>
  <c r="R51" i="5"/>
  <c r="R55" i="5"/>
  <c r="R9" i="7"/>
  <c r="R76" i="7"/>
  <c r="R105" i="5"/>
  <c r="R107" i="5"/>
  <c r="V1" i="7"/>
  <c r="R200" i="7"/>
  <c r="R47" i="8"/>
  <c r="R235" i="8"/>
  <c r="R311" i="8"/>
  <c r="R17" i="9"/>
  <c r="R24" i="9"/>
  <c r="R138" i="9"/>
  <c r="R184" i="9"/>
  <c r="R26" i="10"/>
  <c r="R42" i="10"/>
  <c r="R117" i="10"/>
  <c r="R10" i="7"/>
  <c r="R151" i="7"/>
  <c r="R243" i="7"/>
  <c r="R90" i="8"/>
  <c r="R106" i="8"/>
  <c r="R211" i="8"/>
  <c r="R314" i="8"/>
  <c r="R20" i="9"/>
  <c r="R55" i="9"/>
  <c r="R86" i="9"/>
  <c r="R91" i="9"/>
  <c r="R200" i="9"/>
  <c r="R11" i="10"/>
  <c r="R74" i="10"/>
  <c r="R122" i="10"/>
  <c r="R205" i="10"/>
  <c r="R215" i="10"/>
  <c r="R217" i="10"/>
  <c r="R47" i="9"/>
  <c r="R176" i="9"/>
  <c r="R282" i="9"/>
  <c r="R209" i="10"/>
  <c r="R218" i="5"/>
  <c r="R302" i="5"/>
  <c r="R315" i="5"/>
  <c r="R85" i="7"/>
  <c r="R72" i="8"/>
  <c r="R80" i="8"/>
  <c r="R59" i="9"/>
  <c r="R12" i="10"/>
  <c r="R46" i="10"/>
  <c r="R51" i="10"/>
  <c r="R56" i="10"/>
  <c r="R72" i="10"/>
  <c r="R80" i="10"/>
  <c r="R175" i="10"/>
  <c r="R218" i="10"/>
  <c r="R171" i="7"/>
  <c r="R247" i="7"/>
  <c r="R168" i="8"/>
  <c r="R172" i="8"/>
  <c r="R266" i="8"/>
  <c r="R115" i="9"/>
  <c r="R118" i="9"/>
  <c r="R140" i="9"/>
  <c r="R179" i="9"/>
  <c r="R234" i="9"/>
  <c r="R276" i="9"/>
  <c r="R237" i="10"/>
  <c r="R139" i="7"/>
  <c r="R144" i="7"/>
  <c r="R150" i="7"/>
  <c r="R183" i="7"/>
  <c r="R10" i="8"/>
  <c r="R44" i="8"/>
  <c r="R148" i="8"/>
  <c r="R175" i="8"/>
  <c r="R218" i="8"/>
  <c r="R21" i="9"/>
  <c r="R45" i="9"/>
  <c r="R183" i="9"/>
  <c r="R15" i="10"/>
  <c r="R22" i="10"/>
  <c r="R27" i="10"/>
  <c r="R57" i="10"/>
  <c r="R176" i="10"/>
  <c r="R147" i="7"/>
  <c r="R180" i="8"/>
  <c r="R203" i="8"/>
  <c r="R271" i="8"/>
  <c r="R315" i="8"/>
  <c r="R168" i="9"/>
  <c r="R214" i="9"/>
  <c r="R270" i="9"/>
  <c r="R90" i="10"/>
  <c r="R119" i="10"/>
  <c r="R219" i="10"/>
  <c r="R235" i="10"/>
  <c r="R172" i="7"/>
  <c r="R235" i="7"/>
  <c r="R240" i="7"/>
  <c r="R306" i="7"/>
  <c r="R15" i="8"/>
  <c r="R51" i="8"/>
  <c r="R119" i="8"/>
  <c r="R151" i="8"/>
  <c r="R171" i="8"/>
  <c r="R13" i="10"/>
  <c r="R174" i="10"/>
  <c r="R304" i="10"/>
  <c r="R80" i="9"/>
  <c r="R266" i="9"/>
  <c r="R10" i="10"/>
  <c r="R302" i="10"/>
  <c r="R248" i="10"/>
  <c r="V1" i="10"/>
  <c r="R243" i="10"/>
  <c r="R310" i="10"/>
  <c r="R207" i="9"/>
  <c r="R251" i="10"/>
  <c r="R267" i="10"/>
  <c r="R24" i="7"/>
  <c r="R202" i="8"/>
  <c r="R207" i="8"/>
  <c r="R21" i="5"/>
  <c r="R172" i="5"/>
  <c r="R88" i="5"/>
  <c r="R114" i="5"/>
  <c r="R120" i="5"/>
  <c r="R47" i="7"/>
  <c r="R168" i="5"/>
  <c r="R274" i="5"/>
  <c r="R14" i="5"/>
  <c r="R19" i="5"/>
  <c r="R76" i="5"/>
  <c r="R89" i="5"/>
  <c r="R86" i="5"/>
  <c r="R111" i="5"/>
  <c r="R115" i="5"/>
  <c r="R283" i="5"/>
  <c r="R311" i="5"/>
  <c r="R59" i="5"/>
  <c r="R79" i="5"/>
  <c r="V1" i="5"/>
  <c r="R214" i="5"/>
  <c r="R238" i="5"/>
  <c r="R314" i="5"/>
  <c r="R266" i="7"/>
  <c r="R307" i="7"/>
  <c r="R9" i="5"/>
  <c r="R185" i="5"/>
  <c r="R200" i="5"/>
  <c r="R210" i="5"/>
  <c r="R234" i="5"/>
  <c r="R19" i="7"/>
  <c r="R51" i="7"/>
  <c r="R74" i="7"/>
  <c r="R244" i="7"/>
  <c r="R19" i="8"/>
  <c r="R243" i="5"/>
  <c r="R266" i="5"/>
  <c r="R17" i="7"/>
  <c r="R21" i="7"/>
  <c r="R267" i="7"/>
  <c r="R206" i="5"/>
  <c r="R219" i="5"/>
  <c r="R275" i="5"/>
  <c r="R282" i="5"/>
  <c r="R310" i="5"/>
  <c r="R57" i="7"/>
  <c r="R83" i="7"/>
  <c r="R113" i="7"/>
  <c r="R179" i="7"/>
  <c r="R282" i="7"/>
  <c r="R143" i="9"/>
  <c r="R15" i="7"/>
  <c r="R27" i="7"/>
  <c r="R90" i="7"/>
  <c r="R303" i="7"/>
  <c r="R42" i="5"/>
  <c r="R109" i="5"/>
  <c r="R215" i="5"/>
  <c r="R239" i="5"/>
  <c r="R251" i="5"/>
  <c r="R299" i="5"/>
  <c r="R18" i="7"/>
  <c r="R41" i="7"/>
  <c r="R155" i="7"/>
  <c r="R176" i="7"/>
  <c r="R212" i="7"/>
  <c r="R238" i="7"/>
  <c r="R251" i="7"/>
  <c r="R72" i="5"/>
  <c r="R85" i="5"/>
  <c r="R87" i="5"/>
  <c r="R91" i="5"/>
  <c r="R113" i="5"/>
  <c r="R153" i="5"/>
  <c r="R250" i="5"/>
  <c r="R298" i="5"/>
  <c r="R315" i="7"/>
  <c r="R143" i="7"/>
  <c r="R86" i="8"/>
  <c r="R91" i="8"/>
  <c r="R109" i="8"/>
  <c r="R147" i="8"/>
  <c r="R296" i="8"/>
  <c r="R303" i="8"/>
  <c r="R87" i="9"/>
  <c r="R236" i="7"/>
  <c r="R268" i="7"/>
  <c r="R278" i="7"/>
  <c r="R311" i="7"/>
  <c r="R136" i="8"/>
  <c r="R40" i="9"/>
  <c r="R56" i="9"/>
  <c r="R75" i="9"/>
  <c r="R43" i="8"/>
  <c r="R75" i="8"/>
  <c r="R123" i="8"/>
  <c r="R215" i="8"/>
  <c r="R283" i="8"/>
  <c r="R146" i="9"/>
  <c r="R237" i="7"/>
  <c r="R302" i="7"/>
  <c r="R308" i="7"/>
  <c r="R23" i="8"/>
  <c r="V1" i="8"/>
  <c r="R250" i="8"/>
  <c r="R18" i="9"/>
  <c r="R72" i="9"/>
  <c r="R76" i="9"/>
  <c r="R107" i="9"/>
  <c r="R213" i="9"/>
  <c r="R14" i="7"/>
  <c r="R72" i="7"/>
  <c r="R154" i="7"/>
  <c r="R298" i="7"/>
  <c r="R11" i="8"/>
  <c r="R56" i="8"/>
  <c r="R87" i="8"/>
  <c r="R274" i="8"/>
  <c r="R296" i="7"/>
  <c r="R143" i="8"/>
  <c r="R176" i="8"/>
  <c r="R219" i="8"/>
  <c r="R146" i="7"/>
  <c r="R213" i="7"/>
  <c r="R272" i="7"/>
  <c r="R12" i="8"/>
  <c r="R300" i="8"/>
  <c r="R44" i="9"/>
  <c r="R48" i="9"/>
  <c r="R51" i="9"/>
  <c r="R114" i="9"/>
  <c r="R21" i="10"/>
  <c r="R243" i="8"/>
  <c r="R267" i="8"/>
  <c r="R12" i="9"/>
  <c r="R171" i="9"/>
  <c r="R245" i="9"/>
  <c r="R274" i="9"/>
  <c r="R76" i="10"/>
  <c r="R204" i="8"/>
  <c r="R216" i="8"/>
  <c r="R246" i="8"/>
  <c r="R275" i="8"/>
  <c r="R13" i="9"/>
  <c r="R119" i="9"/>
  <c r="R76" i="8"/>
  <c r="R84" i="8"/>
  <c r="R187" i="8"/>
  <c r="R310" i="8"/>
  <c r="R84" i="9"/>
  <c r="R106" i="9"/>
  <c r="R204" i="9"/>
  <c r="R219" i="9"/>
  <c r="R214" i="8"/>
  <c r="R239" i="8"/>
  <c r="R278" i="8"/>
  <c r="R52" i="9"/>
  <c r="R186" i="9"/>
  <c r="R306" i="9"/>
  <c r="R200" i="8"/>
  <c r="R251" i="8"/>
  <c r="R312" i="8"/>
  <c r="R41" i="9"/>
  <c r="R43" i="9"/>
  <c r="R57" i="9"/>
  <c r="R82" i="9"/>
  <c r="R90" i="9"/>
  <c r="R111" i="9"/>
  <c r="R180" i="9"/>
  <c r="R303" i="9"/>
  <c r="R11" i="9"/>
  <c r="R23" i="9"/>
  <c r="R79" i="9"/>
  <c r="R108" i="9"/>
  <c r="R182" i="9"/>
  <c r="R19" i="10"/>
  <c r="R172" i="10"/>
  <c r="R184" i="8"/>
  <c r="R10" i="9"/>
  <c r="R275" i="9"/>
  <c r="R79" i="10"/>
  <c r="R14" i="10"/>
  <c r="R122" i="9"/>
  <c r="R142" i="9"/>
  <c r="R150" i="9"/>
  <c r="R206" i="9"/>
  <c r="R178" i="10"/>
  <c r="R302" i="8"/>
  <c r="R136" i="9"/>
  <c r="R170" i="9"/>
  <c r="R308" i="9"/>
  <c r="R53" i="10"/>
  <c r="R104" i="10"/>
  <c r="R143" i="10"/>
  <c r="R168" i="10"/>
  <c r="R183" i="10"/>
  <c r="R201" i="10"/>
  <c r="R207" i="10"/>
  <c r="R272" i="10"/>
  <c r="R265" i="9"/>
  <c r="R299" i="9"/>
  <c r="R304" i="9"/>
  <c r="R315" i="9"/>
  <c r="R8" i="10"/>
  <c r="R16" i="10"/>
  <c r="R23" i="10"/>
  <c r="R43" i="10"/>
  <c r="R86" i="10"/>
  <c r="R145" i="10"/>
  <c r="R181" i="10"/>
  <c r="R203" i="10"/>
  <c r="R297" i="10"/>
  <c r="R211" i="9"/>
  <c r="R237" i="9"/>
  <c r="R279" i="9"/>
  <c r="R59" i="10"/>
  <c r="R81" i="10"/>
  <c r="R147" i="10"/>
  <c r="R155" i="10"/>
  <c r="R177" i="10"/>
  <c r="R184" i="10"/>
  <c r="R276" i="10"/>
  <c r="R300" i="9"/>
  <c r="R302" i="9"/>
  <c r="R52" i="10"/>
  <c r="R84" i="10"/>
  <c r="R114" i="10"/>
  <c r="R187" i="10"/>
  <c r="R244" i="10"/>
  <c r="R308" i="10"/>
  <c r="R203" i="9"/>
  <c r="R235" i="9"/>
  <c r="R283" i="9"/>
  <c r="R24" i="10"/>
  <c r="R44" i="10"/>
  <c r="R50" i="10"/>
  <c r="R246" i="10"/>
  <c r="R250" i="10"/>
  <c r="R265" i="10"/>
  <c r="R275" i="10"/>
  <c r="R300" i="10"/>
  <c r="R312" i="9"/>
  <c r="R17" i="10"/>
  <c r="R110" i="10"/>
  <c r="R112" i="10"/>
  <c r="R180" i="10"/>
  <c r="R271" i="10"/>
  <c r="R283" i="10"/>
  <c r="R108" i="10"/>
  <c r="R211" i="10"/>
  <c r="R121" i="10"/>
  <c r="R314" i="10"/>
  <c r="L28"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L28"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L28"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L28" i="7"/>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L28" i="5"/>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C316" i="10" l="1"/>
  <c r="C284" i="10"/>
  <c r="C220" i="10"/>
  <c r="C188" i="10"/>
  <c r="C124" i="10"/>
  <c r="C156" i="10"/>
  <c r="H28" i="10"/>
  <c r="G28" i="10"/>
  <c r="F28" i="10"/>
  <c r="E28" i="10"/>
  <c r="D28" i="10"/>
  <c r="L60" i="10"/>
  <c r="J60" i="10" s="1"/>
  <c r="K28" i="10"/>
  <c r="C28" i="10"/>
  <c r="J28" i="10"/>
  <c r="I28" i="10"/>
  <c r="C316" i="9"/>
  <c r="C284" i="9"/>
  <c r="C220" i="9"/>
  <c r="F28" i="9"/>
  <c r="C188" i="9"/>
  <c r="C156" i="9"/>
  <c r="C124" i="9"/>
  <c r="L60" i="9"/>
  <c r="J60" i="9" s="1"/>
  <c r="D28" i="9"/>
  <c r="G28" i="9"/>
  <c r="I28" i="9"/>
  <c r="E28" i="9"/>
  <c r="C28" i="9"/>
  <c r="K28" i="9"/>
  <c r="J28" i="9"/>
  <c r="H28" i="9"/>
  <c r="C316" i="8"/>
  <c r="C284" i="8"/>
  <c r="C220" i="8"/>
  <c r="C188" i="8"/>
  <c r="C156" i="8"/>
  <c r="C124" i="8"/>
  <c r="E28" i="8"/>
  <c r="L60" i="8"/>
  <c r="J60" i="8" s="1"/>
  <c r="D28" i="8"/>
  <c r="I28" i="8"/>
  <c r="K28" i="8"/>
  <c r="J28" i="8"/>
  <c r="H28" i="8"/>
  <c r="G28" i="8"/>
  <c r="F28" i="8"/>
  <c r="C28" i="8"/>
  <c r="C316" i="7"/>
  <c r="C284" i="7"/>
  <c r="C220" i="7"/>
  <c r="C188" i="7"/>
  <c r="C156" i="7"/>
  <c r="H28" i="7"/>
  <c r="C124" i="7"/>
  <c r="L60" i="7"/>
  <c r="J60" i="7" s="1"/>
  <c r="D28" i="7"/>
  <c r="J28" i="7"/>
  <c r="I28" i="7"/>
  <c r="G28" i="7"/>
  <c r="F28" i="7"/>
  <c r="E28" i="7"/>
  <c r="C28" i="7"/>
  <c r="K28" i="7"/>
  <c r="C316" i="5"/>
  <c r="C284" i="5"/>
  <c r="C220" i="5"/>
  <c r="C188" i="5"/>
  <c r="C124" i="5"/>
  <c r="L60" i="5"/>
  <c r="J60" i="5" s="1"/>
  <c r="D28" i="5"/>
  <c r="E28" i="5"/>
  <c r="C28" i="5"/>
  <c r="C156" i="5"/>
  <c r="K28" i="5"/>
  <c r="J28" i="5"/>
  <c r="G28" i="5"/>
  <c r="I28" i="5"/>
  <c r="H28" i="5"/>
  <c r="F28" i="5"/>
  <c r="H60" i="10" l="1"/>
  <c r="E60" i="10"/>
  <c r="K60" i="10"/>
  <c r="I60" i="10"/>
  <c r="G60" i="10"/>
  <c r="F60" i="10"/>
  <c r="L92" i="10"/>
  <c r="J92" i="10" s="1"/>
  <c r="D60" i="10"/>
  <c r="C60" i="10"/>
  <c r="E60" i="9"/>
  <c r="L92" i="9"/>
  <c r="J92" i="9" s="1"/>
  <c r="C60" i="9"/>
  <c r="K60" i="9"/>
  <c r="I60" i="9"/>
  <c r="F60" i="9"/>
  <c r="H60" i="9"/>
  <c r="G60" i="9"/>
  <c r="D60" i="9"/>
  <c r="D60" i="8"/>
  <c r="L92" i="8"/>
  <c r="J92" i="8" s="1"/>
  <c r="C60" i="8"/>
  <c r="H60" i="8"/>
  <c r="E60" i="8"/>
  <c r="G60" i="8"/>
  <c r="K60" i="8"/>
  <c r="I60" i="8"/>
  <c r="F60" i="8"/>
  <c r="G60" i="7"/>
  <c r="L92" i="7"/>
  <c r="J92" i="7" s="1"/>
  <c r="C60" i="7"/>
  <c r="E60" i="7"/>
  <c r="K60" i="7"/>
  <c r="I60" i="7"/>
  <c r="H60" i="7"/>
  <c r="F60" i="7"/>
  <c r="D60" i="7"/>
  <c r="C60" i="5"/>
  <c r="H60" i="5"/>
  <c r="D60" i="5"/>
  <c r="K60" i="5"/>
  <c r="I60" i="5"/>
  <c r="G60" i="5"/>
  <c r="L92" i="5"/>
  <c r="J92" i="5" s="1"/>
  <c r="F60" i="5"/>
  <c r="E60" i="5"/>
  <c r="H92" i="10" l="1"/>
  <c r="E92" i="10"/>
  <c r="F92" i="10"/>
  <c r="D92" i="10"/>
  <c r="C92" i="10"/>
  <c r="L124" i="10"/>
  <c r="J124" i="10" s="1"/>
  <c r="G92" i="10"/>
  <c r="K92" i="10"/>
  <c r="I92" i="10"/>
  <c r="I92" i="9"/>
  <c r="E92" i="9"/>
  <c r="L124" i="9"/>
  <c r="J124" i="9" s="1"/>
  <c r="C92" i="9"/>
  <c r="D92" i="9"/>
  <c r="G92" i="9"/>
  <c r="K92" i="9"/>
  <c r="H92" i="9"/>
  <c r="F92" i="9"/>
  <c r="L124" i="8"/>
  <c r="J124" i="8" s="1"/>
  <c r="E92" i="8"/>
  <c r="D92" i="8"/>
  <c r="C92" i="8"/>
  <c r="I92" i="8"/>
  <c r="H92" i="8"/>
  <c r="F92" i="8"/>
  <c r="K92" i="8"/>
  <c r="G92" i="8"/>
  <c r="L124" i="7"/>
  <c r="J124" i="7" s="1"/>
  <c r="H92" i="7"/>
  <c r="G92" i="7"/>
  <c r="F92" i="7"/>
  <c r="C92" i="7"/>
  <c r="K92" i="7"/>
  <c r="I92" i="7"/>
  <c r="E92" i="7"/>
  <c r="D92" i="7"/>
  <c r="E92" i="5"/>
  <c r="H92" i="5"/>
  <c r="G92" i="5"/>
  <c r="F92" i="5"/>
  <c r="L124" i="5"/>
  <c r="J124" i="5" s="1"/>
  <c r="D92" i="5"/>
  <c r="C92" i="5"/>
  <c r="I92" i="5"/>
  <c r="K92" i="5"/>
  <c r="E124" i="10" l="1"/>
  <c r="I124" i="10"/>
  <c r="D124" i="10"/>
  <c r="K124" i="10"/>
  <c r="H124" i="10"/>
  <c r="L156" i="10"/>
  <c r="J156" i="10" s="1"/>
  <c r="G124" i="10"/>
  <c r="F124" i="10"/>
  <c r="I124" i="9"/>
  <c r="E124" i="9"/>
  <c r="L156" i="9"/>
  <c r="J156" i="9" s="1"/>
  <c r="K124" i="9"/>
  <c r="H124" i="9"/>
  <c r="G124" i="9"/>
  <c r="D124" i="9"/>
  <c r="F124" i="9"/>
  <c r="L156" i="8"/>
  <c r="J156" i="8" s="1"/>
  <c r="H124" i="8"/>
  <c r="K124" i="8"/>
  <c r="I124" i="8"/>
  <c r="F124" i="8"/>
  <c r="E124" i="8"/>
  <c r="G124" i="8"/>
  <c r="D124" i="8"/>
  <c r="D124" i="7"/>
  <c r="L156" i="7"/>
  <c r="J156" i="7" s="1"/>
  <c r="I124" i="7"/>
  <c r="H124" i="7"/>
  <c r="G124" i="7"/>
  <c r="F124" i="7"/>
  <c r="E124" i="7"/>
  <c r="K124" i="7"/>
  <c r="E124" i="5"/>
  <c r="H124" i="5"/>
  <c r="L156" i="5"/>
  <c r="J156" i="5" s="1"/>
  <c r="K124" i="5"/>
  <c r="I124" i="5"/>
  <c r="D124" i="5"/>
  <c r="G124" i="5"/>
  <c r="F124" i="5"/>
  <c r="L188" i="10" l="1"/>
  <c r="J188" i="10" s="1"/>
  <c r="F156" i="10"/>
  <c r="E156" i="10"/>
  <c r="K156" i="10"/>
  <c r="I156" i="10"/>
  <c r="H156" i="10"/>
  <c r="G156" i="10"/>
  <c r="D156" i="10"/>
  <c r="K156" i="9"/>
  <c r="L188" i="9"/>
  <c r="J188" i="9" s="1"/>
  <c r="I156" i="9"/>
  <c r="H156" i="9"/>
  <c r="G156" i="9"/>
  <c r="F156" i="9"/>
  <c r="E156" i="9"/>
  <c r="D156" i="9"/>
  <c r="L188" i="8"/>
  <c r="J188" i="8" s="1"/>
  <c r="H156" i="8"/>
  <c r="F156" i="8"/>
  <c r="D156" i="8"/>
  <c r="K156" i="8"/>
  <c r="I156" i="8"/>
  <c r="G156" i="8"/>
  <c r="E156" i="8"/>
  <c r="F156" i="7"/>
  <c r="D156" i="7"/>
  <c r="L188" i="7"/>
  <c r="J188" i="7" s="1"/>
  <c r="H156" i="7"/>
  <c r="K156" i="7"/>
  <c r="I156" i="7"/>
  <c r="G156" i="7"/>
  <c r="E156" i="7"/>
  <c r="E156" i="5"/>
  <c r="D156" i="5"/>
  <c r="L188" i="5"/>
  <c r="J188" i="5" s="1"/>
  <c r="H156" i="5"/>
  <c r="K156" i="5"/>
  <c r="I156" i="5"/>
  <c r="G156" i="5"/>
  <c r="F156" i="5"/>
  <c r="L220" i="10" l="1"/>
  <c r="J220" i="10" s="1"/>
  <c r="H188" i="10"/>
  <c r="G188" i="10"/>
  <c r="F188" i="10"/>
  <c r="E188" i="10"/>
  <c r="K188" i="10"/>
  <c r="I188" i="10"/>
  <c r="D188" i="10"/>
  <c r="H188" i="9"/>
  <c r="F188" i="9"/>
  <c r="K188" i="9"/>
  <c r="I188" i="9"/>
  <c r="G188" i="9"/>
  <c r="L220" i="9"/>
  <c r="J220" i="9" s="1"/>
  <c r="E188" i="9"/>
  <c r="D188" i="9"/>
  <c r="L220" i="8"/>
  <c r="J220" i="8" s="1"/>
  <c r="E188" i="8"/>
  <c r="I188" i="8"/>
  <c r="H188" i="8"/>
  <c r="F188" i="8"/>
  <c r="K188" i="8"/>
  <c r="G188" i="8"/>
  <c r="D188" i="8"/>
  <c r="L220" i="7"/>
  <c r="J220" i="7" s="1"/>
  <c r="F188" i="7"/>
  <c r="E188" i="7"/>
  <c r="D188" i="7"/>
  <c r="K188" i="7"/>
  <c r="H188" i="7"/>
  <c r="I188" i="7"/>
  <c r="G188" i="7"/>
  <c r="L220" i="5"/>
  <c r="J220" i="5" s="1"/>
  <c r="F188" i="5"/>
  <c r="E188" i="5"/>
  <c r="D188" i="5"/>
  <c r="H188" i="5"/>
  <c r="G188" i="5"/>
  <c r="K188" i="5"/>
  <c r="I188" i="5"/>
  <c r="L252" i="10" l="1"/>
  <c r="J252" i="10" s="1"/>
  <c r="G220" i="10"/>
  <c r="K220" i="10"/>
  <c r="I220" i="10"/>
  <c r="H220" i="10"/>
  <c r="F220" i="10"/>
  <c r="E220" i="10"/>
  <c r="D220" i="10"/>
  <c r="I220" i="9"/>
  <c r="H220" i="9"/>
  <c r="F220" i="9"/>
  <c r="E220" i="9"/>
  <c r="D220" i="9"/>
  <c r="L252" i="9"/>
  <c r="J252" i="9" s="1"/>
  <c r="G220" i="9"/>
  <c r="K220" i="9"/>
  <c r="L252" i="8"/>
  <c r="J252" i="8" s="1"/>
  <c r="I220" i="8"/>
  <c r="H220" i="8"/>
  <c r="K220" i="8"/>
  <c r="G220" i="8"/>
  <c r="F220" i="8"/>
  <c r="D220" i="8"/>
  <c r="E220" i="8"/>
  <c r="L252" i="7"/>
  <c r="J252" i="7" s="1"/>
  <c r="I220" i="7"/>
  <c r="H220" i="7"/>
  <c r="G220" i="7"/>
  <c r="F220" i="7"/>
  <c r="E220" i="7"/>
  <c r="D220" i="7"/>
  <c r="K220" i="7"/>
  <c r="L252" i="5"/>
  <c r="J252" i="5" s="1"/>
  <c r="I220" i="5"/>
  <c r="H220" i="5"/>
  <c r="D220" i="5"/>
  <c r="K220" i="5"/>
  <c r="G220" i="5"/>
  <c r="E220" i="5"/>
  <c r="F220" i="5"/>
  <c r="L284" i="10" l="1"/>
  <c r="J284" i="10" s="1"/>
  <c r="C252" i="10"/>
  <c r="K252" i="10"/>
  <c r="G252" i="10"/>
  <c r="I252" i="10"/>
  <c r="H252" i="10"/>
  <c r="F252" i="10"/>
  <c r="E252" i="10"/>
  <c r="D252" i="10"/>
  <c r="E252" i="9"/>
  <c r="D252" i="9"/>
  <c r="L284" i="9"/>
  <c r="J284" i="9" s="1"/>
  <c r="I252" i="9"/>
  <c r="H252" i="9"/>
  <c r="F252" i="9"/>
  <c r="C252" i="9"/>
  <c r="G252" i="9"/>
  <c r="K252" i="9"/>
  <c r="L284" i="8"/>
  <c r="J284" i="8" s="1"/>
  <c r="C252" i="8"/>
  <c r="I252" i="8"/>
  <c r="H252" i="8"/>
  <c r="F252" i="8"/>
  <c r="E252" i="8"/>
  <c r="D252" i="8"/>
  <c r="G252" i="8"/>
  <c r="K252" i="8"/>
  <c r="L284" i="7"/>
  <c r="J284" i="7" s="1"/>
  <c r="C252" i="7"/>
  <c r="K252" i="7"/>
  <c r="H252" i="7"/>
  <c r="F252" i="7"/>
  <c r="I252" i="7"/>
  <c r="G252" i="7"/>
  <c r="E252" i="7"/>
  <c r="D252" i="7"/>
  <c r="L284" i="5"/>
  <c r="J284" i="5" s="1"/>
  <c r="C252" i="5"/>
  <c r="I252" i="5"/>
  <c r="H252" i="5"/>
  <c r="D252" i="5"/>
  <c r="K252" i="5"/>
  <c r="G252" i="5"/>
  <c r="E252" i="5"/>
  <c r="F252" i="5"/>
  <c r="L316" i="10" l="1"/>
  <c r="J316" i="10" s="1"/>
  <c r="K284" i="10"/>
  <c r="G284" i="10"/>
  <c r="H284" i="10"/>
  <c r="F284" i="10"/>
  <c r="E284" i="10"/>
  <c r="D284" i="10"/>
  <c r="I284" i="10"/>
  <c r="E284" i="9"/>
  <c r="D284" i="9"/>
  <c r="L316" i="9"/>
  <c r="J316" i="9" s="1"/>
  <c r="I284" i="9"/>
  <c r="H284" i="9"/>
  <c r="F284" i="9"/>
  <c r="K284" i="9"/>
  <c r="G284" i="9"/>
  <c r="E284" i="8"/>
  <c r="D284" i="8"/>
  <c r="L316" i="8"/>
  <c r="J316" i="8" s="1"/>
  <c r="K284" i="8"/>
  <c r="I284" i="8"/>
  <c r="H284" i="8"/>
  <c r="F284" i="8"/>
  <c r="G284" i="8"/>
  <c r="E284" i="7"/>
  <c r="L316" i="7"/>
  <c r="J316" i="7" s="1"/>
  <c r="K284" i="7"/>
  <c r="I284" i="7"/>
  <c r="H284" i="7"/>
  <c r="F284" i="7"/>
  <c r="G284" i="7"/>
  <c r="D284" i="7"/>
  <c r="E284" i="5"/>
  <c r="D284" i="5"/>
  <c r="L316" i="5"/>
  <c r="J316" i="5" s="1"/>
  <c r="K284" i="5"/>
  <c r="I284" i="5"/>
  <c r="H284" i="5"/>
  <c r="F284" i="5"/>
  <c r="G284" i="5"/>
  <c r="E316" i="10" l="1"/>
  <c r="D316" i="10"/>
  <c r="K316" i="10"/>
  <c r="I316" i="10"/>
  <c r="H316" i="10"/>
  <c r="G316" i="10"/>
  <c r="F316" i="10"/>
  <c r="E316" i="9"/>
  <c r="D316" i="9"/>
  <c r="K316" i="9"/>
  <c r="I316" i="9"/>
  <c r="H316" i="9"/>
  <c r="F316" i="9"/>
  <c r="G316" i="9"/>
  <c r="E316" i="8"/>
  <c r="D316" i="8"/>
  <c r="K316" i="8"/>
  <c r="I316" i="8"/>
  <c r="H316" i="8"/>
  <c r="F316" i="8"/>
  <c r="G316" i="8"/>
  <c r="E316" i="7"/>
  <c r="D316" i="7"/>
  <c r="K316" i="7"/>
  <c r="I316" i="7"/>
  <c r="H316" i="7"/>
  <c r="F316" i="7"/>
  <c r="G316" i="7"/>
  <c r="E316" i="5"/>
  <c r="D316" i="5"/>
  <c r="K316" i="5"/>
  <c r="I316" i="5"/>
  <c r="H316" i="5"/>
  <c r="F316" i="5"/>
  <c r="G316" i="5"/>
  <c r="O1" i="1" l="1"/>
  <c r="D33" i="24"/>
  <c r="F1328" i="23"/>
  <c r="F1293" i="23"/>
  <c r="F1258" i="23"/>
  <c r="F1223" i="23"/>
  <c r="F1188" i="23"/>
  <c r="F1153" i="23"/>
  <c r="F1118" i="23"/>
  <c r="F1083" i="23"/>
  <c r="F1048" i="23"/>
  <c r="F1013" i="23"/>
  <c r="F978" i="23"/>
  <c r="F943" i="23"/>
  <c r="F908" i="23"/>
  <c r="F873" i="23"/>
  <c r="F838" i="23"/>
  <c r="F803" i="23"/>
  <c r="F768" i="23"/>
  <c r="F733" i="23"/>
  <c r="F698" i="23"/>
  <c r="F663" i="23"/>
  <c r="F628" i="23"/>
  <c r="F593" i="23"/>
  <c r="F558" i="23"/>
  <c r="F523" i="23"/>
  <c r="F488" i="23"/>
  <c r="F453" i="23"/>
  <c r="F418" i="23"/>
  <c r="F383" i="23"/>
  <c r="F348" i="23"/>
  <c r="F313" i="23"/>
  <c r="F278" i="23"/>
  <c r="F243" i="23"/>
  <c r="F208" i="23"/>
  <c r="F173" i="23"/>
  <c r="F138" i="23"/>
  <c r="F103" i="23"/>
  <c r="F68" i="23"/>
  <c r="F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F32" i="22"/>
  <c r="G161" i="21"/>
  <c r="G134" i="21"/>
  <c r="G107" i="21"/>
  <c r="G80" i="21"/>
  <c r="G53" i="21"/>
  <c r="G26" i="21"/>
  <c r="G161" i="19"/>
  <c r="G134" i="19"/>
  <c r="G107" i="19"/>
  <c r="G80" i="19"/>
  <c r="G53" i="19"/>
  <c r="G26" i="19"/>
  <c r="F207" i="15"/>
  <c r="F177" i="15"/>
  <c r="F147" i="15"/>
  <c r="F117" i="15"/>
  <c r="F87" i="15"/>
  <c r="F57" i="15"/>
  <c r="F27" i="15"/>
  <c r="G258" i="14"/>
  <c r="G229" i="14"/>
  <c r="G200" i="14"/>
  <c r="G171" i="14"/>
  <c r="G142" i="14"/>
  <c r="G113" i="14"/>
  <c r="G84" i="14"/>
  <c r="G55" i="14"/>
  <c r="G26" i="14"/>
  <c r="D874" i="13"/>
  <c r="D839" i="13"/>
  <c r="D804" i="13"/>
  <c r="D769" i="13"/>
  <c r="D734" i="13"/>
  <c r="D699" i="13"/>
  <c r="D664" i="13"/>
  <c r="D629" i="13"/>
  <c r="D594" i="13"/>
  <c r="D559" i="13"/>
  <c r="D524" i="13"/>
  <c r="D489" i="13"/>
  <c r="D454" i="13"/>
  <c r="D419" i="13"/>
  <c r="D384" i="13"/>
  <c r="D349" i="13"/>
  <c r="D314" i="13"/>
  <c r="D279" i="13"/>
  <c r="D244" i="13"/>
  <c r="D209" i="13"/>
  <c r="D174" i="13"/>
  <c r="D139" i="13"/>
  <c r="D104" i="13"/>
  <c r="D69" i="13"/>
  <c r="D34"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D11" i="1"/>
  <c r="E26" i="27" l="1"/>
  <c r="E113" i="27"/>
  <c r="E55" i="27"/>
  <c r="E142" i="27"/>
  <c r="E84" i="27"/>
  <c r="E171" i="27"/>
  <c r="E171" i="26"/>
  <c r="E113" i="26"/>
  <c r="E55" i="26"/>
  <c r="E84" i="26"/>
  <c r="E26" i="26"/>
  <c r="E142" i="26"/>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34"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161" i="19"/>
  <c r="E134" i="19"/>
  <c r="E26" i="21"/>
  <c r="E107" i="19"/>
  <c r="E80" i="19"/>
  <c r="E53" i="19"/>
  <c r="E26" i="19"/>
  <c r="D207" i="15"/>
  <c r="D177" i="15"/>
  <c r="D147" i="15"/>
  <c r="D117" i="15"/>
  <c r="D87" i="15"/>
  <c r="D57" i="15"/>
  <c r="D27" i="15"/>
  <c r="E258" i="14"/>
  <c r="E229" i="14"/>
  <c r="E200" i="14"/>
  <c r="E171" i="14"/>
  <c r="E142" i="14"/>
  <c r="E113" i="14"/>
  <c r="E84" i="14"/>
  <c r="E55" i="14"/>
  <c r="E26" i="14"/>
  <c r="B874" i="13"/>
  <c r="B839" i="13"/>
  <c r="B804" i="13"/>
  <c r="B769" i="13"/>
  <c r="B734" i="13"/>
  <c r="B699" i="13"/>
  <c r="B664" i="13"/>
  <c r="B629" i="13"/>
  <c r="B594" i="13"/>
  <c r="B559" i="13"/>
  <c r="B524" i="13"/>
  <c r="B489" i="13"/>
  <c r="B454" i="13"/>
  <c r="B419" i="13"/>
  <c r="B349" i="13"/>
  <c r="B384" i="13"/>
  <c r="B314" i="13"/>
  <c r="B279" i="13"/>
  <c r="B244" i="13"/>
  <c r="B209" i="13"/>
  <c r="B174" i="13"/>
  <c r="B139" i="13"/>
  <c r="B104" i="13"/>
  <c r="B69" i="13"/>
  <c r="B34"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69" i="13" l="1"/>
  <c r="J868" i="13"/>
  <c r="J867" i="13"/>
  <c r="J866" i="13"/>
  <c r="J865" i="13"/>
  <c r="J864" i="13"/>
  <c r="J863" i="13"/>
  <c r="J862" i="13"/>
  <c r="J861" i="13"/>
  <c r="J860" i="13"/>
  <c r="J859" i="13"/>
  <c r="J858" i="13"/>
  <c r="J857" i="13"/>
  <c r="J856" i="13"/>
  <c r="J855" i="13"/>
  <c r="J854" i="13"/>
  <c r="J853" i="13"/>
  <c r="J852" i="13"/>
  <c r="J851" i="13"/>
  <c r="J850" i="13"/>
  <c r="J834" i="13"/>
  <c r="J833" i="13"/>
  <c r="J832" i="13"/>
  <c r="J831" i="13"/>
  <c r="J830" i="13"/>
  <c r="J829" i="13"/>
  <c r="J828" i="13"/>
  <c r="J827" i="13"/>
  <c r="J826" i="13"/>
  <c r="J825" i="13"/>
  <c r="J824" i="13"/>
  <c r="J823" i="13"/>
  <c r="J822" i="13"/>
  <c r="J821" i="13"/>
  <c r="J820" i="13"/>
  <c r="J819" i="13"/>
  <c r="J818" i="13"/>
  <c r="J817" i="13"/>
  <c r="J816" i="13"/>
  <c r="J815" i="13"/>
  <c r="J799" i="13"/>
  <c r="J798" i="13"/>
  <c r="J797" i="13"/>
  <c r="J796" i="13"/>
  <c r="J795" i="13"/>
  <c r="J794" i="13"/>
  <c r="J793" i="13"/>
  <c r="J792" i="13"/>
  <c r="J791" i="13"/>
  <c r="J790" i="13"/>
  <c r="J789" i="13"/>
  <c r="J788" i="13"/>
  <c r="J787" i="13"/>
  <c r="J786" i="13"/>
  <c r="J785" i="13"/>
  <c r="J784" i="13"/>
  <c r="J783" i="13"/>
  <c r="J782" i="13"/>
  <c r="J781" i="13"/>
  <c r="J780" i="13"/>
  <c r="J764" i="13"/>
  <c r="J763" i="13"/>
  <c r="J762" i="13"/>
  <c r="J761" i="13"/>
  <c r="J760" i="13"/>
  <c r="J759" i="13"/>
  <c r="J758" i="13"/>
  <c r="J757" i="13"/>
  <c r="J756" i="13"/>
  <c r="J755" i="13"/>
  <c r="J754" i="13"/>
  <c r="J753" i="13"/>
  <c r="J752" i="13"/>
  <c r="J751" i="13"/>
  <c r="J750" i="13"/>
  <c r="J749" i="13"/>
  <c r="J748" i="13"/>
  <c r="J747" i="13"/>
  <c r="J746" i="13"/>
  <c r="J745" i="13"/>
  <c r="J729" i="13"/>
  <c r="J728" i="13"/>
  <c r="J727" i="13"/>
  <c r="J726" i="13"/>
  <c r="J725" i="13"/>
  <c r="J724" i="13"/>
  <c r="J723" i="13"/>
  <c r="J722" i="13"/>
  <c r="J721" i="13"/>
  <c r="J720" i="13"/>
  <c r="J719" i="13"/>
  <c r="J718" i="13"/>
  <c r="J717" i="13"/>
  <c r="J716" i="13"/>
  <c r="J715" i="13"/>
  <c r="J714" i="13"/>
  <c r="J713" i="13"/>
  <c r="J712" i="13"/>
  <c r="J711" i="13"/>
  <c r="J710" i="13"/>
  <c r="J694" i="13"/>
  <c r="J693" i="13"/>
  <c r="J692" i="13"/>
  <c r="J691" i="13"/>
  <c r="J690" i="13"/>
  <c r="J689" i="13"/>
  <c r="J688" i="13"/>
  <c r="J687" i="13"/>
  <c r="J686" i="13"/>
  <c r="J685" i="13"/>
  <c r="J684" i="13"/>
  <c r="J683" i="13"/>
  <c r="J682" i="13"/>
  <c r="J681" i="13"/>
  <c r="J680" i="13"/>
  <c r="J679" i="13"/>
  <c r="J678" i="13"/>
  <c r="J677" i="13"/>
  <c r="J676" i="13"/>
  <c r="J675" i="13"/>
  <c r="J659" i="13"/>
  <c r="J658" i="13"/>
  <c r="J657" i="13"/>
  <c r="J656" i="13"/>
  <c r="J655" i="13"/>
  <c r="J654" i="13"/>
  <c r="J653" i="13"/>
  <c r="J652" i="13"/>
  <c r="J651" i="13"/>
  <c r="J650" i="13"/>
  <c r="J649" i="13"/>
  <c r="J648" i="13"/>
  <c r="J647" i="13"/>
  <c r="J646" i="13"/>
  <c r="J645" i="13"/>
  <c r="J644" i="13"/>
  <c r="J643" i="13"/>
  <c r="J642" i="13"/>
  <c r="J641" i="13"/>
  <c r="J640" i="13"/>
  <c r="J624" i="13"/>
  <c r="J623" i="13"/>
  <c r="J622" i="13"/>
  <c r="J621" i="13"/>
  <c r="J620" i="13"/>
  <c r="J619" i="13"/>
  <c r="J618" i="13"/>
  <c r="J617" i="13"/>
  <c r="J616" i="13"/>
  <c r="J615" i="13"/>
  <c r="J614" i="13"/>
  <c r="J613" i="13"/>
  <c r="J612" i="13"/>
  <c r="J611" i="13"/>
  <c r="J610" i="13"/>
  <c r="J609" i="13"/>
  <c r="J608" i="13"/>
  <c r="J607" i="13"/>
  <c r="J606" i="13"/>
  <c r="J605" i="13"/>
  <c r="J589" i="13"/>
  <c r="J588" i="13"/>
  <c r="J587" i="13"/>
  <c r="J586" i="13"/>
  <c r="J585" i="13"/>
  <c r="J584" i="13"/>
  <c r="J583" i="13"/>
  <c r="J582" i="13"/>
  <c r="J581" i="13"/>
  <c r="J580" i="13"/>
  <c r="J579" i="13"/>
  <c r="J578" i="13"/>
  <c r="J577" i="13"/>
  <c r="J576" i="13"/>
  <c r="J575" i="13"/>
  <c r="J574" i="13"/>
  <c r="J573" i="13"/>
  <c r="J572" i="13"/>
  <c r="J571" i="13"/>
  <c r="J570" i="13"/>
  <c r="J554" i="13"/>
  <c r="J553" i="13"/>
  <c r="J552" i="13"/>
  <c r="J551" i="13"/>
  <c r="J550" i="13"/>
  <c r="J549" i="13"/>
  <c r="J548" i="13"/>
  <c r="J547" i="13"/>
  <c r="J546" i="13"/>
  <c r="J545" i="13"/>
  <c r="J544" i="13"/>
  <c r="J543" i="13"/>
  <c r="J542" i="13"/>
  <c r="J541" i="13"/>
  <c r="J540" i="13"/>
  <c r="J539" i="13"/>
  <c r="J538" i="13"/>
  <c r="J537" i="13"/>
  <c r="J536" i="13"/>
  <c r="J535" i="13"/>
  <c r="J519" i="13"/>
  <c r="J518" i="13"/>
  <c r="J517" i="13"/>
  <c r="J516" i="13"/>
  <c r="J515" i="13"/>
  <c r="J514" i="13"/>
  <c r="J513" i="13"/>
  <c r="J512" i="13"/>
  <c r="J511" i="13"/>
  <c r="J510" i="13"/>
  <c r="J509" i="13"/>
  <c r="J508" i="13"/>
  <c r="J507" i="13"/>
  <c r="J506" i="13"/>
  <c r="J505" i="13"/>
  <c r="J504" i="13"/>
  <c r="J503" i="13"/>
  <c r="J502" i="13"/>
  <c r="J501" i="13"/>
  <c r="J500" i="13"/>
  <c r="J484" i="13"/>
  <c r="J483" i="13"/>
  <c r="J482" i="13"/>
  <c r="J481" i="13"/>
  <c r="J480" i="13"/>
  <c r="J479" i="13"/>
  <c r="J478" i="13"/>
  <c r="J477" i="13"/>
  <c r="J476" i="13"/>
  <c r="J475" i="13"/>
  <c r="J474" i="13"/>
  <c r="J473" i="13"/>
  <c r="J472" i="13"/>
  <c r="J471" i="13"/>
  <c r="J470" i="13"/>
  <c r="J469" i="13"/>
  <c r="J468" i="13"/>
  <c r="J467" i="13"/>
  <c r="J466" i="13"/>
  <c r="J465" i="13"/>
  <c r="J449" i="13"/>
  <c r="J448" i="13"/>
  <c r="J447" i="13"/>
  <c r="J446" i="13"/>
  <c r="J445" i="13"/>
  <c r="J444" i="13"/>
  <c r="J443" i="13"/>
  <c r="J442" i="13"/>
  <c r="J441" i="13"/>
  <c r="J440" i="13"/>
  <c r="J439" i="13"/>
  <c r="J438" i="13"/>
  <c r="J437" i="13"/>
  <c r="J436" i="13"/>
  <c r="J435" i="13"/>
  <c r="J434" i="13"/>
  <c r="J433" i="13"/>
  <c r="J432" i="13"/>
  <c r="J431" i="13"/>
  <c r="J430" i="13"/>
  <c r="J414" i="13"/>
  <c r="J413" i="13"/>
  <c r="J412" i="13"/>
  <c r="J411" i="13"/>
  <c r="J410" i="13"/>
  <c r="J409" i="13"/>
  <c r="J408" i="13"/>
  <c r="J407" i="13"/>
  <c r="J406" i="13"/>
  <c r="J405" i="13"/>
  <c r="J404" i="13"/>
  <c r="J403" i="13"/>
  <c r="J402" i="13"/>
  <c r="J401" i="13"/>
  <c r="J400" i="13"/>
  <c r="J399" i="13"/>
  <c r="J398" i="13"/>
  <c r="J397" i="13"/>
  <c r="J396" i="13"/>
  <c r="J395" i="13"/>
  <c r="J379" i="13"/>
  <c r="J378" i="13"/>
  <c r="J377" i="13"/>
  <c r="J376" i="13"/>
  <c r="J375" i="13"/>
  <c r="J374" i="13"/>
  <c r="J373" i="13"/>
  <c r="J372" i="13"/>
  <c r="J371" i="13"/>
  <c r="J370" i="13"/>
  <c r="J369" i="13"/>
  <c r="J368" i="13"/>
  <c r="J367" i="13"/>
  <c r="J366" i="13"/>
  <c r="J365" i="13"/>
  <c r="J364" i="13"/>
  <c r="J363" i="13"/>
  <c r="J362" i="13"/>
  <c r="J361" i="13"/>
  <c r="J360" i="13"/>
  <c r="J344" i="13"/>
  <c r="J343" i="13"/>
  <c r="J342" i="13"/>
  <c r="J341" i="13"/>
  <c r="J340" i="13"/>
  <c r="J339" i="13"/>
  <c r="J338" i="13"/>
  <c r="J337" i="13"/>
  <c r="J336" i="13"/>
  <c r="J335" i="13"/>
  <c r="J334" i="13"/>
  <c r="J333" i="13"/>
  <c r="J332" i="13"/>
  <c r="J331" i="13"/>
  <c r="J330" i="13"/>
  <c r="J329" i="13"/>
  <c r="J328" i="13"/>
  <c r="J327" i="13"/>
  <c r="J326" i="13"/>
  <c r="J325" i="13"/>
  <c r="J309" i="13"/>
  <c r="J308" i="13"/>
  <c r="J307" i="13"/>
  <c r="J306" i="13"/>
  <c r="J305" i="13"/>
  <c r="J304" i="13"/>
  <c r="J303" i="13"/>
  <c r="J302" i="13"/>
  <c r="J301" i="13"/>
  <c r="J300" i="13"/>
  <c r="J299" i="13"/>
  <c r="J298" i="13"/>
  <c r="J297" i="13"/>
  <c r="J296" i="13"/>
  <c r="J295" i="13"/>
  <c r="J294" i="13"/>
  <c r="J293" i="13"/>
  <c r="J292" i="13"/>
  <c r="J291" i="13"/>
  <c r="J290" i="13"/>
  <c r="J274" i="13"/>
  <c r="J273" i="13"/>
  <c r="J272" i="13"/>
  <c r="J271" i="13"/>
  <c r="J270" i="13"/>
  <c r="J269" i="13"/>
  <c r="J268" i="13"/>
  <c r="J267" i="13"/>
  <c r="J266" i="13"/>
  <c r="J265" i="13"/>
  <c r="J264" i="13"/>
  <c r="J263" i="13"/>
  <c r="J262" i="13"/>
  <c r="J261" i="13"/>
  <c r="J260" i="13"/>
  <c r="J259" i="13"/>
  <c r="J258" i="13"/>
  <c r="J257" i="13"/>
  <c r="J256" i="13"/>
  <c r="J255" i="13"/>
  <c r="J239" i="13"/>
  <c r="J238" i="13"/>
  <c r="J237" i="13"/>
  <c r="J236" i="13"/>
  <c r="J235" i="13"/>
  <c r="J234" i="13"/>
  <c r="J233" i="13"/>
  <c r="J232" i="13"/>
  <c r="J231" i="13"/>
  <c r="J230" i="13"/>
  <c r="J229" i="13"/>
  <c r="J228" i="13"/>
  <c r="J227" i="13"/>
  <c r="J226" i="13"/>
  <c r="J225" i="13"/>
  <c r="J224" i="13"/>
  <c r="J223" i="13"/>
  <c r="J222" i="13"/>
  <c r="J221" i="13"/>
  <c r="J220" i="13"/>
  <c r="J204" i="13"/>
  <c r="J203" i="13"/>
  <c r="J202" i="13"/>
  <c r="J201" i="13"/>
  <c r="J200" i="13"/>
  <c r="J199" i="13"/>
  <c r="J198" i="13"/>
  <c r="J197" i="13"/>
  <c r="J196" i="13"/>
  <c r="J195" i="13"/>
  <c r="J194" i="13"/>
  <c r="J193" i="13"/>
  <c r="J192" i="13"/>
  <c r="J191" i="13"/>
  <c r="J190" i="13"/>
  <c r="J189" i="13"/>
  <c r="J188" i="13"/>
  <c r="J187" i="13"/>
  <c r="J186" i="13"/>
  <c r="J185" i="13"/>
  <c r="J169" i="13"/>
  <c r="J168" i="13"/>
  <c r="J167" i="13"/>
  <c r="J166" i="13"/>
  <c r="J165" i="13"/>
  <c r="J164" i="13"/>
  <c r="J163" i="13"/>
  <c r="J162" i="13"/>
  <c r="J161" i="13"/>
  <c r="J160" i="13"/>
  <c r="J159" i="13"/>
  <c r="J158" i="13"/>
  <c r="J157" i="13"/>
  <c r="J156" i="13"/>
  <c r="J155" i="13"/>
  <c r="J154" i="13"/>
  <c r="J153" i="13"/>
  <c r="J152" i="13"/>
  <c r="J151" i="13"/>
  <c r="J150" i="13"/>
  <c r="J134" i="13"/>
  <c r="J133" i="13"/>
  <c r="J132" i="13"/>
  <c r="J131" i="13"/>
  <c r="J130" i="13"/>
  <c r="J129" i="13"/>
  <c r="J128" i="13"/>
  <c r="J127" i="13"/>
  <c r="J126" i="13"/>
  <c r="J125" i="13"/>
  <c r="J124" i="13"/>
  <c r="J123" i="13"/>
  <c r="J122" i="13"/>
  <c r="J121" i="13"/>
  <c r="J120" i="13"/>
  <c r="J119" i="13"/>
  <c r="J118" i="13"/>
  <c r="J117" i="13"/>
  <c r="J116" i="13"/>
  <c r="J115" i="13"/>
  <c r="J99" i="13"/>
  <c r="J98" i="13"/>
  <c r="J97" i="13"/>
  <c r="J96" i="13"/>
  <c r="J95" i="13"/>
  <c r="J94" i="13"/>
  <c r="J93" i="13"/>
  <c r="J92" i="13"/>
  <c r="J91" i="13"/>
  <c r="J90" i="13"/>
  <c r="J89" i="13"/>
  <c r="J88" i="13"/>
  <c r="J87" i="13"/>
  <c r="J86" i="13"/>
  <c r="J85" i="13"/>
  <c r="J84" i="13"/>
  <c r="J83" i="13"/>
  <c r="J82" i="13"/>
  <c r="J81" i="13"/>
  <c r="J80" i="13"/>
  <c r="J64" i="13"/>
  <c r="J63" i="13"/>
  <c r="J62" i="13"/>
  <c r="J61" i="13"/>
  <c r="J60" i="13"/>
  <c r="J59" i="13"/>
  <c r="J58" i="13"/>
  <c r="J57" i="13"/>
  <c r="J56" i="13"/>
  <c r="J55" i="13"/>
  <c r="J54" i="13"/>
  <c r="J53" i="13"/>
  <c r="J52" i="13"/>
  <c r="J51" i="13"/>
  <c r="J50" i="13"/>
  <c r="J49" i="13"/>
  <c r="J48" i="13"/>
  <c r="J47" i="13"/>
  <c r="J46" i="13"/>
  <c r="J45" i="13"/>
  <c r="J11" i="13"/>
  <c r="J12" i="13"/>
  <c r="J13" i="13"/>
  <c r="J14" i="13"/>
  <c r="J15" i="13"/>
  <c r="J16" i="13"/>
  <c r="J17" i="13"/>
  <c r="J18" i="13"/>
  <c r="J19" i="13"/>
  <c r="J20" i="13"/>
  <c r="J21" i="13"/>
  <c r="J22" i="13"/>
  <c r="J23" i="13"/>
  <c r="J24" i="13"/>
  <c r="J25" i="13"/>
  <c r="J26" i="13"/>
  <c r="J27" i="13"/>
  <c r="J28" i="13"/>
  <c r="J29" i="13"/>
  <c r="J10" i="13"/>
  <c r="H869" i="13" l="1"/>
  <c r="H868" i="13"/>
  <c r="H867" i="13"/>
  <c r="H866" i="13"/>
  <c r="H865" i="13"/>
  <c r="H864" i="13"/>
  <c r="H863" i="13"/>
  <c r="H862" i="13"/>
  <c r="H861" i="13"/>
  <c r="H860" i="13"/>
  <c r="H859" i="13"/>
  <c r="H858" i="13"/>
  <c r="H857" i="13"/>
  <c r="H856" i="13"/>
  <c r="H855" i="13"/>
  <c r="H854" i="13"/>
  <c r="H853" i="13"/>
  <c r="H852" i="13"/>
  <c r="H851" i="13"/>
  <c r="H850" i="13"/>
  <c r="H834" i="13"/>
  <c r="H833" i="13"/>
  <c r="H832" i="13"/>
  <c r="H831" i="13"/>
  <c r="H830" i="13"/>
  <c r="H829" i="13"/>
  <c r="H828" i="13"/>
  <c r="H827" i="13"/>
  <c r="H826" i="13"/>
  <c r="H825" i="13"/>
  <c r="H824" i="13"/>
  <c r="H823" i="13"/>
  <c r="H822" i="13"/>
  <c r="H821" i="13"/>
  <c r="H820" i="13"/>
  <c r="H819" i="13"/>
  <c r="H818" i="13"/>
  <c r="H817" i="13"/>
  <c r="H816" i="13"/>
  <c r="H815" i="13"/>
  <c r="H799" i="13"/>
  <c r="H798" i="13"/>
  <c r="H797" i="13"/>
  <c r="H796" i="13"/>
  <c r="H795" i="13"/>
  <c r="H794" i="13"/>
  <c r="H793" i="13"/>
  <c r="H792" i="13"/>
  <c r="H791" i="13"/>
  <c r="H790" i="13"/>
  <c r="H789" i="13"/>
  <c r="H788" i="13"/>
  <c r="H787" i="13"/>
  <c r="H786" i="13"/>
  <c r="H785" i="13"/>
  <c r="H784" i="13"/>
  <c r="H783" i="13"/>
  <c r="H782" i="13"/>
  <c r="H781" i="13"/>
  <c r="H780" i="13"/>
  <c r="H764" i="13"/>
  <c r="H763" i="13"/>
  <c r="H762" i="13"/>
  <c r="H761" i="13"/>
  <c r="H760" i="13"/>
  <c r="H759" i="13"/>
  <c r="H758" i="13"/>
  <c r="H757" i="13"/>
  <c r="H756" i="13"/>
  <c r="H755" i="13"/>
  <c r="H754" i="13"/>
  <c r="H753" i="13"/>
  <c r="H752" i="13"/>
  <c r="H751" i="13"/>
  <c r="H750" i="13"/>
  <c r="H749" i="13"/>
  <c r="H748" i="13"/>
  <c r="H747" i="13"/>
  <c r="H746" i="13"/>
  <c r="H745" i="13"/>
  <c r="H729" i="13"/>
  <c r="H728" i="13"/>
  <c r="H727" i="13"/>
  <c r="H726" i="13"/>
  <c r="H725" i="13"/>
  <c r="H724" i="13"/>
  <c r="H723" i="13"/>
  <c r="H722" i="13"/>
  <c r="H721" i="13"/>
  <c r="H720" i="13"/>
  <c r="H719" i="13"/>
  <c r="H718" i="13"/>
  <c r="H717" i="13"/>
  <c r="H716" i="13"/>
  <c r="H715" i="13"/>
  <c r="H714" i="13"/>
  <c r="H713" i="13"/>
  <c r="H712" i="13"/>
  <c r="H711" i="13"/>
  <c r="H710" i="13"/>
  <c r="H694" i="13"/>
  <c r="H693" i="13"/>
  <c r="H692" i="13"/>
  <c r="H691" i="13"/>
  <c r="H690" i="13"/>
  <c r="H689" i="13"/>
  <c r="H688" i="13"/>
  <c r="H687" i="13"/>
  <c r="H686" i="13"/>
  <c r="H685" i="13"/>
  <c r="H684" i="13"/>
  <c r="H683" i="13"/>
  <c r="H682" i="13"/>
  <c r="H681" i="13"/>
  <c r="H680" i="13"/>
  <c r="H679" i="13"/>
  <c r="H678" i="13"/>
  <c r="H677" i="13"/>
  <c r="H676" i="13"/>
  <c r="H675" i="13"/>
  <c r="H659" i="13"/>
  <c r="H658" i="13"/>
  <c r="H657" i="13"/>
  <c r="H656" i="13"/>
  <c r="H655" i="13"/>
  <c r="H654" i="13"/>
  <c r="H653" i="13"/>
  <c r="H652" i="13"/>
  <c r="H651" i="13"/>
  <c r="H650" i="13"/>
  <c r="H649" i="13"/>
  <c r="H648" i="13"/>
  <c r="H647" i="13"/>
  <c r="H646" i="13"/>
  <c r="H645" i="13"/>
  <c r="H644" i="13"/>
  <c r="H643" i="13"/>
  <c r="H642" i="13"/>
  <c r="H641" i="13"/>
  <c r="H640" i="13"/>
  <c r="H624" i="13"/>
  <c r="H623" i="13"/>
  <c r="H622" i="13"/>
  <c r="H621" i="13"/>
  <c r="H620" i="13"/>
  <c r="H619" i="13"/>
  <c r="H618" i="13"/>
  <c r="H617" i="13"/>
  <c r="H616" i="13"/>
  <c r="H615" i="13"/>
  <c r="H614" i="13"/>
  <c r="H613" i="13"/>
  <c r="H612" i="13"/>
  <c r="H611" i="13"/>
  <c r="H610" i="13"/>
  <c r="H609" i="13"/>
  <c r="H608" i="13"/>
  <c r="H607" i="13"/>
  <c r="H606" i="13"/>
  <c r="H605" i="13"/>
  <c r="H589" i="13"/>
  <c r="H588" i="13"/>
  <c r="H587" i="13"/>
  <c r="H586" i="13"/>
  <c r="H585" i="13"/>
  <c r="H584" i="13"/>
  <c r="H583" i="13"/>
  <c r="H582" i="13"/>
  <c r="H581" i="13"/>
  <c r="H580" i="13"/>
  <c r="H579" i="13"/>
  <c r="H578" i="13"/>
  <c r="H577" i="13"/>
  <c r="H576" i="13"/>
  <c r="H575" i="13"/>
  <c r="H574" i="13"/>
  <c r="H573" i="13"/>
  <c r="H572" i="13"/>
  <c r="H571" i="13"/>
  <c r="H570" i="13"/>
  <c r="H554" i="13"/>
  <c r="H553" i="13"/>
  <c r="H552" i="13"/>
  <c r="H551" i="13"/>
  <c r="H550" i="13"/>
  <c r="H549" i="13"/>
  <c r="H548" i="13"/>
  <c r="H547" i="13"/>
  <c r="H546" i="13"/>
  <c r="H545" i="13"/>
  <c r="H544" i="13"/>
  <c r="H543" i="13"/>
  <c r="H542" i="13"/>
  <c r="H541" i="13"/>
  <c r="H540" i="13"/>
  <c r="H539" i="13"/>
  <c r="H538" i="13"/>
  <c r="H537" i="13"/>
  <c r="H536" i="13"/>
  <c r="H535" i="13"/>
  <c r="H519" i="13"/>
  <c r="H518" i="13"/>
  <c r="H517" i="13"/>
  <c r="H516" i="13"/>
  <c r="H515" i="13"/>
  <c r="H514" i="13"/>
  <c r="H513" i="13"/>
  <c r="H512" i="13"/>
  <c r="H511" i="13"/>
  <c r="H510" i="13"/>
  <c r="H509" i="13"/>
  <c r="H508" i="13"/>
  <c r="H507" i="13"/>
  <c r="H506" i="13"/>
  <c r="H505" i="13"/>
  <c r="H504" i="13"/>
  <c r="H503" i="13"/>
  <c r="H502" i="13"/>
  <c r="H501" i="13"/>
  <c r="H500" i="13"/>
  <c r="H484" i="13"/>
  <c r="H483" i="13"/>
  <c r="H482" i="13"/>
  <c r="H481" i="13"/>
  <c r="H480" i="13"/>
  <c r="H479" i="13"/>
  <c r="H478" i="13"/>
  <c r="H477" i="13"/>
  <c r="H476" i="13"/>
  <c r="H475" i="13"/>
  <c r="H474" i="13"/>
  <c r="H473" i="13"/>
  <c r="H472" i="13"/>
  <c r="H471" i="13"/>
  <c r="H470" i="13"/>
  <c r="H469" i="13"/>
  <c r="H468" i="13"/>
  <c r="H467" i="13"/>
  <c r="H466" i="13"/>
  <c r="H465" i="13"/>
  <c r="H449" i="13"/>
  <c r="H448" i="13"/>
  <c r="H447" i="13"/>
  <c r="H446" i="13"/>
  <c r="H445" i="13"/>
  <c r="H444" i="13"/>
  <c r="H443" i="13"/>
  <c r="H442" i="13"/>
  <c r="H441" i="13"/>
  <c r="H440" i="13"/>
  <c r="H439" i="13"/>
  <c r="H438" i="13"/>
  <c r="H437" i="13"/>
  <c r="H436" i="13"/>
  <c r="H435" i="13"/>
  <c r="H434" i="13"/>
  <c r="H433" i="13"/>
  <c r="H432" i="13"/>
  <c r="H431" i="13"/>
  <c r="H430" i="13"/>
  <c r="H414" i="13"/>
  <c r="H413" i="13"/>
  <c r="H412" i="13"/>
  <c r="H411" i="13"/>
  <c r="H410" i="13"/>
  <c r="H409" i="13"/>
  <c r="H408" i="13"/>
  <c r="H407" i="13"/>
  <c r="H406" i="13"/>
  <c r="H405" i="13"/>
  <c r="H404" i="13"/>
  <c r="H403" i="13"/>
  <c r="H402" i="13"/>
  <c r="H401" i="13"/>
  <c r="H400" i="13"/>
  <c r="H399" i="13"/>
  <c r="H398" i="13"/>
  <c r="H397" i="13"/>
  <c r="H396" i="13"/>
  <c r="H395" i="13"/>
  <c r="H379" i="13"/>
  <c r="H378" i="13"/>
  <c r="H377" i="13"/>
  <c r="H376" i="13"/>
  <c r="H375" i="13"/>
  <c r="H374" i="13"/>
  <c r="H373" i="13"/>
  <c r="H372" i="13"/>
  <c r="H371" i="13"/>
  <c r="H370" i="13"/>
  <c r="H369" i="13"/>
  <c r="H368" i="13"/>
  <c r="H367" i="13"/>
  <c r="H366" i="13"/>
  <c r="H365" i="13"/>
  <c r="H364" i="13"/>
  <c r="H363" i="13"/>
  <c r="H362" i="13"/>
  <c r="H361" i="13"/>
  <c r="H360" i="13"/>
  <c r="H344" i="13"/>
  <c r="H343" i="13"/>
  <c r="H342" i="13"/>
  <c r="H341" i="13"/>
  <c r="H340" i="13"/>
  <c r="H339" i="13"/>
  <c r="H338" i="13"/>
  <c r="H337" i="13"/>
  <c r="H336" i="13"/>
  <c r="H335" i="13"/>
  <c r="H334" i="13"/>
  <c r="H333" i="13"/>
  <c r="H332" i="13"/>
  <c r="H331" i="13"/>
  <c r="H330" i="13"/>
  <c r="H329" i="13"/>
  <c r="H328" i="13"/>
  <c r="H327" i="13"/>
  <c r="H326" i="13"/>
  <c r="H325" i="13"/>
  <c r="H309" i="13"/>
  <c r="H308" i="13"/>
  <c r="H307" i="13"/>
  <c r="H306" i="13"/>
  <c r="H305" i="13"/>
  <c r="H304" i="13"/>
  <c r="H303" i="13"/>
  <c r="H302" i="13"/>
  <c r="H301" i="13"/>
  <c r="H300" i="13"/>
  <c r="H299" i="13"/>
  <c r="H298" i="13"/>
  <c r="H297" i="13"/>
  <c r="H296" i="13"/>
  <c r="H295" i="13"/>
  <c r="H294" i="13"/>
  <c r="H293" i="13"/>
  <c r="H292" i="13"/>
  <c r="H291" i="13"/>
  <c r="H290" i="13"/>
  <c r="H274" i="13"/>
  <c r="H273" i="13"/>
  <c r="H272" i="13"/>
  <c r="H271" i="13"/>
  <c r="H270" i="13"/>
  <c r="H269" i="13"/>
  <c r="H268" i="13"/>
  <c r="H267" i="13"/>
  <c r="H266" i="13"/>
  <c r="H265" i="13"/>
  <c r="H264" i="13"/>
  <c r="H263" i="13"/>
  <c r="H262" i="13"/>
  <c r="H261" i="13"/>
  <c r="H260" i="13"/>
  <c r="H259" i="13"/>
  <c r="H258" i="13"/>
  <c r="H257" i="13"/>
  <c r="H256" i="13"/>
  <c r="H255" i="13"/>
  <c r="H239" i="13"/>
  <c r="H238" i="13"/>
  <c r="H237" i="13"/>
  <c r="H236" i="13"/>
  <c r="H235" i="13"/>
  <c r="H234" i="13"/>
  <c r="H233" i="13"/>
  <c r="H232" i="13"/>
  <c r="H231" i="13"/>
  <c r="H230" i="13"/>
  <c r="H229" i="13"/>
  <c r="H228" i="13"/>
  <c r="H227" i="13"/>
  <c r="H226" i="13"/>
  <c r="H225" i="13"/>
  <c r="H224" i="13"/>
  <c r="H223" i="13"/>
  <c r="H222" i="13"/>
  <c r="H221" i="13"/>
  <c r="H220" i="13"/>
  <c r="H204" i="13"/>
  <c r="H203" i="13"/>
  <c r="H202" i="13"/>
  <c r="H201" i="13"/>
  <c r="H200" i="13"/>
  <c r="H199" i="13"/>
  <c r="H198" i="13"/>
  <c r="H197" i="13"/>
  <c r="H196" i="13"/>
  <c r="H195" i="13"/>
  <c r="H194" i="13"/>
  <c r="H193" i="13"/>
  <c r="H192" i="13"/>
  <c r="H191" i="13"/>
  <c r="H190" i="13"/>
  <c r="H189" i="13"/>
  <c r="H188" i="13"/>
  <c r="H187" i="13"/>
  <c r="H186" i="13"/>
  <c r="H185" i="13"/>
  <c r="H169" i="13"/>
  <c r="H168" i="13"/>
  <c r="H167" i="13"/>
  <c r="H166" i="13"/>
  <c r="H165" i="13"/>
  <c r="H164" i="13"/>
  <c r="H163" i="13"/>
  <c r="H162" i="13"/>
  <c r="H161" i="13"/>
  <c r="H160" i="13"/>
  <c r="H159" i="13"/>
  <c r="H158" i="13"/>
  <c r="H157" i="13"/>
  <c r="H156" i="13"/>
  <c r="H155" i="13"/>
  <c r="H154" i="13"/>
  <c r="H153" i="13"/>
  <c r="H152" i="13"/>
  <c r="H151" i="13"/>
  <c r="H150" i="13"/>
  <c r="H134" i="13"/>
  <c r="H133" i="13"/>
  <c r="H132" i="13"/>
  <c r="H131" i="13"/>
  <c r="H130" i="13"/>
  <c r="H129" i="13"/>
  <c r="H128" i="13"/>
  <c r="H127" i="13"/>
  <c r="H126" i="13"/>
  <c r="H125" i="13"/>
  <c r="H124" i="13"/>
  <c r="H123" i="13"/>
  <c r="H122" i="13"/>
  <c r="H121" i="13"/>
  <c r="H120" i="13"/>
  <c r="H119" i="13"/>
  <c r="H118" i="13"/>
  <c r="H117" i="13"/>
  <c r="H116" i="13"/>
  <c r="H115" i="13"/>
  <c r="H99" i="13"/>
  <c r="H98" i="13"/>
  <c r="H97" i="13"/>
  <c r="H96" i="13"/>
  <c r="H95" i="13"/>
  <c r="H94" i="13"/>
  <c r="H93" i="13"/>
  <c r="H92" i="13"/>
  <c r="H91" i="13"/>
  <c r="H90" i="13"/>
  <c r="H89" i="13"/>
  <c r="H88" i="13"/>
  <c r="H87" i="13"/>
  <c r="H86" i="13"/>
  <c r="H85" i="13"/>
  <c r="H84" i="13"/>
  <c r="H83" i="13"/>
  <c r="H82" i="13"/>
  <c r="H81" i="13"/>
  <c r="H80" i="13"/>
  <c r="H64" i="13"/>
  <c r="H63" i="13"/>
  <c r="H62" i="13"/>
  <c r="H61" i="13"/>
  <c r="H60" i="13"/>
  <c r="H59" i="13"/>
  <c r="H58" i="13"/>
  <c r="H57" i="13"/>
  <c r="H56" i="13"/>
  <c r="H55" i="13"/>
  <c r="H54" i="13"/>
  <c r="H53" i="13"/>
  <c r="H52" i="13"/>
  <c r="H51" i="13"/>
  <c r="H50" i="13"/>
  <c r="H49" i="13"/>
  <c r="H48" i="13"/>
  <c r="H47" i="13"/>
  <c r="H46" i="13"/>
  <c r="H45" i="13"/>
  <c r="H29" i="13"/>
  <c r="H28" i="13"/>
  <c r="H27" i="13"/>
  <c r="H26" i="13"/>
  <c r="H25" i="13"/>
  <c r="H24" i="13"/>
  <c r="H23" i="13"/>
  <c r="H22" i="13"/>
  <c r="H21" i="13"/>
  <c r="H20" i="13"/>
  <c r="H19" i="13"/>
  <c r="H18" i="13"/>
  <c r="H17" i="13"/>
  <c r="H16" i="13"/>
  <c r="H15" i="13"/>
  <c r="H14" i="13"/>
  <c r="H13" i="13"/>
  <c r="H12" i="13"/>
  <c r="H11" i="13"/>
  <c r="E1671" i="22" l="1"/>
  <c r="E1670" i="22"/>
  <c r="E1637" i="22"/>
  <c r="E1636" i="22"/>
  <c r="E1603" i="22"/>
  <c r="E1602" i="22"/>
  <c r="E1569" i="22"/>
  <c r="E1568" i="22"/>
  <c r="E1535" i="22"/>
  <c r="E1534" i="22"/>
  <c r="E1501" i="22"/>
  <c r="E1500" i="22"/>
  <c r="E1467" i="22"/>
  <c r="E1466" i="22"/>
  <c r="E1433" i="22"/>
  <c r="E1432" i="22"/>
  <c r="E1399" i="22"/>
  <c r="E1398" i="22"/>
  <c r="E1365" i="22"/>
  <c r="E1364" i="22"/>
  <c r="E1331" i="22"/>
  <c r="E1330" i="22"/>
  <c r="E1297" i="22"/>
  <c r="E1296" i="22"/>
  <c r="E1263" i="22"/>
  <c r="E1262" i="22"/>
  <c r="E1229" i="22"/>
  <c r="E1228" i="22"/>
  <c r="E1195" i="22"/>
  <c r="E1194" i="22"/>
  <c r="E1161" i="22"/>
  <c r="E1160" i="22"/>
  <c r="E1127" i="22"/>
  <c r="E1126" i="22"/>
  <c r="E1093" i="22"/>
  <c r="E1092" i="22"/>
  <c r="E1059" i="22"/>
  <c r="E1058" i="22"/>
  <c r="E1025" i="22"/>
  <c r="E1024" i="22"/>
  <c r="E991" i="22"/>
  <c r="E990" i="22"/>
  <c r="E957" i="22"/>
  <c r="E956" i="22"/>
  <c r="E923" i="22"/>
  <c r="E922" i="22"/>
  <c r="E889" i="22"/>
  <c r="E888" i="22"/>
  <c r="E855" i="22"/>
  <c r="E854" i="22"/>
  <c r="E821" i="22"/>
  <c r="E820" i="22"/>
  <c r="E787" i="22"/>
  <c r="E786" i="22"/>
  <c r="E753" i="22"/>
  <c r="E752" i="22"/>
  <c r="E719" i="22"/>
  <c r="E718" i="22"/>
  <c r="E685" i="22"/>
  <c r="E684" i="22"/>
  <c r="E651" i="22"/>
  <c r="E650" i="22"/>
  <c r="E617" i="22"/>
  <c r="E616" i="22"/>
  <c r="E583" i="22"/>
  <c r="E582" i="22"/>
  <c r="E549" i="22"/>
  <c r="E548" i="22"/>
  <c r="E515" i="22"/>
  <c r="E514" i="22"/>
  <c r="E481" i="22"/>
  <c r="E480" i="22"/>
  <c r="E447" i="22"/>
  <c r="E446" i="22"/>
  <c r="E413" i="22"/>
  <c r="E412" i="22"/>
  <c r="E379" i="22"/>
  <c r="E378" i="22"/>
  <c r="E345" i="22"/>
  <c r="E344" i="22"/>
  <c r="E311" i="22"/>
  <c r="E310" i="22"/>
  <c r="E277" i="22"/>
  <c r="E276" i="22"/>
  <c r="E243" i="22"/>
  <c r="E242" i="22"/>
  <c r="E209" i="22"/>
  <c r="E208" i="22"/>
  <c r="E175" i="22"/>
  <c r="E174" i="22"/>
  <c r="E141" i="22"/>
  <c r="E140" i="22"/>
  <c r="E107" i="22"/>
  <c r="E106" i="22"/>
  <c r="E73" i="22"/>
  <c r="E72" i="22"/>
  <c r="E39" i="22"/>
  <c r="E38" i="22"/>
  <c r="E140" i="19"/>
  <c r="E139" i="19"/>
  <c r="E113" i="19"/>
  <c r="E112" i="19"/>
  <c r="E86" i="19"/>
  <c r="E85" i="19"/>
  <c r="E59" i="19"/>
  <c r="E58" i="19"/>
  <c r="E32" i="19"/>
  <c r="E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E237" i="14" l="1"/>
  <c r="E236" i="14"/>
  <c r="E208" i="14"/>
  <c r="E207" i="14"/>
  <c r="E179" i="14"/>
  <c r="E178" i="14"/>
  <c r="E150" i="14"/>
  <c r="E149" i="14"/>
  <c r="E121" i="14"/>
  <c r="E120" i="14"/>
  <c r="E92" i="14"/>
  <c r="E91" i="14"/>
  <c r="E63" i="14"/>
  <c r="E62" i="14"/>
  <c r="E34" i="14"/>
  <c r="E33" i="14"/>
  <c r="B293" i="4" l="1"/>
  <c r="B292" i="4"/>
  <c r="B261" i="4"/>
  <c r="B260" i="4"/>
  <c r="B229" i="4"/>
  <c r="B228" i="4"/>
  <c r="B197" i="4"/>
  <c r="B196" i="4"/>
  <c r="B165" i="4"/>
  <c r="B164" i="4"/>
  <c r="B133" i="4"/>
  <c r="B132" i="4"/>
  <c r="B101" i="4"/>
  <c r="B100" i="4"/>
  <c r="B69" i="4"/>
  <c r="B68" i="4"/>
  <c r="B37" i="4"/>
  <c r="B36" i="4"/>
  <c r="U315" i="4" l="1"/>
  <c r="U283" i="4"/>
  <c r="U251" i="4"/>
  <c r="U219" i="4"/>
  <c r="U187" i="4"/>
  <c r="U155" i="4"/>
  <c r="U123" i="4"/>
  <c r="U91" i="4"/>
  <c r="U59" i="4"/>
  <c r="V1" i="4" l="1"/>
  <c r="G29" i="24"/>
  <c r="I44" i="23" l="1"/>
  <c r="Q157" i="21" l="1"/>
  <c r="Q130" i="21"/>
  <c r="Q103" i="21"/>
  <c r="Q76" i="21"/>
  <c r="Q49" i="21"/>
  <c r="P157" i="19"/>
  <c r="P130" i="19"/>
  <c r="P103" i="19"/>
  <c r="P76" i="19"/>
  <c r="P49" i="19"/>
  <c r="P202" i="15"/>
  <c r="P172" i="15"/>
  <c r="P142" i="15"/>
  <c r="P112" i="15"/>
  <c r="P82" i="15"/>
  <c r="P52" i="15"/>
  <c r="Q254" i="14"/>
  <c r="Q225" i="14"/>
  <c r="Q196" i="14"/>
  <c r="Q167" i="14"/>
  <c r="Q138" i="14"/>
  <c r="Q109" i="14"/>
  <c r="Q80" i="14"/>
  <c r="Q51" i="14"/>
  <c r="R1" i="14" s="1"/>
  <c r="N870" i="13"/>
  <c r="N835" i="13"/>
  <c r="N800" i="13"/>
  <c r="N765" i="13"/>
  <c r="N730" i="13"/>
  <c r="N695" i="13"/>
  <c r="N660" i="13"/>
  <c r="N625" i="13"/>
  <c r="N590" i="13"/>
  <c r="N555" i="13"/>
  <c r="N520" i="13"/>
  <c r="N485" i="13"/>
  <c r="N415" i="13"/>
  <c r="N450" i="13"/>
  <c r="N380" i="13"/>
  <c r="N345" i="13"/>
  <c r="N310" i="13"/>
  <c r="N275" i="13"/>
  <c r="N240" i="13"/>
  <c r="N205" i="13"/>
  <c r="N170" i="13"/>
  <c r="N135" i="13"/>
  <c r="N100" i="13"/>
  <c r="N65" i="13"/>
  <c r="P1" i="13" s="1"/>
  <c r="R1" i="21" l="1"/>
  <c r="Q1" i="15"/>
  <c r="Q1" i="19"/>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E1300" i="23"/>
  <c r="E1265" i="23"/>
  <c r="E1230" i="23"/>
  <c r="E1195" i="23"/>
  <c r="E1160" i="23"/>
  <c r="E1125" i="23"/>
  <c r="E1090" i="23"/>
  <c r="E1055" i="23"/>
  <c r="E1020" i="23"/>
  <c r="E985" i="23"/>
  <c r="E950" i="23"/>
  <c r="E915" i="23"/>
  <c r="E880" i="23"/>
  <c r="E845" i="23"/>
  <c r="E810" i="23"/>
  <c r="E775" i="23"/>
  <c r="E740" i="23"/>
  <c r="E705" i="23"/>
  <c r="E670" i="23"/>
  <c r="E635" i="23"/>
  <c r="E600" i="23"/>
  <c r="E565" i="23"/>
  <c r="E530" i="23"/>
  <c r="E495" i="23"/>
  <c r="E460" i="23"/>
  <c r="E425" i="23"/>
  <c r="E390" i="23"/>
  <c r="E355" i="23"/>
  <c r="E320" i="23"/>
  <c r="E285" i="23"/>
  <c r="E250" i="23"/>
  <c r="E215" i="23"/>
  <c r="E180" i="23"/>
  <c r="E145" i="23"/>
  <c r="E110" i="23"/>
  <c r="E75" i="23"/>
  <c r="E40" i="23"/>
  <c r="E1301" i="23"/>
  <c r="E1266" i="23"/>
  <c r="E1231" i="23"/>
  <c r="E1196" i="23"/>
  <c r="E1161" i="23"/>
  <c r="E1126" i="23"/>
  <c r="E1091" i="23"/>
  <c r="E1056" i="23"/>
  <c r="E1021" i="23"/>
  <c r="E986" i="23"/>
  <c r="E951" i="23"/>
  <c r="E916" i="23"/>
  <c r="E881" i="23"/>
  <c r="E846" i="23"/>
  <c r="E811" i="23"/>
  <c r="E776" i="23"/>
  <c r="E741" i="23"/>
  <c r="E706" i="23"/>
  <c r="E671" i="23"/>
  <c r="E636" i="23"/>
  <c r="E601" i="23"/>
  <c r="E566" i="23"/>
  <c r="E531" i="23"/>
  <c r="E496" i="23"/>
  <c r="E461" i="23"/>
  <c r="E426" i="23"/>
  <c r="E391" i="23"/>
  <c r="E356" i="23"/>
  <c r="E321" i="23"/>
  <c r="E286" i="23"/>
  <c r="E251" i="23"/>
  <c r="E216" i="23"/>
  <c r="E181" i="23"/>
  <c r="E146" i="23"/>
  <c r="E111" i="23"/>
  <c r="E76" i="23"/>
  <c r="K6" i="23"/>
  <c r="E41" i="23"/>
  <c r="I9" i="23" l="1"/>
  <c r="I29" i="23" s="1"/>
  <c r="K1323" i="23"/>
  <c r="K1322" i="23"/>
  <c r="K1321" i="23"/>
  <c r="K1320" i="23"/>
  <c r="K1319" i="23"/>
  <c r="K1318" i="23"/>
  <c r="K1317" i="23"/>
  <c r="K1316" i="23"/>
  <c r="K1315" i="23"/>
  <c r="K1314" i="23"/>
  <c r="K1313" i="23"/>
  <c r="K1312" i="23"/>
  <c r="K1311" i="23"/>
  <c r="K1310" i="23"/>
  <c r="K1309" i="23"/>
  <c r="K1308" i="23"/>
  <c r="K1307" i="23"/>
  <c r="K1306" i="23"/>
  <c r="K1305" i="23"/>
  <c r="K1304" i="23"/>
  <c r="K1288" i="23"/>
  <c r="K1287" i="23"/>
  <c r="K1286" i="23"/>
  <c r="K1285" i="23"/>
  <c r="K1284" i="23"/>
  <c r="K1283" i="23"/>
  <c r="K1282" i="23"/>
  <c r="K1281" i="23"/>
  <c r="K1280" i="23"/>
  <c r="K1279" i="23"/>
  <c r="K1278" i="23"/>
  <c r="K1277" i="23"/>
  <c r="K1276" i="23"/>
  <c r="K1275" i="23"/>
  <c r="K1274" i="23"/>
  <c r="K1273" i="23"/>
  <c r="K1272" i="23"/>
  <c r="K1271" i="23"/>
  <c r="K1270" i="23"/>
  <c r="K1269" i="23"/>
  <c r="K1253" i="23"/>
  <c r="K1252" i="23"/>
  <c r="K1251" i="23"/>
  <c r="K1250" i="23"/>
  <c r="K1249" i="23"/>
  <c r="K1248" i="23"/>
  <c r="K1247" i="23"/>
  <c r="K1246" i="23"/>
  <c r="K1245" i="23"/>
  <c r="K1244" i="23"/>
  <c r="K1243" i="23"/>
  <c r="K1242" i="23"/>
  <c r="K1241" i="23"/>
  <c r="K1240" i="23"/>
  <c r="K1239" i="23"/>
  <c r="K1238" i="23"/>
  <c r="K1237" i="23"/>
  <c r="K1236" i="23"/>
  <c r="K1235" i="23"/>
  <c r="K1234" i="23"/>
  <c r="K1218" i="23"/>
  <c r="K1217" i="23"/>
  <c r="K1216" i="23"/>
  <c r="K1215" i="23"/>
  <c r="K1214" i="23"/>
  <c r="K1213" i="23"/>
  <c r="K1212" i="23"/>
  <c r="K1211" i="23"/>
  <c r="K1210" i="23"/>
  <c r="K1209" i="23"/>
  <c r="K1208" i="23"/>
  <c r="K1207" i="23"/>
  <c r="K1206" i="23"/>
  <c r="K1205" i="23"/>
  <c r="K1204" i="23"/>
  <c r="K1203" i="23"/>
  <c r="K1202" i="23"/>
  <c r="K1201" i="23"/>
  <c r="K1200" i="23"/>
  <c r="K1199" i="23"/>
  <c r="K1183" i="23"/>
  <c r="K1182" i="23"/>
  <c r="K1181" i="23"/>
  <c r="K1180" i="23"/>
  <c r="K1179" i="23"/>
  <c r="K1178" i="23"/>
  <c r="K1177" i="23"/>
  <c r="K1176" i="23"/>
  <c r="K1175" i="23"/>
  <c r="K1174" i="23"/>
  <c r="K1173" i="23"/>
  <c r="K1172" i="23"/>
  <c r="K1171" i="23"/>
  <c r="K1170" i="23"/>
  <c r="K1169" i="23"/>
  <c r="K1168" i="23"/>
  <c r="K1167" i="23"/>
  <c r="K1166" i="23"/>
  <c r="K1165" i="23"/>
  <c r="K1164" i="23"/>
  <c r="K1148" i="23"/>
  <c r="K1147" i="23"/>
  <c r="K1146" i="23"/>
  <c r="K1145" i="23"/>
  <c r="K1144" i="23"/>
  <c r="K1143" i="23"/>
  <c r="K1142" i="23"/>
  <c r="K1141" i="23"/>
  <c r="K1140" i="23"/>
  <c r="K1139" i="23"/>
  <c r="K1138" i="23"/>
  <c r="K1137" i="23"/>
  <c r="K1136" i="23"/>
  <c r="K1135" i="23"/>
  <c r="K1134" i="23"/>
  <c r="K1133" i="23"/>
  <c r="K1132" i="23"/>
  <c r="K1131" i="23"/>
  <c r="K1130" i="23"/>
  <c r="K1129" i="23"/>
  <c r="K1113" i="23"/>
  <c r="K1112" i="23"/>
  <c r="K1111" i="23"/>
  <c r="K1110" i="23"/>
  <c r="K1109" i="23"/>
  <c r="K1108" i="23"/>
  <c r="K1107" i="23"/>
  <c r="K1106" i="23"/>
  <c r="K1105" i="23"/>
  <c r="K1104" i="23"/>
  <c r="K1103" i="23"/>
  <c r="K1102" i="23"/>
  <c r="K1101" i="23"/>
  <c r="K1100" i="23"/>
  <c r="K1099" i="23"/>
  <c r="K1098" i="23"/>
  <c r="K1097" i="23"/>
  <c r="K1096" i="23"/>
  <c r="K1095" i="23"/>
  <c r="K1094" i="23"/>
  <c r="K1078" i="23"/>
  <c r="K1077" i="23"/>
  <c r="K1076" i="23"/>
  <c r="K1075" i="23"/>
  <c r="K1074" i="23"/>
  <c r="K1073" i="23"/>
  <c r="K1072" i="23"/>
  <c r="K1071" i="23"/>
  <c r="K1070" i="23"/>
  <c r="K1069" i="23"/>
  <c r="K1068" i="23"/>
  <c r="K1067" i="23"/>
  <c r="K1066" i="23"/>
  <c r="K1065" i="23"/>
  <c r="K1064" i="23"/>
  <c r="K1063" i="23"/>
  <c r="K1062" i="23"/>
  <c r="K1061" i="23"/>
  <c r="K1060" i="23"/>
  <c r="K1059" i="23"/>
  <c r="K1043" i="23"/>
  <c r="K1042" i="23"/>
  <c r="K1041" i="23"/>
  <c r="K1040" i="23"/>
  <c r="K1039" i="23"/>
  <c r="K1038" i="23"/>
  <c r="K1037" i="23"/>
  <c r="K1036" i="23"/>
  <c r="K1035" i="23"/>
  <c r="K1034" i="23"/>
  <c r="K1033" i="23"/>
  <c r="K1032" i="23"/>
  <c r="K1031" i="23"/>
  <c r="K1030" i="23"/>
  <c r="K1029" i="23"/>
  <c r="K1028" i="23"/>
  <c r="K1027" i="23"/>
  <c r="K1026" i="23"/>
  <c r="K1025" i="23"/>
  <c r="K1024" i="23"/>
  <c r="K1008" i="23"/>
  <c r="K1007" i="23"/>
  <c r="K1006" i="23"/>
  <c r="K1005" i="23"/>
  <c r="K1004" i="23"/>
  <c r="K1003" i="23"/>
  <c r="K1002" i="23"/>
  <c r="K1001" i="23"/>
  <c r="K1000" i="23"/>
  <c r="K999" i="23"/>
  <c r="K998" i="23"/>
  <c r="K997" i="23"/>
  <c r="K996" i="23"/>
  <c r="K995" i="23"/>
  <c r="K994" i="23"/>
  <c r="K993" i="23"/>
  <c r="K992" i="23"/>
  <c r="K991" i="23"/>
  <c r="K990" i="23"/>
  <c r="K989" i="23"/>
  <c r="K973" i="23"/>
  <c r="K972" i="23"/>
  <c r="K971" i="23"/>
  <c r="K970" i="23"/>
  <c r="K969" i="23"/>
  <c r="K968" i="23"/>
  <c r="K967" i="23"/>
  <c r="K966" i="23"/>
  <c r="K965" i="23"/>
  <c r="K964" i="23"/>
  <c r="K963" i="23"/>
  <c r="K962" i="23"/>
  <c r="K961" i="23"/>
  <c r="K960" i="23"/>
  <c r="K959" i="23"/>
  <c r="K958" i="23"/>
  <c r="K957" i="23"/>
  <c r="K956" i="23"/>
  <c r="K955" i="23"/>
  <c r="K954" i="23"/>
  <c r="K938" i="23"/>
  <c r="K937" i="23"/>
  <c r="K936" i="23"/>
  <c r="K935" i="23"/>
  <c r="K934" i="23"/>
  <c r="K933" i="23"/>
  <c r="K932" i="23"/>
  <c r="K931" i="23"/>
  <c r="K930" i="23"/>
  <c r="K929" i="23"/>
  <c r="K928" i="23"/>
  <c r="K927" i="23"/>
  <c r="K926" i="23"/>
  <c r="K925" i="23"/>
  <c r="K924" i="23"/>
  <c r="K923" i="23"/>
  <c r="K922" i="23"/>
  <c r="K921" i="23"/>
  <c r="K920" i="23"/>
  <c r="K919" i="23"/>
  <c r="K903" i="23"/>
  <c r="K902" i="23"/>
  <c r="K901" i="23"/>
  <c r="K900" i="23"/>
  <c r="K899" i="23"/>
  <c r="K898" i="23"/>
  <c r="K897" i="23"/>
  <c r="K896" i="23"/>
  <c r="K895" i="23"/>
  <c r="K894" i="23"/>
  <c r="K893" i="23"/>
  <c r="K892" i="23"/>
  <c r="K891" i="23"/>
  <c r="K890" i="23"/>
  <c r="K889" i="23"/>
  <c r="K888" i="23"/>
  <c r="K887" i="23"/>
  <c r="K886" i="23"/>
  <c r="K885" i="23"/>
  <c r="K884" i="23"/>
  <c r="K868" i="23"/>
  <c r="K867" i="23"/>
  <c r="K866" i="23"/>
  <c r="K865" i="23"/>
  <c r="K864" i="23"/>
  <c r="K863" i="23"/>
  <c r="K862" i="23"/>
  <c r="K861" i="23"/>
  <c r="K860" i="23"/>
  <c r="K859" i="23"/>
  <c r="K858" i="23"/>
  <c r="K857" i="23"/>
  <c r="K856" i="23"/>
  <c r="K855" i="23"/>
  <c r="K854" i="23"/>
  <c r="K853" i="23"/>
  <c r="K852" i="23"/>
  <c r="K851" i="23"/>
  <c r="K850" i="23"/>
  <c r="K849" i="23"/>
  <c r="K833" i="23"/>
  <c r="K832" i="23"/>
  <c r="K831" i="23"/>
  <c r="K830" i="23"/>
  <c r="K829" i="23"/>
  <c r="K828" i="23"/>
  <c r="K827" i="23"/>
  <c r="K826" i="23"/>
  <c r="K825" i="23"/>
  <c r="K824" i="23"/>
  <c r="K823" i="23"/>
  <c r="K822" i="23"/>
  <c r="K821" i="23"/>
  <c r="K820" i="23"/>
  <c r="K819" i="23"/>
  <c r="K818" i="23"/>
  <c r="K817" i="23"/>
  <c r="K816" i="23"/>
  <c r="K815" i="23"/>
  <c r="K814" i="23"/>
  <c r="K798" i="23"/>
  <c r="K797" i="23"/>
  <c r="K796" i="23"/>
  <c r="K795" i="23"/>
  <c r="K794" i="23"/>
  <c r="K793" i="23"/>
  <c r="K792" i="23"/>
  <c r="K791" i="23"/>
  <c r="K790" i="23"/>
  <c r="K789" i="23"/>
  <c r="K788" i="23"/>
  <c r="K787" i="23"/>
  <c r="K786" i="23"/>
  <c r="K785" i="23"/>
  <c r="K784" i="23"/>
  <c r="K783" i="23"/>
  <c r="K782" i="23"/>
  <c r="K781" i="23"/>
  <c r="K780" i="23"/>
  <c r="K779" i="23"/>
  <c r="K763" i="23"/>
  <c r="K762" i="23"/>
  <c r="K761" i="23"/>
  <c r="K760" i="23"/>
  <c r="K759" i="23"/>
  <c r="K758" i="23"/>
  <c r="K757" i="23"/>
  <c r="K756" i="23"/>
  <c r="K755" i="23"/>
  <c r="K754" i="23"/>
  <c r="K753" i="23"/>
  <c r="K752" i="23"/>
  <c r="K751" i="23"/>
  <c r="K750" i="23"/>
  <c r="K749" i="23"/>
  <c r="K748" i="23"/>
  <c r="K747" i="23"/>
  <c r="K746" i="23"/>
  <c r="K745" i="23"/>
  <c r="K744" i="23"/>
  <c r="K728" i="23"/>
  <c r="K727" i="23"/>
  <c r="K726" i="23"/>
  <c r="K725" i="23"/>
  <c r="K724" i="23"/>
  <c r="K723" i="23"/>
  <c r="K722" i="23"/>
  <c r="K721" i="23"/>
  <c r="K720" i="23"/>
  <c r="K719" i="23"/>
  <c r="K718" i="23"/>
  <c r="K717" i="23"/>
  <c r="K716" i="23"/>
  <c r="K715" i="23"/>
  <c r="K714" i="23"/>
  <c r="K713" i="23"/>
  <c r="K712" i="23"/>
  <c r="K711" i="23"/>
  <c r="K710" i="23"/>
  <c r="K709" i="23"/>
  <c r="K693" i="23"/>
  <c r="K692" i="23"/>
  <c r="K691" i="23"/>
  <c r="K690" i="23"/>
  <c r="K689" i="23"/>
  <c r="K688" i="23"/>
  <c r="K687" i="23"/>
  <c r="K686" i="23"/>
  <c r="K685" i="23"/>
  <c r="K684" i="23"/>
  <c r="K683" i="23"/>
  <c r="K682" i="23"/>
  <c r="K681" i="23"/>
  <c r="K680" i="23"/>
  <c r="K679" i="23"/>
  <c r="K678" i="23"/>
  <c r="K677" i="23"/>
  <c r="K676" i="23"/>
  <c r="K675" i="23"/>
  <c r="K674" i="23"/>
  <c r="K658" i="23"/>
  <c r="K657" i="23"/>
  <c r="K656" i="23"/>
  <c r="K655" i="23"/>
  <c r="K654" i="23"/>
  <c r="K653" i="23"/>
  <c r="K652" i="23"/>
  <c r="K651" i="23"/>
  <c r="K650" i="23"/>
  <c r="K649" i="23"/>
  <c r="K648" i="23"/>
  <c r="K647" i="23"/>
  <c r="K646" i="23"/>
  <c r="K645" i="23"/>
  <c r="K644" i="23"/>
  <c r="K643" i="23"/>
  <c r="K642" i="23"/>
  <c r="K641" i="23"/>
  <c r="K640" i="23"/>
  <c r="K639" i="23"/>
  <c r="K623" i="23"/>
  <c r="K622" i="23"/>
  <c r="K621" i="23"/>
  <c r="K620" i="23"/>
  <c r="K619" i="23"/>
  <c r="K618" i="23"/>
  <c r="K617" i="23"/>
  <c r="K616" i="23"/>
  <c r="K615" i="23"/>
  <c r="K614" i="23"/>
  <c r="K613" i="23"/>
  <c r="K612" i="23"/>
  <c r="K611" i="23"/>
  <c r="K610" i="23"/>
  <c r="K609" i="23"/>
  <c r="K608" i="23"/>
  <c r="K607" i="23"/>
  <c r="K606" i="23"/>
  <c r="K605" i="23"/>
  <c r="K604" i="23"/>
  <c r="K588" i="23"/>
  <c r="K587" i="23"/>
  <c r="K586" i="23"/>
  <c r="K585" i="23"/>
  <c r="K584" i="23"/>
  <c r="K583" i="23"/>
  <c r="K582" i="23"/>
  <c r="K581" i="23"/>
  <c r="K580" i="23"/>
  <c r="K579" i="23"/>
  <c r="K578" i="23"/>
  <c r="K577" i="23"/>
  <c r="K576" i="23"/>
  <c r="K575" i="23"/>
  <c r="K574" i="23"/>
  <c r="K573" i="23"/>
  <c r="K572" i="23"/>
  <c r="K571" i="23"/>
  <c r="K570" i="23"/>
  <c r="K569" i="23"/>
  <c r="K553" i="23"/>
  <c r="K552" i="23"/>
  <c r="K551" i="23"/>
  <c r="K550" i="23"/>
  <c r="K549" i="23"/>
  <c r="K548" i="23"/>
  <c r="K547" i="23"/>
  <c r="K546" i="23"/>
  <c r="K545" i="23"/>
  <c r="K544" i="23"/>
  <c r="K543" i="23"/>
  <c r="K542" i="23"/>
  <c r="K541" i="23"/>
  <c r="K540" i="23"/>
  <c r="K539" i="23"/>
  <c r="K538" i="23"/>
  <c r="K537" i="23"/>
  <c r="K536" i="23"/>
  <c r="K535" i="23"/>
  <c r="K534" i="23"/>
  <c r="K518" i="23"/>
  <c r="K517" i="23"/>
  <c r="K516" i="23"/>
  <c r="K515" i="23"/>
  <c r="K514" i="23"/>
  <c r="K513" i="23"/>
  <c r="K512" i="23"/>
  <c r="K511" i="23"/>
  <c r="K510" i="23"/>
  <c r="K509" i="23"/>
  <c r="K508" i="23"/>
  <c r="K507" i="23"/>
  <c r="K506" i="23"/>
  <c r="K505" i="23"/>
  <c r="K504" i="23"/>
  <c r="K503" i="23"/>
  <c r="K502" i="23"/>
  <c r="K501" i="23"/>
  <c r="K500" i="23"/>
  <c r="K499" i="23"/>
  <c r="K483" i="23"/>
  <c r="K482" i="23"/>
  <c r="K481" i="23"/>
  <c r="K480" i="23"/>
  <c r="K479" i="23"/>
  <c r="K478" i="23"/>
  <c r="K477" i="23"/>
  <c r="K476" i="23"/>
  <c r="K475" i="23"/>
  <c r="K474" i="23"/>
  <c r="K473" i="23"/>
  <c r="K472" i="23"/>
  <c r="K471" i="23"/>
  <c r="K470" i="23"/>
  <c r="K469" i="23"/>
  <c r="K468" i="23"/>
  <c r="K467" i="23"/>
  <c r="K466" i="23"/>
  <c r="K465" i="23"/>
  <c r="K464" i="23"/>
  <c r="K448" i="23"/>
  <c r="K447" i="23"/>
  <c r="K446" i="23"/>
  <c r="K445" i="23"/>
  <c r="K444" i="23"/>
  <c r="K443" i="23"/>
  <c r="K442" i="23"/>
  <c r="K441" i="23"/>
  <c r="K440" i="23"/>
  <c r="K439" i="23"/>
  <c r="K438" i="23"/>
  <c r="K437" i="23"/>
  <c r="K436" i="23"/>
  <c r="K435" i="23"/>
  <c r="K434" i="23"/>
  <c r="K433" i="23"/>
  <c r="K432" i="23"/>
  <c r="K431" i="23"/>
  <c r="K430" i="23"/>
  <c r="K429" i="23"/>
  <c r="K413" i="23"/>
  <c r="K412" i="23"/>
  <c r="K411" i="23"/>
  <c r="K410" i="23"/>
  <c r="K409" i="23"/>
  <c r="K408" i="23"/>
  <c r="K407" i="23"/>
  <c r="K406" i="23"/>
  <c r="K405" i="23"/>
  <c r="K404" i="23"/>
  <c r="K403" i="23"/>
  <c r="K402" i="23"/>
  <c r="K401" i="23"/>
  <c r="K400" i="23"/>
  <c r="K399" i="23"/>
  <c r="K398" i="23"/>
  <c r="K397" i="23"/>
  <c r="K396" i="23"/>
  <c r="K395" i="23"/>
  <c r="K394" i="23"/>
  <c r="K378" i="23"/>
  <c r="K377" i="23"/>
  <c r="K376" i="23"/>
  <c r="K375" i="23"/>
  <c r="K374" i="23"/>
  <c r="K373" i="23"/>
  <c r="K372" i="23"/>
  <c r="K371" i="23"/>
  <c r="K370" i="23"/>
  <c r="K369" i="23"/>
  <c r="K368" i="23"/>
  <c r="K367" i="23"/>
  <c r="K366" i="23"/>
  <c r="K365" i="23"/>
  <c r="K364" i="23"/>
  <c r="K363" i="23"/>
  <c r="K362" i="23"/>
  <c r="K361" i="23"/>
  <c r="K360" i="23"/>
  <c r="K359" i="23"/>
  <c r="K343" i="23"/>
  <c r="K342" i="23"/>
  <c r="K341" i="23"/>
  <c r="K340" i="23"/>
  <c r="K339" i="23"/>
  <c r="K338" i="23"/>
  <c r="K337" i="23"/>
  <c r="K336" i="23"/>
  <c r="K335" i="23"/>
  <c r="K334" i="23"/>
  <c r="K333" i="23"/>
  <c r="K332" i="23"/>
  <c r="K331" i="23"/>
  <c r="K330" i="23"/>
  <c r="K329" i="23"/>
  <c r="K328" i="23"/>
  <c r="K327" i="23"/>
  <c r="K326" i="23"/>
  <c r="K325" i="23"/>
  <c r="K324" i="23"/>
  <c r="K308" i="23"/>
  <c r="K307" i="23"/>
  <c r="K306" i="23"/>
  <c r="K305" i="23"/>
  <c r="K304" i="23"/>
  <c r="K303" i="23"/>
  <c r="K302" i="23"/>
  <c r="K301" i="23"/>
  <c r="K300" i="23"/>
  <c r="K299" i="23"/>
  <c r="K298" i="23"/>
  <c r="K297" i="23"/>
  <c r="K296" i="23"/>
  <c r="K295" i="23"/>
  <c r="K294" i="23"/>
  <c r="K293" i="23"/>
  <c r="K292" i="23"/>
  <c r="K291" i="23"/>
  <c r="K290" i="23"/>
  <c r="K289" i="23"/>
  <c r="K273" i="23"/>
  <c r="K272" i="23"/>
  <c r="K271" i="23"/>
  <c r="K270" i="23"/>
  <c r="K269" i="23"/>
  <c r="K268" i="23"/>
  <c r="K267" i="23"/>
  <c r="K266" i="23"/>
  <c r="K265" i="23"/>
  <c r="K264" i="23"/>
  <c r="K263" i="23"/>
  <c r="K262" i="23"/>
  <c r="K261" i="23"/>
  <c r="K260" i="23"/>
  <c r="K259" i="23"/>
  <c r="K258" i="23"/>
  <c r="K257" i="23"/>
  <c r="K256" i="23"/>
  <c r="K255" i="23"/>
  <c r="K254" i="23"/>
  <c r="K238" i="23"/>
  <c r="K237" i="23"/>
  <c r="K236" i="23"/>
  <c r="K235" i="23"/>
  <c r="K234" i="23"/>
  <c r="K233" i="23"/>
  <c r="K232" i="23"/>
  <c r="K231" i="23"/>
  <c r="K230" i="23"/>
  <c r="K229" i="23"/>
  <c r="K228" i="23"/>
  <c r="K227" i="23"/>
  <c r="K226" i="23"/>
  <c r="K225" i="23"/>
  <c r="K224" i="23"/>
  <c r="K223" i="23"/>
  <c r="K222" i="23"/>
  <c r="K221" i="23"/>
  <c r="K220" i="23"/>
  <c r="K219" i="23"/>
  <c r="K203" i="23"/>
  <c r="K202" i="23"/>
  <c r="K201" i="23"/>
  <c r="K200" i="23"/>
  <c r="K199" i="23"/>
  <c r="K198" i="23"/>
  <c r="K197" i="23"/>
  <c r="K196" i="23"/>
  <c r="K195" i="23"/>
  <c r="K194" i="23"/>
  <c r="K193" i="23"/>
  <c r="K192" i="23"/>
  <c r="K191" i="23"/>
  <c r="K190" i="23"/>
  <c r="K189" i="23"/>
  <c r="K188" i="23"/>
  <c r="K187" i="23"/>
  <c r="K186" i="23"/>
  <c r="K185" i="23"/>
  <c r="K184" i="23"/>
  <c r="K168" i="23"/>
  <c r="K167" i="23"/>
  <c r="K166" i="23"/>
  <c r="K165" i="23"/>
  <c r="K164" i="23"/>
  <c r="K163" i="23"/>
  <c r="K162" i="23"/>
  <c r="K161" i="23"/>
  <c r="K160" i="23"/>
  <c r="K159" i="23"/>
  <c r="K158" i="23"/>
  <c r="K157" i="23"/>
  <c r="K156" i="23"/>
  <c r="K155" i="23"/>
  <c r="K154" i="23"/>
  <c r="K153" i="23"/>
  <c r="K152" i="23"/>
  <c r="K151" i="23"/>
  <c r="K150" i="23"/>
  <c r="K149" i="23"/>
  <c r="K133" i="23"/>
  <c r="K132" i="23"/>
  <c r="K131" i="23"/>
  <c r="K130" i="23"/>
  <c r="K129" i="23"/>
  <c r="K128" i="23"/>
  <c r="K127" i="23"/>
  <c r="K126" i="23"/>
  <c r="K125" i="23"/>
  <c r="K124" i="23"/>
  <c r="K123" i="23"/>
  <c r="K122" i="23"/>
  <c r="K121" i="23"/>
  <c r="K120" i="23"/>
  <c r="K119" i="23"/>
  <c r="K118" i="23"/>
  <c r="K117" i="23"/>
  <c r="K116" i="23"/>
  <c r="K115" i="23"/>
  <c r="K114" i="23"/>
  <c r="K98" i="23"/>
  <c r="K97" i="23"/>
  <c r="K96" i="23"/>
  <c r="K95" i="23"/>
  <c r="K94" i="23"/>
  <c r="K93" i="23"/>
  <c r="K92" i="23"/>
  <c r="K91" i="23"/>
  <c r="K90" i="23"/>
  <c r="K89" i="23"/>
  <c r="K88" i="23"/>
  <c r="K87" i="23"/>
  <c r="K86" i="23"/>
  <c r="K85" i="23"/>
  <c r="K84" i="23"/>
  <c r="K83" i="23"/>
  <c r="K82" i="23"/>
  <c r="K81" i="23"/>
  <c r="K80" i="23"/>
  <c r="K79" i="23"/>
  <c r="K63" i="23"/>
  <c r="K62" i="23"/>
  <c r="K61" i="23"/>
  <c r="K60" i="23"/>
  <c r="K59" i="23"/>
  <c r="K58" i="23"/>
  <c r="K57" i="23"/>
  <c r="K56" i="23"/>
  <c r="K55" i="23"/>
  <c r="K54" i="23"/>
  <c r="K53" i="23"/>
  <c r="K52" i="23"/>
  <c r="K51" i="23"/>
  <c r="K50" i="23"/>
  <c r="K49" i="23"/>
  <c r="K48" i="23"/>
  <c r="K47" i="23"/>
  <c r="K46" i="23"/>
  <c r="K45" i="23"/>
  <c r="K44" i="23"/>
  <c r="K28" i="23"/>
  <c r="K27" i="23"/>
  <c r="K26" i="23"/>
  <c r="K25" i="23"/>
  <c r="K24" i="23"/>
  <c r="K23" i="23"/>
  <c r="K22" i="23"/>
  <c r="K21" i="23"/>
  <c r="K20" i="23"/>
  <c r="K19" i="23"/>
  <c r="K18" i="23"/>
  <c r="K17" i="23"/>
  <c r="K16" i="23"/>
  <c r="K15" i="23"/>
  <c r="K14" i="23"/>
  <c r="K13" i="23"/>
  <c r="K12" i="23"/>
  <c r="K11" i="23"/>
  <c r="K10" i="23"/>
  <c r="K9" i="23"/>
  <c r="L29" i="23" l="1"/>
  <c r="D869" i="13"/>
  <c r="C869" i="13"/>
  <c r="D868" i="13"/>
  <c r="C868" i="13"/>
  <c r="D867" i="13"/>
  <c r="C867" i="13"/>
  <c r="D866" i="13"/>
  <c r="C866" i="13"/>
  <c r="D865" i="13"/>
  <c r="C865" i="13"/>
  <c r="D864" i="13"/>
  <c r="C864" i="13"/>
  <c r="D863" i="13"/>
  <c r="C863" i="13"/>
  <c r="D862" i="13"/>
  <c r="C862" i="13"/>
  <c r="D861" i="13"/>
  <c r="C861" i="13"/>
  <c r="D860" i="13"/>
  <c r="C860" i="13"/>
  <c r="D859" i="13"/>
  <c r="C859" i="13"/>
  <c r="D858" i="13"/>
  <c r="C858" i="13"/>
  <c r="D857" i="13"/>
  <c r="C857" i="13"/>
  <c r="D856" i="13"/>
  <c r="C856" i="13"/>
  <c r="D855" i="13"/>
  <c r="C855" i="13"/>
  <c r="D854" i="13"/>
  <c r="C854" i="13"/>
  <c r="D853" i="13"/>
  <c r="C853" i="13"/>
  <c r="D852" i="13"/>
  <c r="C852" i="13"/>
  <c r="D851" i="13"/>
  <c r="C851" i="13"/>
  <c r="D850" i="13"/>
  <c r="C850" i="13"/>
  <c r="D834" i="13"/>
  <c r="C834" i="13"/>
  <c r="D833" i="13"/>
  <c r="C833" i="13"/>
  <c r="D832" i="13"/>
  <c r="C832" i="13"/>
  <c r="D831" i="13"/>
  <c r="C831" i="13"/>
  <c r="D830" i="13"/>
  <c r="C830" i="13"/>
  <c r="D829" i="13"/>
  <c r="C829" i="13"/>
  <c r="D828" i="13"/>
  <c r="C828" i="13"/>
  <c r="D827" i="13"/>
  <c r="C827" i="13"/>
  <c r="D826" i="13"/>
  <c r="C826" i="13"/>
  <c r="D825" i="13"/>
  <c r="C825" i="13"/>
  <c r="D824" i="13"/>
  <c r="C824" i="13"/>
  <c r="D823" i="13"/>
  <c r="C823" i="13"/>
  <c r="D822" i="13"/>
  <c r="C822" i="13"/>
  <c r="D821" i="13"/>
  <c r="C821" i="13"/>
  <c r="D820" i="13"/>
  <c r="C820" i="13"/>
  <c r="D819" i="13"/>
  <c r="C819" i="13"/>
  <c r="D818" i="13"/>
  <c r="C818" i="13"/>
  <c r="D817" i="13"/>
  <c r="C817" i="13"/>
  <c r="D816" i="13"/>
  <c r="C816" i="13"/>
  <c r="D815" i="13"/>
  <c r="C815" i="13"/>
  <c r="D799" i="13"/>
  <c r="C799" i="13"/>
  <c r="D798" i="13"/>
  <c r="C798" i="13"/>
  <c r="D797" i="13"/>
  <c r="C797" i="13"/>
  <c r="D796" i="13"/>
  <c r="C796" i="13"/>
  <c r="D795" i="13"/>
  <c r="C795" i="13"/>
  <c r="D794" i="13"/>
  <c r="C794" i="13"/>
  <c r="D793" i="13"/>
  <c r="C793" i="13"/>
  <c r="D792" i="13"/>
  <c r="C792" i="13"/>
  <c r="D791" i="13"/>
  <c r="C791" i="13"/>
  <c r="D790" i="13"/>
  <c r="C790" i="13"/>
  <c r="D789" i="13"/>
  <c r="C789" i="13"/>
  <c r="D788" i="13"/>
  <c r="C788" i="13"/>
  <c r="D787" i="13"/>
  <c r="C787" i="13"/>
  <c r="D786" i="13"/>
  <c r="C786" i="13"/>
  <c r="D785" i="13"/>
  <c r="C785" i="13"/>
  <c r="D784" i="13"/>
  <c r="C784" i="13"/>
  <c r="D783" i="13"/>
  <c r="C783" i="13"/>
  <c r="D782" i="13"/>
  <c r="C782" i="13"/>
  <c r="D781" i="13"/>
  <c r="C781" i="13"/>
  <c r="D780" i="13"/>
  <c r="C780" i="13"/>
  <c r="D764" i="13"/>
  <c r="C764" i="13"/>
  <c r="D763" i="13"/>
  <c r="C763" i="13"/>
  <c r="D762" i="13"/>
  <c r="C762" i="13"/>
  <c r="D761" i="13"/>
  <c r="C761" i="13"/>
  <c r="D760" i="13"/>
  <c r="C760" i="13"/>
  <c r="D759" i="13"/>
  <c r="C759" i="13"/>
  <c r="D758" i="13"/>
  <c r="C758" i="13"/>
  <c r="D757" i="13"/>
  <c r="C757" i="13"/>
  <c r="D756" i="13"/>
  <c r="C756" i="13"/>
  <c r="D755" i="13"/>
  <c r="C755" i="13"/>
  <c r="D754" i="13"/>
  <c r="C754" i="13"/>
  <c r="D753" i="13"/>
  <c r="C753" i="13"/>
  <c r="D752" i="13"/>
  <c r="C752" i="13"/>
  <c r="D751" i="13"/>
  <c r="C751" i="13"/>
  <c r="D750" i="13"/>
  <c r="C750" i="13"/>
  <c r="D749" i="13"/>
  <c r="C749" i="13"/>
  <c r="D748" i="13"/>
  <c r="C748" i="13"/>
  <c r="D747" i="13"/>
  <c r="C747" i="13"/>
  <c r="D746" i="13"/>
  <c r="C746" i="13"/>
  <c r="D745" i="13"/>
  <c r="C745" i="13"/>
  <c r="D729" i="13"/>
  <c r="C729" i="13"/>
  <c r="D728" i="13"/>
  <c r="C728" i="13"/>
  <c r="D727" i="13"/>
  <c r="C727" i="13"/>
  <c r="D726" i="13"/>
  <c r="C726" i="13"/>
  <c r="D725" i="13"/>
  <c r="C725" i="13"/>
  <c r="D724" i="13"/>
  <c r="C724" i="13"/>
  <c r="D723" i="13"/>
  <c r="C723" i="13"/>
  <c r="D722" i="13"/>
  <c r="C722" i="13"/>
  <c r="D721" i="13"/>
  <c r="C721" i="13"/>
  <c r="D720" i="13"/>
  <c r="C720" i="13"/>
  <c r="D719" i="13"/>
  <c r="C719" i="13"/>
  <c r="D718" i="13"/>
  <c r="C718" i="13"/>
  <c r="D717" i="13"/>
  <c r="C717" i="13"/>
  <c r="D716" i="13"/>
  <c r="C716" i="13"/>
  <c r="D715" i="13"/>
  <c r="C715" i="13"/>
  <c r="D714" i="13"/>
  <c r="C714" i="13"/>
  <c r="D713" i="13"/>
  <c r="C713" i="13"/>
  <c r="D712" i="13"/>
  <c r="C712" i="13"/>
  <c r="D711" i="13"/>
  <c r="C711" i="13"/>
  <c r="D710" i="13"/>
  <c r="C710" i="13"/>
  <c r="D694" i="13"/>
  <c r="C694" i="13"/>
  <c r="D693" i="13"/>
  <c r="C693" i="13"/>
  <c r="D692" i="13"/>
  <c r="C692" i="13"/>
  <c r="D691" i="13"/>
  <c r="C691" i="13"/>
  <c r="D690" i="13"/>
  <c r="C690" i="13"/>
  <c r="D689" i="13"/>
  <c r="C689" i="13"/>
  <c r="D688" i="13"/>
  <c r="C688"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59" i="13"/>
  <c r="C659" i="13"/>
  <c r="D658" i="13"/>
  <c r="C658" i="13"/>
  <c r="D657" i="13"/>
  <c r="C657" i="13"/>
  <c r="D656" i="13"/>
  <c r="C656" i="13"/>
  <c r="D655" i="13"/>
  <c r="C655"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24" i="13"/>
  <c r="C624" i="13"/>
  <c r="D623" i="13"/>
  <c r="C623" i="13"/>
  <c r="D622" i="13"/>
  <c r="C622"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589" i="13"/>
  <c r="C589"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35" i="13"/>
  <c r="C535"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502" i="13"/>
  <c r="C502" i="13"/>
  <c r="D501" i="13"/>
  <c r="C501" i="13"/>
  <c r="D500" i="13"/>
  <c r="C500"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69" i="13"/>
  <c r="C469" i="13"/>
  <c r="D468" i="13"/>
  <c r="C468" i="13"/>
  <c r="D467" i="13"/>
  <c r="C467" i="13"/>
  <c r="D466" i="13"/>
  <c r="C466" i="13"/>
  <c r="D465" i="13"/>
  <c r="C465"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36" i="13"/>
  <c r="C436" i="13"/>
  <c r="D435" i="13"/>
  <c r="C435" i="13"/>
  <c r="D434" i="13"/>
  <c r="C434" i="13"/>
  <c r="D433" i="13"/>
  <c r="C433" i="13"/>
  <c r="D432" i="13"/>
  <c r="C432" i="13"/>
  <c r="D431" i="13"/>
  <c r="C431" i="13"/>
  <c r="D430" i="13"/>
  <c r="C430" i="13"/>
  <c r="D414" i="13"/>
  <c r="C414" i="13"/>
  <c r="D413" i="13"/>
  <c r="C413" i="13"/>
  <c r="D412" i="13"/>
  <c r="C412" i="13"/>
  <c r="D411" i="13"/>
  <c r="C411" i="13"/>
  <c r="D410" i="13"/>
  <c r="C410" i="13"/>
  <c r="D409" i="13"/>
  <c r="C409" i="13"/>
  <c r="D408" i="13"/>
  <c r="C408" i="13"/>
  <c r="D407" i="13"/>
  <c r="C407" i="13"/>
  <c r="D406" i="13"/>
  <c r="C406" i="13"/>
  <c r="D405" i="13"/>
  <c r="C405" i="13"/>
  <c r="D404" i="13"/>
  <c r="C404" i="13"/>
  <c r="D403" i="13"/>
  <c r="C403" i="13"/>
  <c r="D402" i="13"/>
  <c r="C402" i="13"/>
  <c r="D401" i="13"/>
  <c r="C401" i="13"/>
  <c r="D400" i="13"/>
  <c r="C400" i="13"/>
  <c r="D399" i="13"/>
  <c r="C399" i="13"/>
  <c r="D398" i="13"/>
  <c r="C398" i="13"/>
  <c r="D397" i="13"/>
  <c r="C397" i="13"/>
  <c r="D396" i="13"/>
  <c r="C396" i="13"/>
  <c r="D395" i="13"/>
  <c r="C395" i="13"/>
  <c r="D379" i="13"/>
  <c r="C379" i="13"/>
  <c r="D378" i="13"/>
  <c r="C378" i="13"/>
  <c r="D377" i="13"/>
  <c r="C377" i="13"/>
  <c r="D376" i="13"/>
  <c r="C376" i="13"/>
  <c r="D375" i="13"/>
  <c r="C375" i="13"/>
  <c r="D374" i="13"/>
  <c r="C374" i="13"/>
  <c r="D373" i="13"/>
  <c r="C373" i="13"/>
  <c r="D372" i="13"/>
  <c r="C372" i="13"/>
  <c r="D371" i="13"/>
  <c r="C371" i="13"/>
  <c r="D370" i="13"/>
  <c r="C370" i="13"/>
  <c r="D369" i="13"/>
  <c r="C369" i="13"/>
  <c r="D368" i="13"/>
  <c r="C368" i="13"/>
  <c r="D367" i="13"/>
  <c r="C367" i="13"/>
  <c r="D366" i="13"/>
  <c r="C366" i="13"/>
  <c r="D365" i="13"/>
  <c r="C365" i="13"/>
  <c r="D364" i="13"/>
  <c r="C364" i="13"/>
  <c r="D363" i="13"/>
  <c r="C363" i="13"/>
  <c r="D362" i="13"/>
  <c r="C362" i="13"/>
  <c r="D361" i="13"/>
  <c r="C361" i="13"/>
  <c r="D360" i="13"/>
  <c r="C360" i="13"/>
  <c r="D344" i="13"/>
  <c r="C344" i="13"/>
  <c r="D343" i="13"/>
  <c r="C343" i="13"/>
  <c r="D342" i="13"/>
  <c r="C342" i="13"/>
  <c r="D341" i="13"/>
  <c r="C341" i="13"/>
  <c r="D340" i="13"/>
  <c r="C340" i="13"/>
  <c r="D339" i="13"/>
  <c r="C339" i="13"/>
  <c r="D338" i="13"/>
  <c r="C338" i="13"/>
  <c r="D337" i="13"/>
  <c r="C337" i="13"/>
  <c r="D336" i="13"/>
  <c r="C336" i="13"/>
  <c r="D335" i="13"/>
  <c r="C335" i="13"/>
  <c r="D334" i="13"/>
  <c r="C334" i="13"/>
  <c r="D333" i="13"/>
  <c r="C333" i="13"/>
  <c r="D332" i="13"/>
  <c r="C332" i="13"/>
  <c r="D331" i="13"/>
  <c r="C331" i="13"/>
  <c r="D330" i="13"/>
  <c r="C330" i="13"/>
  <c r="D329" i="13"/>
  <c r="C329" i="13"/>
  <c r="D328" i="13"/>
  <c r="C328" i="13"/>
  <c r="D327" i="13"/>
  <c r="C327" i="13"/>
  <c r="D326" i="13"/>
  <c r="C326" i="13"/>
  <c r="D325" i="13"/>
  <c r="C325" i="13"/>
  <c r="D309" i="13"/>
  <c r="C309" i="13"/>
  <c r="D308" i="13"/>
  <c r="C308" i="13"/>
  <c r="D307" i="13"/>
  <c r="C307" i="13"/>
  <c r="D306" i="13"/>
  <c r="C306" i="13"/>
  <c r="D305" i="13"/>
  <c r="C305" i="13"/>
  <c r="D304" i="13"/>
  <c r="C304" i="13"/>
  <c r="D303" i="13"/>
  <c r="C303" i="13"/>
  <c r="D302" i="13"/>
  <c r="C302" i="13"/>
  <c r="D301" i="13"/>
  <c r="C301" i="13"/>
  <c r="D300" i="13"/>
  <c r="C300" i="13"/>
  <c r="D299" i="13"/>
  <c r="C299" i="13"/>
  <c r="D298" i="13"/>
  <c r="C298" i="13"/>
  <c r="D297" i="13"/>
  <c r="C297" i="13"/>
  <c r="D296" i="13"/>
  <c r="C296" i="13"/>
  <c r="D295" i="13"/>
  <c r="C295" i="13"/>
  <c r="D294" i="13"/>
  <c r="C294" i="13"/>
  <c r="D293" i="13"/>
  <c r="C293" i="13"/>
  <c r="D292" i="13"/>
  <c r="C292" i="13"/>
  <c r="D291" i="13"/>
  <c r="C291" i="13"/>
  <c r="D290" i="13"/>
  <c r="C290" i="13"/>
  <c r="D274" i="13"/>
  <c r="C274" i="13"/>
  <c r="D273" i="13"/>
  <c r="C273" i="13"/>
  <c r="D272" i="13"/>
  <c r="C272" i="13"/>
  <c r="D271" i="13"/>
  <c r="C271" i="13"/>
  <c r="D270" i="13"/>
  <c r="C270" i="13"/>
  <c r="D269" i="13"/>
  <c r="C269" i="13"/>
  <c r="D268" i="13"/>
  <c r="C268" i="13"/>
  <c r="D267" i="13"/>
  <c r="C267" i="13"/>
  <c r="D266" i="13"/>
  <c r="C266" i="13"/>
  <c r="D265" i="13"/>
  <c r="C265" i="13"/>
  <c r="D264" i="13"/>
  <c r="C264" i="13"/>
  <c r="D263" i="13"/>
  <c r="C263" i="13"/>
  <c r="D262" i="13"/>
  <c r="C262" i="13"/>
  <c r="D261" i="13"/>
  <c r="C261" i="13"/>
  <c r="D260" i="13"/>
  <c r="C260" i="13"/>
  <c r="D259" i="13"/>
  <c r="C259" i="13"/>
  <c r="D258" i="13"/>
  <c r="C258" i="13"/>
  <c r="D257" i="13"/>
  <c r="C257" i="13"/>
  <c r="D256" i="13"/>
  <c r="C256" i="13"/>
  <c r="D255" i="13"/>
  <c r="C255" i="13"/>
  <c r="D239" i="13"/>
  <c r="C239" i="13"/>
  <c r="D238" i="13"/>
  <c r="C238" i="13"/>
  <c r="D237" i="13"/>
  <c r="C237" i="13"/>
  <c r="D236" i="13"/>
  <c r="C236" i="13"/>
  <c r="D235" i="13"/>
  <c r="C235" i="13"/>
  <c r="D234" i="13"/>
  <c r="C234" i="13"/>
  <c r="D233" i="13"/>
  <c r="C233" i="13"/>
  <c r="D232" i="13"/>
  <c r="C232" i="13"/>
  <c r="D231" i="13"/>
  <c r="C231" i="13"/>
  <c r="D230" i="13"/>
  <c r="C230" i="13"/>
  <c r="D229" i="13"/>
  <c r="C229" i="13"/>
  <c r="D228" i="13"/>
  <c r="C228" i="13"/>
  <c r="D227" i="13"/>
  <c r="C227" i="13"/>
  <c r="D226" i="13"/>
  <c r="C226" i="13"/>
  <c r="D225" i="13"/>
  <c r="C225" i="13"/>
  <c r="D224" i="13"/>
  <c r="C224" i="13"/>
  <c r="D223" i="13"/>
  <c r="C223" i="13"/>
  <c r="D222" i="13"/>
  <c r="C222" i="13"/>
  <c r="D221" i="13"/>
  <c r="C221" i="13"/>
  <c r="D220" i="13"/>
  <c r="C220" i="13"/>
  <c r="D204" i="13"/>
  <c r="C204" i="13"/>
  <c r="D203" i="13"/>
  <c r="C203" i="13"/>
  <c r="D202" i="13"/>
  <c r="C202" i="13"/>
  <c r="D201" i="13"/>
  <c r="C201" i="13"/>
  <c r="D200" i="13"/>
  <c r="C200" i="13"/>
  <c r="D199" i="13"/>
  <c r="C199" i="13"/>
  <c r="D198" i="13"/>
  <c r="C198" i="13"/>
  <c r="D197" i="13"/>
  <c r="C197" i="13"/>
  <c r="D196" i="13"/>
  <c r="C196" i="13"/>
  <c r="D195" i="13"/>
  <c r="C195" i="13"/>
  <c r="D194" i="13"/>
  <c r="C194" i="13"/>
  <c r="D193" i="13"/>
  <c r="C193" i="13"/>
  <c r="D192" i="13"/>
  <c r="C192" i="13"/>
  <c r="D191" i="13"/>
  <c r="C191" i="13"/>
  <c r="D190" i="13"/>
  <c r="C190" i="13"/>
  <c r="D189" i="13"/>
  <c r="C189" i="13"/>
  <c r="D188" i="13"/>
  <c r="C188" i="13"/>
  <c r="D187" i="13"/>
  <c r="C187" i="13"/>
  <c r="D186" i="13"/>
  <c r="C186" i="13"/>
  <c r="D185" i="13"/>
  <c r="C185" i="13"/>
  <c r="D169" i="13"/>
  <c r="C169" i="13"/>
  <c r="D168" i="13"/>
  <c r="C168" i="13"/>
  <c r="D167" i="13"/>
  <c r="C167" i="13"/>
  <c r="D166" i="13"/>
  <c r="C166" i="13"/>
  <c r="D165" i="13"/>
  <c r="C165" i="13"/>
  <c r="D164" i="13"/>
  <c r="C164" i="13"/>
  <c r="D163" i="13"/>
  <c r="C163" i="13"/>
  <c r="D162" i="13"/>
  <c r="C162" i="13"/>
  <c r="D161" i="13"/>
  <c r="C161" i="13"/>
  <c r="D160" i="13"/>
  <c r="C160" i="13"/>
  <c r="D159" i="13"/>
  <c r="C159" i="13"/>
  <c r="D158" i="13"/>
  <c r="C158" i="13"/>
  <c r="D157" i="13"/>
  <c r="C157" i="13"/>
  <c r="D156" i="13"/>
  <c r="C156" i="13"/>
  <c r="D155" i="13"/>
  <c r="C155" i="13"/>
  <c r="D154" i="13"/>
  <c r="C154" i="13"/>
  <c r="D153" i="13"/>
  <c r="C153" i="13"/>
  <c r="D152" i="13"/>
  <c r="C152" i="13"/>
  <c r="D151" i="13"/>
  <c r="C151" i="13"/>
  <c r="D150" i="13"/>
  <c r="C150" i="13"/>
  <c r="D134" i="13"/>
  <c r="C134" i="13"/>
  <c r="D133" i="13"/>
  <c r="C133" i="13"/>
  <c r="D132" i="13"/>
  <c r="C132" i="13"/>
  <c r="D131" i="13"/>
  <c r="C131" i="13"/>
  <c r="D130" i="13"/>
  <c r="C130" i="13"/>
  <c r="D129" i="13"/>
  <c r="C129" i="13"/>
  <c r="D128" i="13"/>
  <c r="C128" i="13"/>
  <c r="D127" i="13"/>
  <c r="C127"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99" i="13"/>
  <c r="C99" i="13"/>
  <c r="D98" i="13"/>
  <c r="C98" i="13"/>
  <c r="D97" i="13"/>
  <c r="C97" i="13"/>
  <c r="D96" i="13"/>
  <c r="C96" i="13"/>
  <c r="D95" i="13"/>
  <c r="C95" i="13"/>
  <c r="D94" i="13"/>
  <c r="C94"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64" i="13"/>
  <c r="C64" i="13"/>
  <c r="D63" i="13"/>
  <c r="C63" i="13"/>
  <c r="D62" i="13"/>
  <c r="C62" i="13"/>
  <c r="D61" i="13"/>
  <c r="C61"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29" i="13"/>
  <c r="C29" i="13"/>
  <c r="D28" i="13"/>
  <c r="C28"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64" i="23"/>
  <c r="I99" i="23" s="1"/>
  <c r="I134" i="23" s="1"/>
  <c r="I169" i="23" s="1"/>
  <c r="I204" i="23" s="1"/>
  <c r="I239" i="23" s="1"/>
  <c r="I274" i="23" s="1"/>
  <c r="I309" i="23" s="1"/>
  <c r="I344" i="23" s="1"/>
  <c r="I379" i="23" s="1"/>
  <c r="I414" i="23" s="1"/>
  <c r="I449" i="23" s="1"/>
  <c r="I484" i="23" s="1"/>
  <c r="I519" i="23" s="1"/>
  <c r="I554" i="23" s="1"/>
  <c r="I589" i="23" s="1"/>
  <c r="I624" i="23" s="1"/>
  <c r="I659" i="23" s="1"/>
  <c r="I694" i="23" s="1"/>
  <c r="I729" i="23" s="1"/>
  <c r="I764" i="23" s="1"/>
  <c r="I799" i="23" s="1"/>
  <c r="I834" i="23" s="1"/>
  <c r="I869" i="23" s="1"/>
  <c r="I904" i="23" s="1"/>
  <c r="I939" i="23" s="1"/>
  <c r="I974" i="23" s="1"/>
  <c r="I1009" i="23" s="1"/>
  <c r="I1044" i="23" s="1"/>
  <c r="I1079" i="23" s="1"/>
  <c r="I1114" i="23" s="1"/>
  <c r="I1149" i="23" s="1"/>
  <c r="I1184" i="23" s="1"/>
  <c r="I1219" i="23" s="1"/>
  <c r="I1254" i="23" s="1"/>
  <c r="I1289" i="23" s="1"/>
  <c r="I1324" i="23" s="1"/>
  <c r="I8" i="22" s="1"/>
  <c r="I10" i="23"/>
  <c r="I11" i="23"/>
  <c r="I12" i="23"/>
  <c r="I13" i="23"/>
  <c r="I14" i="23"/>
  <c r="I15" i="23"/>
  <c r="I16" i="23"/>
  <c r="I17" i="23"/>
  <c r="I18" i="23"/>
  <c r="I19" i="23"/>
  <c r="I20" i="23"/>
  <c r="I21" i="23"/>
  <c r="I22" i="23"/>
  <c r="I23" i="23"/>
  <c r="I24" i="23"/>
  <c r="I25" i="23"/>
  <c r="I26" i="23"/>
  <c r="I27" i="23"/>
  <c r="I28" i="23"/>
  <c r="L1693" i="22" l="1"/>
  <c r="M1693" i="22" s="1"/>
  <c r="L1692" i="22"/>
  <c r="L1691" i="22"/>
  <c r="K1691" i="22" s="1"/>
  <c r="L1690" i="22"/>
  <c r="L1689" i="22"/>
  <c r="M1689" i="22" s="1"/>
  <c r="L1688" i="22"/>
  <c r="L1687" i="22"/>
  <c r="K1687" i="22" s="1"/>
  <c r="L1686" i="22"/>
  <c r="M1686" i="22" s="1"/>
  <c r="L1685" i="22"/>
  <c r="L1684" i="22"/>
  <c r="L1683" i="22"/>
  <c r="K1683" i="22" s="1"/>
  <c r="L1682" i="22"/>
  <c r="L1681" i="22"/>
  <c r="M1681" i="22" s="1"/>
  <c r="L1680" i="22"/>
  <c r="L1679" i="22"/>
  <c r="K1679" i="22" s="1"/>
  <c r="L1678" i="22"/>
  <c r="M1678" i="22" s="1"/>
  <c r="L1677" i="22"/>
  <c r="L1676" i="22"/>
  <c r="L1675" i="22"/>
  <c r="K1675" i="22" s="1"/>
  <c r="L1674" i="22"/>
  <c r="L1659" i="22"/>
  <c r="M1659" i="22" s="1"/>
  <c r="L1658" i="22"/>
  <c r="L1657" i="22"/>
  <c r="K1657" i="22" s="1"/>
  <c r="L1656" i="22"/>
  <c r="M1656" i="22" s="1"/>
  <c r="L1655" i="22"/>
  <c r="L1654" i="22"/>
  <c r="L1653" i="22"/>
  <c r="K1653" i="22" s="1"/>
  <c r="L1652" i="22"/>
  <c r="L1651" i="22"/>
  <c r="M1651" i="22" s="1"/>
  <c r="L1650" i="22"/>
  <c r="L1649" i="22"/>
  <c r="K1649" i="22" s="1"/>
  <c r="L1648" i="22"/>
  <c r="M1648" i="22" s="1"/>
  <c r="L1647" i="22"/>
  <c r="L1646" i="22"/>
  <c r="L1645" i="22"/>
  <c r="K1645" i="22" s="1"/>
  <c r="L1644" i="22"/>
  <c r="L1643" i="22"/>
  <c r="M1643" i="22" s="1"/>
  <c r="L1642" i="22"/>
  <c r="L1641" i="22"/>
  <c r="K1641" i="22" s="1"/>
  <c r="L1640" i="22"/>
  <c r="M1640" i="22" s="1"/>
  <c r="L1625" i="22"/>
  <c r="M1625" i="22" s="1"/>
  <c r="L1624" i="22"/>
  <c r="K1624" i="22" s="1"/>
  <c r="L1623" i="22"/>
  <c r="K1623" i="22" s="1"/>
  <c r="L1622" i="22"/>
  <c r="K1622" i="22" s="1"/>
  <c r="L1621" i="22"/>
  <c r="M1621" i="22" s="1"/>
  <c r="L1620" i="22"/>
  <c r="K1620" i="22" s="1"/>
  <c r="L1619" i="22"/>
  <c r="K1619" i="22" s="1"/>
  <c r="L1618" i="22"/>
  <c r="M1618" i="22" s="1"/>
  <c r="L1617" i="22"/>
  <c r="M1617" i="22" s="1"/>
  <c r="L1616" i="22"/>
  <c r="M1616" i="22" s="1"/>
  <c r="L1615" i="22"/>
  <c r="K1615" i="22" s="1"/>
  <c r="L1614" i="22"/>
  <c r="M1614" i="22" s="1"/>
  <c r="L1613" i="22"/>
  <c r="L1612" i="22"/>
  <c r="M1612" i="22" s="1"/>
  <c r="L1611" i="22"/>
  <c r="K1611" i="22" s="1"/>
  <c r="L1610" i="22"/>
  <c r="L1609" i="22"/>
  <c r="M1609" i="22" s="1"/>
  <c r="K1609" i="22"/>
  <c r="L1608" i="22"/>
  <c r="M1608" i="22" s="1"/>
  <c r="L1607" i="22"/>
  <c r="K1607" i="22" s="1"/>
  <c r="L1606" i="22"/>
  <c r="M1606" i="22" s="1"/>
  <c r="K1606" i="22"/>
  <c r="L1591" i="22"/>
  <c r="L1590" i="22"/>
  <c r="M1590" i="22" s="1"/>
  <c r="L1589" i="22"/>
  <c r="K1589" i="22" s="1"/>
  <c r="L1588" i="22"/>
  <c r="L1587" i="22"/>
  <c r="M1587" i="22" s="1"/>
  <c r="L1586" i="22"/>
  <c r="M1586" i="22" s="1"/>
  <c r="L1585" i="22"/>
  <c r="K1585" i="22" s="1"/>
  <c r="L1584" i="22"/>
  <c r="M1584" i="22" s="1"/>
  <c r="L1583" i="22"/>
  <c r="L1582" i="22"/>
  <c r="M1582" i="22" s="1"/>
  <c r="L1581" i="22"/>
  <c r="K1581" i="22" s="1"/>
  <c r="L1580" i="22"/>
  <c r="L1579" i="22"/>
  <c r="M1579" i="22" s="1"/>
  <c r="L1578" i="22"/>
  <c r="M1578" i="22" s="1"/>
  <c r="L1577" i="22"/>
  <c r="K1577" i="22" s="1"/>
  <c r="L1576" i="22"/>
  <c r="M1576" i="22" s="1"/>
  <c r="L1575" i="22"/>
  <c r="L1574" i="22"/>
  <c r="M1574" i="22" s="1"/>
  <c r="L1573" i="22"/>
  <c r="K1573" i="22" s="1"/>
  <c r="L1572" i="22"/>
  <c r="L1557" i="22"/>
  <c r="M1557" i="22" s="1"/>
  <c r="L1556" i="22"/>
  <c r="L1555" i="22"/>
  <c r="K1555" i="22" s="1"/>
  <c r="L1554" i="22"/>
  <c r="L1553" i="22"/>
  <c r="M1553" i="22" s="1"/>
  <c r="L1552" i="22"/>
  <c r="L1551" i="22"/>
  <c r="K1551" i="22" s="1"/>
  <c r="L1550" i="22"/>
  <c r="L1549" i="22"/>
  <c r="M1549" i="22" s="1"/>
  <c r="L1548" i="22"/>
  <c r="L1547" i="22"/>
  <c r="K1547" i="22" s="1"/>
  <c r="L1546" i="22"/>
  <c r="L1545" i="22"/>
  <c r="M1545" i="22" s="1"/>
  <c r="L1544" i="22"/>
  <c r="L1543" i="22"/>
  <c r="K1543" i="22" s="1"/>
  <c r="L1542" i="22"/>
  <c r="L1541" i="22"/>
  <c r="M1541" i="22" s="1"/>
  <c r="L1540" i="22"/>
  <c r="L1539" i="22"/>
  <c r="K1539" i="22" s="1"/>
  <c r="L1538" i="22"/>
  <c r="L1523" i="22"/>
  <c r="M1523" i="22" s="1"/>
  <c r="L1522" i="22"/>
  <c r="L1521" i="22"/>
  <c r="K1521" i="22" s="1"/>
  <c r="L1520" i="22"/>
  <c r="L1519" i="22"/>
  <c r="M1519" i="22" s="1"/>
  <c r="L1518" i="22"/>
  <c r="L1517" i="22"/>
  <c r="K1517" i="22" s="1"/>
  <c r="L1516" i="22"/>
  <c r="L1515" i="22"/>
  <c r="M1515" i="22" s="1"/>
  <c r="L1514" i="22"/>
  <c r="L1513" i="22"/>
  <c r="K1513" i="22" s="1"/>
  <c r="L1512" i="22"/>
  <c r="L1511" i="22"/>
  <c r="M1511" i="22" s="1"/>
  <c r="L1510" i="22"/>
  <c r="L1509" i="22"/>
  <c r="K1509" i="22" s="1"/>
  <c r="L1508" i="22"/>
  <c r="L1507" i="22"/>
  <c r="M1507" i="22" s="1"/>
  <c r="L1506" i="22"/>
  <c r="L1505" i="22"/>
  <c r="K1505" i="22" s="1"/>
  <c r="L1504" i="22"/>
  <c r="L1489" i="22"/>
  <c r="M1489" i="22" s="1"/>
  <c r="L1488" i="22"/>
  <c r="L1487" i="22"/>
  <c r="K1487" i="22" s="1"/>
  <c r="L1486" i="22"/>
  <c r="L1485" i="22"/>
  <c r="M1485" i="22" s="1"/>
  <c r="L1484" i="22"/>
  <c r="L1483" i="22"/>
  <c r="K1483" i="22" s="1"/>
  <c r="L1482" i="22"/>
  <c r="L1481" i="22"/>
  <c r="M1481" i="22" s="1"/>
  <c r="L1480" i="22"/>
  <c r="L1479" i="22"/>
  <c r="K1479" i="22" s="1"/>
  <c r="L1478" i="22"/>
  <c r="L1477" i="22"/>
  <c r="M1477" i="22" s="1"/>
  <c r="L1476" i="22"/>
  <c r="L1475" i="22"/>
  <c r="K1475" i="22" s="1"/>
  <c r="L1474" i="22"/>
  <c r="L1473" i="22"/>
  <c r="M1473" i="22" s="1"/>
  <c r="L1472" i="22"/>
  <c r="L1471" i="22"/>
  <c r="K1471" i="22" s="1"/>
  <c r="L1470" i="22"/>
  <c r="L1455" i="22"/>
  <c r="M1455" i="22" s="1"/>
  <c r="L1454" i="22"/>
  <c r="L1453" i="22"/>
  <c r="K1453" i="22" s="1"/>
  <c r="L1452" i="22"/>
  <c r="K1452" i="22" s="1"/>
  <c r="L1451" i="22"/>
  <c r="L1450" i="22"/>
  <c r="M1450" i="22" s="1"/>
  <c r="K1450" i="22"/>
  <c r="L1449" i="22"/>
  <c r="K1449" i="22" s="1"/>
  <c r="L1448" i="22"/>
  <c r="L1447" i="22"/>
  <c r="M1447" i="22" s="1"/>
  <c r="L1446" i="22"/>
  <c r="M1446" i="22" s="1"/>
  <c r="L1445" i="22"/>
  <c r="K1445" i="22" s="1"/>
  <c r="L1444" i="22"/>
  <c r="L1443" i="22"/>
  <c r="M1443" i="22" s="1"/>
  <c r="L1442" i="22"/>
  <c r="K1442" i="22" s="1"/>
  <c r="L1441" i="22"/>
  <c r="K1441" i="22" s="1"/>
  <c r="L1440" i="22"/>
  <c r="L1439" i="22"/>
  <c r="M1439" i="22" s="1"/>
  <c r="L1438" i="22"/>
  <c r="L1437" i="22"/>
  <c r="K1437" i="22" s="1"/>
  <c r="L1436" i="22"/>
  <c r="L1421" i="22"/>
  <c r="M1421" i="22" s="1"/>
  <c r="L1420" i="22"/>
  <c r="L1419" i="22"/>
  <c r="K1419" i="22" s="1"/>
  <c r="L1418" i="22"/>
  <c r="L1417" i="22"/>
  <c r="M1417" i="22" s="1"/>
  <c r="L1416" i="22"/>
  <c r="L1415" i="22"/>
  <c r="K1415" i="22" s="1"/>
  <c r="L1414" i="22"/>
  <c r="L1413" i="22"/>
  <c r="M1413" i="22" s="1"/>
  <c r="L1412" i="22"/>
  <c r="L1411" i="22"/>
  <c r="K1411" i="22" s="1"/>
  <c r="L1410" i="22"/>
  <c r="L1409" i="22"/>
  <c r="M1409" i="22" s="1"/>
  <c r="L1408" i="22"/>
  <c r="L1407" i="22"/>
  <c r="K1407" i="22" s="1"/>
  <c r="L1406" i="22"/>
  <c r="L1405" i="22"/>
  <c r="M1405" i="22" s="1"/>
  <c r="L1404" i="22"/>
  <c r="L1403" i="22"/>
  <c r="K1403" i="22" s="1"/>
  <c r="L1402" i="22"/>
  <c r="L1387" i="22"/>
  <c r="M1387" i="22" s="1"/>
  <c r="L1386" i="22"/>
  <c r="L1385" i="22"/>
  <c r="K1385" i="22" s="1"/>
  <c r="L1384" i="22"/>
  <c r="L1383" i="22"/>
  <c r="M1383" i="22" s="1"/>
  <c r="L1382" i="22"/>
  <c r="L1381" i="22"/>
  <c r="K1381" i="22" s="1"/>
  <c r="L1380" i="22"/>
  <c r="L1379" i="22"/>
  <c r="M1379" i="22" s="1"/>
  <c r="L1378" i="22"/>
  <c r="L1377" i="22"/>
  <c r="K1377" i="22" s="1"/>
  <c r="L1376" i="22"/>
  <c r="L1375" i="22"/>
  <c r="M1375" i="22" s="1"/>
  <c r="L1374" i="22"/>
  <c r="L1373" i="22"/>
  <c r="K1373" i="22" s="1"/>
  <c r="L1372" i="22"/>
  <c r="L1371" i="22"/>
  <c r="M1371" i="22" s="1"/>
  <c r="L1370" i="22"/>
  <c r="L1369" i="22"/>
  <c r="K1369" i="22" s="1"/>
  <c r="L1368" i="22"/>
  <c r="L1353" i="22"/>
  <c r="M1353" i="22" s="1"/>
  <c r="L1352" i="22"/>
  <c r="M1352" i="22" s="1"/>
  <c r="L1351" i="22"/>
  <c r="K1351" i="22" s="1"/>
  <c r="L1350" i="22"/>
  <c r="L1349" i="22"/>
  <c r="M1349" i="22" s="1"/>
  <c r="L1348" i="22"/>
  <c r="L1347" i="22"/>
  <c r="K1347" i="22" s="1"/>
  <c r="L1346" i="22"/>
  <c r="L1345" i="22"/>
  <c r="M1345" i="22" s="1"/>
  <c r="L1344" i="22"/>
  <c r="M1344" i="22" s="1"/>
  <c r="L1343" i="22"/>
  <c r="K1343" i="22" s="1"/>
  <c r="L1342" i="22"/>
  <c r="L1341" i="22"/>
  <c r="M1341" i="22" s="1"/>
  <c r="L1340" i="22"/>
  <c r="L1339" i="22"/>
  <c r="K1339" i="22" s="1"/>
  <c r="L1338" i="22"/>
  <c r="L1337" i="22"/>
  <c r="M1337" i="22" s="1"/>
  <c r="L1336" i="22"/>
  <c r="M1336" i="22" s="1"/>
  <c r="L1335" i="22"/>
  <c r="K1335" i="22" s="1"/>
  <c r="L1334" i="22"/>
  <c r="L1319" i="22"/>
  <c r="M1319" i="22" s="1"/>
  <c r="L1318" i="22"/>
  <c r="L1317" i="22"/>
  <c r="K1317" i="22" s="1"/>
  <c r="L1316" i="22"/>
  <c r="L1315" i="22"/>
  <c r="M1315" i="22" s="1"/>
  <c r="L1314" i="22"/>
  <c r="M1314" i="22" s="1"/>
  <c r="L1313" i="22"/>
  <c r="K1313" i="22" s="1"/>
  <c r="L1312" i="22"/>
  <c r="L1311" i="22"/>
  <c r="M1311" i="22" s="1"/>
  <c r="L1310" i="22"/>
  <c r="M1310" i="22" s="1"/>
  <c r="L1309" i="22"/>
  <c r="K1309" i="22" s="1"/>
  <c r="L1308" i="22"/>
  <c r="L1307" i="22"/>
  <c r="M1307" i="22" s="1"/>
  <c r="L1306" i="22"/>
  <c r="L1305" i="22"/>
  <c r="K1305" i="22" s="1"/>
  <c r="L1304" i="22"/>
  <c r="L1303" i="22"/>
  <c r="L1302" i="22"/>
  <c r="M1302" i="22" s="1"/>
  <c r="L1301" i="22"/>
  <c r="K1301" i="22" s="1"/>
  <c r="L1300" i="22"/>
  <c r="L1285" i="22"/>
  <c r="M1285" i="22" s="1"/>
  <c r="L1284" i="22"/>
  <c r="M1284" i="22" s="1"/>
  <c r="L1283" i="22"/>
  <c r="M1283" i="22" s="1"/>
  <c r="L1282" i="22"/>
  <c r="L1281" i="22"/>
  <c r="M1281" i="22" s="1"/>
  <c r="L1280" i="22"/>
  <c r="M1280" i="22" s="1"/>
  <c r="L1279" i="22"/>
  <c r="L1278" i="22"/>
  <c r="K1278" i="22" s="1"/>
  <c r="L1277" i="22"/>
  <c r="M1277" i="22" s="1"/>
  <c r="L1276" i="22"/>
  <c r="L1275" i="22"/>
  <c r="K1275" i="22" s="1"/>
  <c r="L1274" i="22"/>
  <c r="M1274" i="22" s="1"/>
  <c r="L1273" i="22"/>
  <c r="M1273" i="22" s="1"/>
  <c r="L1272" i="22"/>
  <c r="M1272" i="22" s="1"/>
  <c r="L1271" i="22"/>
  <c r="K1271" i="22" s="1"/>
  <c r="L1270" i="22"/>
  <c r="M1270" i="22" s="1"/>
  <c r="L1269" i="22"/>
  <c r="M1269" i="22" s="1"/>
  <c r="L1268" i="22"/>
  <c r="M1268" i="22" s="1"/>
  <c r="L1267" i="22"/>
  <c r="K1267" i="22" s="1"/>
  <c r="L1266" i="22"/>
  <c r="M1266" i="22" s="1"/>
  <c r="L1251" i="22"/>
  <c r="M1251" i="22" s="1"/>
  <c r="L1250" i="22"/>
  <c r="K1250" i="22" s="1"/>
  <c r="L1249" i="22"/>
  <c r="K1249" i="22" s="1"/>
  <c r="L1248" i="22"/>
  <c r="M1248" i="22" s="1"/>
  <c r="L1247" i="22"/>
  <c r="L1246" i="22"/>
  <c r="K1246" i="22" s="1"/>
  <c r="L1245" i="22"/>
  <c r="K1245" i="22" s="1"/>
  <c r="L1244" i="22"/>
  <c r="M1244" i="22" s="1"/>
  <c r="K1244" i="22"/>
  <c r="L1243" i="22"/>
  <c r="M1243" i="22" s="1"/>
  <c r="K1243" i="22"/>
  <c r="L1242" i="22"/>
  <c r="K1242" i="22" s="1"/>
  <c r="L1241" i="22"/>
  <c r="K1241" i="22" s="1"/>
  <c r="L1240" i="22"/>
  <c r="M1240" i="22" s="1"/>
  <c r="L1239" i="22"/>
  <c r="M1239" i="22" s="1"/>
  <c r="L1238" i="22"/>
  <c r="K1238" i="22" s="1"/>
  <c r="L1237" i="22"/>
  <c r="K1237" i="22" s="1"/>
  <c r="L1236" i="22"/>
  <c r="M1236" i="22" s="1"/>
  <c r="L1235" i="22"/>
  <c r="M1235" i="22" s="1"/>
  <c r="L1234" i="22"/>
  <c r="K1234" i="22" s="1"/>
  <c r="L1233" i="22"/>
  <c r="K1233" i="22" s="1"/>
  <c r="L1232" i="22"/>
  <c r="M1232" i="22" s="1"/>
  <c r="L1217" i="22"/>
  <c r="L1216" i="22"/>
  <c r="K1216" i="22" s="1"/>
  <c r="L1215" i="22"/>
  <c r="K1215" i="22" s="1"/>
  <c r="L1214" i="22"/>
  <c r="M1214" i="22" s="1"/>
  <c r="L1213" i="22"/>
  <c r="M1213" i="22" s="1"/>
  <c r="L1212" i="22"/>
  <c r="K1212" i="22" s="1"/>
  <c r="L1211" i="22"/>
  <c r="K1211" i="22" s="1"/>
  <c r="L1210" i="22"/>
  <c r="M1210" i="22" s="1"/>
  <c r="L1209" i="22"/>
  <c r="M1209" i="22" s="1"/>
  <c r="L1208" i="22"/>
  <c r="K1208" i="22" s="1"/>
  <c r="L1207" i="22"/>
  <c r="K1207" i="22" s="1"/>
  <c r="L1206" i="22"/>
  <c r="M1206" i="22" s="1"/>
  <c r="L1205" i="22"/>
  <c r="M1205" i="22" s="1"/>
  <c r="L1204" i="22"/>
  <c r="K1204" i="22" s="1"/>
  <c r="L1203" i="22"/>
  <c r="K1203" i="22" s="1"/>
  <c r="L1202" i="22"/>
  <c r="M1202" i="22" s="1"/>
  <c r="L1201" i="22"/>
  <c r="L1200" i="22"/>
  <c r="K1200" i="22" s="1"/>
  <c r="L1199" i="22"/>
  <c r="K1199" i="22" s="1"/>
  <c r="L1198" i="22"/>
  <c r="M1198" i="22" s="1"/>
  <c r="L1183" i="22"/>
  <c r="L1182" i="22"/>
  <c r="K1182" i="22" s="1"/>
  <c r="L1181" i="22"/>
  <c r="L1180" i="22"/>
  <c r="K1180" i="22" s="1"/>
  <c r="L1179" i="22"/>
  <c r="L1178" i="22"/>
  <c r="K1178" i="22" s="1"/>
  <c r="L1177" i="22"/>
  <c r="L1176" i="22"/>
  <c r="M1176" i="22" s="1"/>
  <c r="L1175" i="22"/>
  <c r="L1174" i="22"/>
  <c r="K1174" i="22" s="1"/>
  <c r="L1173" i="22"/>
  <c r="L1172" i="22"/>
  <c r="K1172" i="22" s="1"/>
  <c r="L1171" i="22"/>
  <c r="L1170" i="22"/>
  <c r="K1170" i="22" s="1"/>
  <c r="L1169" i="22"/>
  <c r="L1168" i="22"/>
  <c r="M1168" i="22" s="1"/>
  <c r="L1167" i="22"/>
  <c r="L1166" i="22"/>
  <c r="K1166" i="22" s="1"/>
  <c r="L1165" i="22"/>
  <c r="L1164" i="22"/>
  <c r="M1164" i="22" s="1"/>
  <c r="L1149" i="22"/>
  <c r="L1148" i="22"/>
  <c r="K1148" i="22" s="1"/>
  <c r="L1147" i="22"/>
  <c r="K1147" i="22" s="1"/>
  <c r="L1146" i="22"/>
  <c r="M1146" i="22" s="1"/>
  <c r="L1145" i="22"/>
  <c r="L1144" i="22"/>
  <c r="M1144" i="22" s="1"/>
  <c r="L1143" i="22"/>
  <c r="K1143" i="22" s="1"/>
  <c r="L1142" i="22"/>
  <c r="L1141" i="22"/>
  <c r="L1140" i="22"/>
  <c r="K1140" i="22" s="1"/>
  <c r="L1139" i="22"/>
  <c r="K1139" i="22" s="1"/>
  <c r="L1138" i="22"/>
  <c r="M1138" i="22" s="1"/>
  <c r="L1137" i="22"/>
  <c r="L1136" i="22"/>
  <c r="L1135" i="22"/>
  <c r="K1135" i="22" s="1"/>
  <c r="L1134" i="22"/>
  <c r="M1134" i="22" s="1"/>
  <c r="L1133" i="22"/>
  <c r="L1132" i="22"/>
  <c r="K1132" i="22" s="1"/>
  <c r="L1131" i="22"/>
  <c r="K1131" i="22" s="1"/>
  <c r="L1130" i="22"/>
  <c r="L1115" i="22"/>
  <c r="M1115" i="22" s="1"/>
  <c r="L1114" i="22"/>
  <c r="K1114" i="22" s="1"/>
  <c r="N1149" i="22" s="1"/>
  <c r="L1113" i="22"/>
  <c r="L1112" i="22"/>
  <c r="M1112" i="22" s="1"/>
  <c r="L1111" i="22"/>
  <c r="L1110" i="22"/>
  <c r="K1110" i="22" s="1"/>
  <c r="L1109" i="22"/>
  <c r="K1109" i="22" s="1"/>
  <c r="L1108" i="22"/>
  <c r="L1107" i="22"/>
  <c r="K1107" i="22" s="1"/>
  <c r="L1106" i="22"/>
  <c r="L1105" i="22"/>
  <c r="K1105" i="22" s="1"/>
  <c r="L1104" i="22"/>
  <c r="L1103" i="22"/>
  <c r="K1103" i="22" s="1"/>
  <c r="L1102" i="22"/>
  <c r="L1101" i="22"/>
  <c r="K1101" i="22" s="1"/>
  <c r="L1100" i="22"/>
  <c r="M1100" i="22" s="1"/>
  <c r="L1099" i="22"/>
  <c r="K1099" i="22" s="1"/>
  <c r="L1098" i="22"/>
  <c r="K1098" i="22" s="1"/>
  <c r="L1097" i="22"/>
  <c r="K1097" i="22" s="1"/>
  <c r="L1096" i="22"/>
  <c r="L1081" i="22"/>
  <c r="M1081" i="22" s="1"/>
  <c r="L1080" i="22"/>
  <c r="K1080" i="22" s="1"/>
  <c r="L1079" i="22"/>
  <c r="K1079" i="22" s="1"/>
  <c r="L1078" i="22"/>
  <c r="K1078" i="22" s="1"/>
  <c r="L1077" i="22"/>
  <c r="M1077" i="22" s="1"/>
  <c r="L1076" i="22"/>
  <c r="K1076" i="22" s="1"/>
  <c r="L1075" i="22"/>
  <c r="K1075" i="22" s="1"/>
  <c r="L1074" i="22"/>
  <c r="L1073" i="22"/>
  <c r="M1073" i="22" s="1"/>
  <c r="L1072" i="22"/>
  <c r="K1072" i="22" s="1"/>
  <c r="L1071" i="22"/>
  <c r="K1071" i="22" s="1"/>
  <c r="L1070" i="22"/>
  <c r="K1070" i="22" s="1"/>
  <c r="L1069" i="22"/>
  <c r="M1069" i="22" s="1"/>
  <c r="L1068" i="22"/>
  <c r="K1068" i="22" s="1"/>
  <c r="L1067" i="22"/>
  <c r="K1067" i="22" s="1"/>
  <c r="L1066" i="22"/>
  <c r="L1065" i="22"/>
  <c r="M1065" i="22" s="1"/>
  <c r="L1064" i="22"/>
  <c r="K1064" i="22" s="1"/>
  <c r="L1063" i="22"/>
  <c r="K1063" i="22" s="1"/>
  <c r="L1062" i="22"/>
  <c r="K1062" i="22" s="1"/>
  <c r="L1047" i="22"/>
  <c r="M1047" i="22" s="1"/>
  <c r="L1046" i="22"/>
  <c r="K1046" i="22" s="1"/>
  <c r="L1045" i="22"/>
  <c r="K1045" i="22" s="1"/>
  <c r="L1044" i="22"/>
  <c r="L1043" i="22"/>
  <c r="M1043" i="22" s="1"/>
  <c r="L1042" i="22"/>
  <c r="L1041" i="22"/>
  <c r="K1041" i="22" s="1"/>
  <c r="L1040" i="22"/>
  <c r="L1039" i="22"/>
  <c r="M1039" i="22" s="1"/>
  <c r="L1038" i="22"/>
  <c r="L1037" i="22"/>
  <c r="K1037" i="22" s="1"/>
  <c r="L1036" i="22"/>
  <c r="L1035" i="22"/>
  <c r="M1035" i="22" s="1"/>
  <c r="L1034" i="22"/>
  <c r="L1033" i="22"/>
  <c r="K1033" i="22" s="1"/>
  <c r="L1032" i="22"/>
  <c r="L1031" i="22"/>
  <c r="M1031" i="22" s="1"/>
  <c r="L1030" i="22"/>
  <c r="L1029" i="22"/>
  <c r="K1029" i="22" s="1"/>
  <c r="L1028" i="22"/>
  <c r="L1013" i="22"/>
  <c r="M1013" i="22" s="1"/>
  <c r="L1012" i="22"/>
  <c r="M1012" i="22" s="1"/>
  <c r="L1011" i="22"/>
  <c r="K1011" i="22" s="1"/>
  <c r="L1010" i="22"/>
  <c r="M1010" i="22" s="1"/>
  <c r="L1009" i="22"/>
  <c r="M1009" i="22" s="1"/>
  <c r="L1008" i="22"/>
  <c r="M1008" i="22" s="1"/>
  <c r="L1007" i="22"/>
  <c r="K1007" i="22" s="1"/>
  <c r="L1006" i="22"/>
  <c r="M1006" i="22" s="1"/>
  <c r="L1005" i="22"/>
  <c r="M1005" i="22" s="1"/>
  <c r="L1004" i="22"/>
  <c r="M1004" i="22" s="1"/>
  <c r="L1003" i="22"/>
  <c r="K1003" i="22" s="1"/>
  <c r="L1002" i="22"/>
  <c r="M1002" i="22" s="1"/>
  <c r="L1001" i="22"/>
  <c r="M1001" i="22" s="1"/>
  <c r="L1000" i="22"/>
  <c r="L999" i="22"/>
  <c r="K999" i="22" s="1"/>
  <c r="L998" i="22"/>
  <c r="M998" i="22" s="1"/>
  <c r="L997" i="22"/>
  <c r="L996" i="22"/>
  <c r="M996" i="22" s="1"/>
  <c r="L995" i="22"/>
  <c r="K995" i="22" s="1"/>
  <c r="L994" i="22"/>
  <c r="M994" i="22" s="1"/>
  <c r="L979" i="22"/>
  <c r="M979" i="22" s="1"/>
  <c r="L978" i="22"/>
  <c r="M978" i="22" s="1"/>
  <c r="L977" i="22"/>
  <c r="K977" i="22" s="1"/>
  <c r="L976" i="22"/>
  <c r="M976" i="22" s="1"/>
  <c r="L975" i="22"/>
  <c r="M975" i="22" s="1"/>
  <c r="L974" i="22"/>
  <c r="K974" i="22" s="1"/>
  <c r="L973" i="22"/>
  <c r="K973" i="22" s="1"/>
  <c r="L972" i="22"/>
  <c r="M972" i="22" s="1"/>
  <c r="L971" i="22"/>
  <c r="M971" i="22" s="1"/>
  <c r="L970" i="22"/>
  <c r="L969" i="22"/>
  <c r="K969" i="22" s="1"/>
  <c r="L968" i="22"/>
  <c r="M968" i="22" s="1"/>
  <c r="L967" i="22"/>
  <c r="L966" i="22"/>
  <c r="K966" i="22" s="1"/>
  <c r="L965" i="22"/>
  <c r="K965" i="22" s="1"/>
  <c r="L964" i="22"/>
  <c r="M964" i="22" s="1"/>
  <c r="L963" i="22"/>
  <c r="M963" i="22" s="1"/>
  <c r="L962" i="22"/>
  <c r="M962" i="22" s="1"/>
  <c r="L961" i="22"/>
  <c r="K961" i="22" s="1"/>
  <c r="L960" i="22"/>
  <c r="M960" i="22" s="1"/>
  <c r="L945" i="22"/>
  <c r="M945" i="22" s="1"/>
  <c r="L944" i="22"/>
  <c r="L943" i="22"/>
  <c r="K943" i="22" s="1"/>
  <c r="L942" i="22"/>
  <c r="K942" i="22" s="1"/>
  <c r="L941" i="22"/>
  <c r="M941" i="22" s="1"/>
  <c r="L940" i="22"/>
  <c r="K940" i="22" s="1"/>
  <c r="L939" i="22"/>
  <c r="K939" i="22" s="1"/>
  <c r="L938" i="22"/>
  <c r="K938" i="22" s="1"/>
  <c r="L937" i="22"/>
  <c r="M937" i="22" s="1"/>
  <c r="L936" i="22"/>
  <c r="L935" i="22"/>
  <c r="K935" i="22" s="1"/>
  <c r="L934" i="22"/>
  <c r="K934" i="22" s="1"/>
  <c r="L933" i="22"/>
  <c r="M933" i="22" s="1"/>
  <c r="L932" i="22"/>
  <c r="K932" i="22" s="1"/>
  <c r="L931" i="22"/>
  <c r="K931" i="22" s="1"/>
  <c r="L930" i="22"/>
  <c r="K930" i="22" s="1"/>
  <c r="L929" i="22"/>
  <c r="M929" i="22" s="1"/>
  <c r="L928" i="22"/>
  <c r="L927" i="22"/>
  <c r="K927" i="22" s="1"/>
  <c r="L926" i="22"/>
  <c r="K926" i="22" s="1"/>
  <c r="L911" i="22"/>
  <c r="L910" i="22"/>
  <c r="K910" i="22" s="1"/>
  <c r="L909" i="22"/>
  <c r="K909" i="22" s="1"/>
  <c r="L908" i="22"/>
  <c r="M908" i="22" s="1"/>
  <c r="L907" i="22"/>
  <c r="M907" i="22" s="1"/>
  <c r="L906" i="22"/>
  <c r="K906" i="22" s="1"/>
  <c r="L905" i="22"/>
  <c r="K905" i="22" s="1"/>
  <c r="L904" i="22"/>
  <c r="M904" i="22" s="1"/>
  <c r="L903" i="22"/>
  <c r="M903" i="22" s="1"/>
  <c r="L902" i="22"/>
  <c r="L901" i="22"/>
  <c r="K901" i="22" s="1"/>
  <c r="L900" i="22"/>
  <c r="M900" i="22" s="1"/>
  <c r="L899" i="22"/>
  <c r="M899" i="22" s="1"/>
  <c r="L898" i="22"/>
  <c r="K898" i="22" s="1"/>
  <c r="L897" i="22"/>
  <c r="K897" i="22" s="1"/>
  <c r="L896" i="22"/>
  <c r="M896" i="22" s="1"/>
  <c r="L895" i="22"/>
  <c r="M895" i="22" s="1"/>
  <c r="L894" i="22"/>
  <c r="L893" i="22"/>
  <c r="K893" i="22" s="1"/>
  <c r="L892" i="22"/>
  <c r="M892" i="22" s="1"/>
  <c r="L877" i="22"/>
  <c r="M877" i="22" s="1"/>
  <c r="L876" i="22"/>
  <c r="K876" i="22" s="1"/>
  <c r="L875" i="22"/>
  <c r="K875" i="22" s="1"/>
  <c r="L874" i="22"/>
  <c r="K874" i="22" s="1"/>
  <c r="L873" i="22"/>
  <c r="M873" i="22" s="1"/>
  <c r="L872" i="22"/>
  <c r="K872" i="22" s="1"/>
  <c r="L871" i="22"/>
  <c r="K871" i="22" s="1"/>
  <c r="L870" i="22"/>
  <c r="K870" i="22" s="1"/>
  <c r="L869" i="22"/>
  <c r="M869" i="22" s="1"/>
  <c r="L868" i="22"/>
  <c r="K868" i="22" s="1"/>
  <c r="L867" i="22"/>
  <c r="K867" i="22" s="1"/>
  <c r="L866" i="22"/>
  <c r="K866" i="22" s="1"/>
  <c r="L865" i="22"/>
  <c r="M865" i="22" s="1"/>
  <c r="L864" i="22"/>
  <c r="K864" i="22" s="1"/>
  <c r="L863" i="22"/>
  <c r="K863" i="22" s="1"/>
  <c r="L862" i="22"/>
  <c r="K862" i="22" s="1"/>
  <c r="L861" i="22"/>
  <c r="M861" i="22" s="1"/>
  <c r="L860" i="22"/>
  <c r="K860" i="22" s="1"/>
  <c r="L859" i="22"/>
  <c r="K859" i="22" s="1"/>
  <c r="L858" i="22"/>
  <c r="K858" i="22" s="1"/>
  <c r="L843" i="22"/>
  <c r="M843" i="22" s="1"/>
  <c r="L842" i="22"/>
  <c r="K842" i="22" s="1"/>
  <c r="L841" i="22"/>
  <c r="K841" i="22" s="1"/>
  <c r="L840" i="22"/>
  <c r="K840" i="22" s="1"/>
  <c r="L839" i="22"/>
  <c r="M839" i="22" s="1"/>
  <c r="L838" i="22"/>
  <c r="K838" i="22" s="1"/>
  <c r="L837" i="22"/>
  <c r="K837" i="22" s="1"/>
  <c r="L836" i="22"/>
  <c r="K836" i="22" s="1"/>
  <c r="L835" i="22"/>
  <c r="M835" i="22" s="1"/>
  <c r="L834" i="22"/>
  <c r="K834" i="22" s="1"/>
  <c r="L833" i="22"/>
  <c r="K833" i="22" s="1"/>
  <c r="L832" i="22"/>
  <c r="K832" i="22" s="1"/>
  <c r="L831" i="22"/>
  <c r="M831" i="22" s="1"/>
  <c r="L830" i="22"/>
  <c r="K830" i="22" s="1"/>
  <c r="L829" i="22"/>
  <c r="K829" i="22" s="1"/>
  <c r="L828" i="22"/>
  <c r="K828" i="22" s="1"/>
  <c r="L827" i="22"/>
  <c r="M827" i="22" s="1"/>
  <c r="L826" i="22"/>
  <c r="K826" i="22" s="1"/>
  <c r="L825" i="22"/>
  <c r="K825" i="22" s="1"/>
  <c r="L824" i="22"/>
  <c r="K824" i="22" s="1"/>
  <c r="L809" i="22"/>
  <c r="M809" i="22" s="1"/>
  <c r="L808" i="22"/>
  <c r="K808" i="22" s="1"/>
  <c r="L807" i="22"/>
  <c r="K807" i="22" s="1"/>
  <c r="L806" i="22"/>
  <c r="K806" i="22" s="1"/>
  <c r="L805" i="22"/>
  <c r="M805" i="22" s="1"/>
  <c r="L804" i="22"/>
  <c r="K804" i="22" s="1"/>
  <c r="L803" i="22"/>
  <c r="K803" i="22" s="1"/>
  <c r="L802" i="22"/>
  <c r="K802" i="22" s="1"/>
  <c r="L801" i="22"/>
  <c r="M801" i="22" s="1"/>
  <c r="L800" i="22"/>
  <c r="K800" i="22" s="1"/>
  <c r="L799" i="22"/>
  <c r="K799" i="22" s="1"/>
  <c r="L798" i="22"/>
  <c r="K798" i="22" s="1"/>
  <c r="L797" i="22"/>
  <c r="M797" i="22" s="1"/>
  <c r="L796" i="22"/>
  <c r="K796" i="22" s="1"/>
  <c r="L795" i="22"/>
  <c r="K795" i="22" s="1"/>
  <c r="L794" i="22"/>
  <c r="K794" i="22" s="1"/>
  <c r="L793" i="22"/>
  <c r="M793" i="22" s="1"/>
  <c r="L792" i="22"/>
  <c r="K792" i="22" s="1"/>
  <c r="L791" i="22"/>
  <c r="K791" i="22" s="1"/>
  <c r="L790" i="22"/>
  <c r="K790" i="22" s="1"/>
  <c r="L775" i="22"/>
  <c r="M775" i="22" s="1"/>
  <c r="L774" i="22"/>
  <c r="M774" i="22" s="1"/>
  <c r="L773" i="22"/>
  <c r="K773" i="22" s="1"/>
  <c r="L772" i="22"/>
  <c r="M772" i="22" s="1"/>
  <c r="L771" i="22"/>
  <c r="M771" i="22" s="1"/>
  <c r="L770" i="22"/>
  <c r="M770" i="22" s="1"/>
  <c r="L769" i="22"/>
  <c r="K769" i="22" s="1"/>
  <c r="L768" i="22"/>
  <c r="L767" i="22"/>
  <c r="M767" i="22" s="1"/>
  <c r="L766" i="22"/>
  <c r="L765" i="22"/>
  <c r="K765" i="22" s="1"/>
  <c r="L764" i="22"/>
  <c r="M764" i="22" s="1"/>
  <c r="L763" i="22"/>
  <c r="M763" i="22" s="1"/>
  <c r="L762" i="22"/>
  <c r="M762" i="22" s="1"/>
  <c r="L761" i="22"/>
  <c r="K761" i="22" s="1"/>
  <c r="L760" i="22"/>
  <c r="M760" i="22" s="1"/>
  <c r="L759" i="22"/>
  <c r="L758" i="22"/>
  <c r="M758" i="22" s="1"/>
  <c r="L757" i="22"/>
  <c r="K757" i="22" s="1"/>
  <c r="L756" i="22"/>
  <c r="M756" i="22" s="1"/>
  <c r="L741" i="22"/>
  <c r="M741" i="22" s="1"/>
  <c r="L740" i="22"/>
  <c r="M740" i="22" s="1"/>
  <c r="L739" i="22"/>
  <c r="K739" i="22" s="1"/>
  <c r="L738" i="22"/>
  <c r="L737" i="22"/>
  <c r="M737" i="22" s="1"/>
  <c r="L736" i="22"/>
  <c r="L735" i="22"/>
  <c r="K735" i="22" s="1"/>
  <c r="L734" i="22"/>
  <c r="M734" i="22" s="1"/>
  <c r="L733" i="22"/>
  <c r="M733" i="22" s="1"/>
  <c r="L732" i="22"/>
  <c r="M732" i="22" s="1"/>
  <c r="L731" i="22"/>
  <c r="K731" i="22" s="1"/>
  <c r="L730" i="22"/>
  <c r="M730" i="22" s="1"/>
  <c r="L729" i="22"/>
  <c r="L728" i="22"/>
  <c r="M728" i="22" s="1"/>
  <c r="L727" i="22"/>
  <c r="K727" i="22" s="1"/>
  <c r="L726" i="22"/>
  <c r="M726" i="22" s="1"/>
  <c r="L725" i="22"/>
  <c r="M725" i="22" s="1"/>
  <c r="L724" i="22"/>
  <c r="M724" i="22" s="1"/>
  <c r="L723" i="22"/>
  <c r="K723" i="22" s="1"/>
  <c r="L722" i="22"/>
  <c r="L707" i="22"/>
  <c r="M707" i="22" s="1"/>
  <c r="L706" i="22"/>
  <c r="L705" i="22"/>
  <c r="K705" i="22" s="1"/>
  <c r="L704" i="22"/>
  <c r="M704" i="22" s="1"/>
  <c r="L703" i="22"/>
  <c r="M703" i="22" s="1"/>
  <c r="L702" i="22"/>
  <c r="M702" i="22" s="1"/>
  <c r="L701" i="22"/>
  <c r="K701" i="22" s="1"/>
  <c r="L700" i="22"/>
  <c r="M700" i="22" s="1"/>
  <c r="L699" i="22"/>
  <c r="L698" i="22"/>
  <c r="M698" i="22" s="1"/>
  <c r="L697" i="22"/>
  <c r="K697" i="22" s="1"/>
  <c r="L696" i="22"/>
  <c r="M696" i="22" s="1"/>
  <c r="L695" i="22"/>
  <c r="M695" i="22" s="1"/>
  <c r="L694" i="22"/>
  <c r="M694" i="22" s="1"/>
  <c r="L693" i="22"/>
  <c r="K693" i="22" s="1"/>
  <c r="L692" i="22"/>
  <c r="L691" i="22"/>
  <c r="M691" i="22" s="1"/>
  <c r="L690" i="22"/>
  <c r="L689" i="22"/>
  <c r="K689" i="22" s="1"/>
  <c r="L688" i="22"/>
  <c r="M688" i="22" s="1"/>
  <c r="L673" i="22"/>
  <c r="M673" i="22" s="1"/>
  <c r="L672" i="22"/>
  <c r="M672" i="22" s="1"/>
  <c r="L671" i="22"/>
  <c r="K671" i="22" s="1"/>
  <c r="L670" i="22"/>
  <c r="M670" i="22" s="1"/>
  <c r="L669" i="22"/>
  <c r="L668" i="22"/>
  <c r="M668" i="22" s="1"/>
  <c r="L667" i="22"/>
  <c r="K667" i="22" s="1"/>
  <c r="L666" i="22"/>
  <c r="M666" i="22" s="1"/>
  <c r="L665" i="22"/>
  <c r="M665" i="22" s="1"/>
  <c r="L664" i="22"/>
  <c r="M664" i="22" s="1"/>
  <c r="L663" i="22"/>
  <c r="K663" i="22" s="1"/>
  <c r="L662" i="22"/>
  <c r="L661" i="22"/>
  <c r="M661" i="22" s="1"/>
  <c r="L660" i="22"/>
  <c r="L659" i="22"/>
  <c r="K659" i="22" s="1"/>
  <c r="L658" i="22"/>
  <c r="M658" i="22" s="1"/>
  <c r="L657" i="22"/>
  <c r="M657" i="22" s="1"/>
  <c r="L656" i="22"/>
  <c r="M656" i="22" s="1"/>
  <c r="L655" i="22"/>
  <c r="K655" i="22" s="1"/>
  <c r="L654" i="22"/>
  <c r="M654" i="22" s="1"/>
  <c r="L639" i="22"/>
  <c r="L638" i="22"/>
  <c r="M638" i="22" s="1"/>
  <c r="L637" i="22"/>
  <c r="K637" i="22" s="1"/>
  <c r="L636" i="22"/>
  <c r="M636" i="22" s="1"/>
  <c r="L635" i="22"/>
  <c r="M635" i="22" s="1"/>
  <c r="L634" i="22"/>
  <c r="M634" i="22" s="1"/>
  <c r="L633" i="22"/>
  <c r="K633" i="22" s="1"/>
  <c r="L632" i="22"/>
  <c r="L631" i="22"/>
  <c r="M631" i="22" s="1"/>
  <c r="L630" i="22"/>
  <c r="L629" i="22"/>
  <c r="K629" i="22" s="1"/>
  <c r="L628" i="22"/>
  <c r="M628" i="22" s="1"/>
  <c r="L627" i="22"/>
  <c r="M627" i="22" s="1"/>
  <c r="L626" i="22"/>
  <c r="M626" i="22" s="1"/>
  <c r="L625" i="22"/>
  <c r="K625" i="22" s="1"/>
  <c r="L624" i="22"/>
  <c r="M624" i="22" s="1"/>
  <c r="L623" i="22"/>
  <c r="L622" i="22"/>
  <c r="M622" i="22" s="1"/>
  <c r="L621" i="22"/>
  <c r="K621" i="22" s="1"/>
  <c r="L620" i="22"/>
  <c r="M620" i="22" s="1"/>
  <c r="L605" i="22"/>
  <c r="M605" i="22" s="1"/>
  <c r="L604" i="22"/>
  <c r="M604" i="22" s="1"/>
  <c r="L603" i="22"/>
  <c r="K603" i="22" s="1"/>
  <c r="L602" i="22"/>
  <c r="L601" i="22"/>
  <c r="M601" i="22" s="1"/>
  <c r="L600" i="22"/>
  <c r="L599" i="22"/>
  <c r="K599" i="22" s="1"/>
  <c r="L598" i="22"/>
  <c r="M598" i="22" s="1"/>
  <c r="L597" i="22"/>
  <c r="M597" i="22" s="1"/>
  <c r="L596" i="22"/>
  <c r="M596" i="22" s="1"/>
  <c r="L595" i="22"/>
  <c r="K595" i="22" s="1"/>
  <c r="L594" i="22"/>
  <c r="M594" i="22" s="1"/>
  <c r="L593" i="22"/>
  <c r="L592" i="22"/>
  <c r="M592" i="22" s="1"/>
  <c r="L591" i="22"/>
  <c r="K591" i="22" s="1"/>
  <c r="L590" i="22"/>
  <c r="M590" i="22" s="1"/>
  <c r="L589" i="22"/>
  <c r="M589" i="22" s="1"/>
  <c r="L588" i="22"/>
  <c r="M588" i="22" s="1"/>
  <c r="L587" i="22"/>
  <c r="K587" i="22" s="1"/>
  <c r="L586" i="22"/>
  <c r="L571" i="22"/>
  <c r="M571" i="22" s="1"/>
  <c r="L570" i="22"/>
  <c r="L569" i="22"/>
  <c r="K569" i="22" s="1"/>
  <c r="L568" i="22"/>
  <c r="L567" i="22"/>
  <c r="M567" i="22" s="1"/>
  <c r="L566" i="22"/>
  <c r="L565" i="22"/>
  <c r="K565" i="22" s="1"/>
  <c r="L564" i="22"/>
  <c r="L563" i="22"/>
  <c r="M563" i="22" s="1"/>
  <c r="L562" i="22"/>
  <c r="L561" i="22"/>
  <c r="K561" i="22" s="1"/>
  <c r="L560" i="22"/>
  <c r="L559" i="22"/>
  <c r="M559" i="22" s="1"/>
  <c r="L558" i="22"/>
  <c r="L557" i="22"/>
  <c r="K557" i="22" s="1"/>
  <c r="L556" i="22"/>
  <c r="L555" i="22"/>
  <c r="M555" i="22" s="1"/>
  <c r="L554" i="22"/>
  <c r="L553" i="22"/>
  <c r="K553" i="22" s="1"/>
  <c r="L552" i="22"/>
  <c r="L537" i="22"/>
  <c r="K537" i="22" s="1"/>
  <c r="L536" i="22"/>
  <c r="K536" i="22" s="1"/>
  <c r="L535" i="22"/>
  <c r="K535" i="22" s="1"/>
  <c r="L534" i="22"/>
  <c r="M534" i="22" s="1"/>
  <c r="L533" i="22"/>
  <c r="K533" i="22" s="1"/>
  <c r="L532" i="22"/>
  <c r="K532" i="22" s="1"/>
  <c r="L531" i="22"/>
  <c r="K531" i="22" s="1"/>
  <c r="L530" i="22"/>
  <c r="M530" i="22" s="1"/>
  <c r="L529" i="22"/>
  <c r="K529" i="22" s="1"/>
  <c r="L528" i="22"/>
  <c r="K528" i="22" s="1"/>
  <c r="L527" i="22"/>
  <c r="K527" i="22" s="1"/>
  <c r="L526" i="22"/>
  <c r="M526" i="22" s="1"/>
  <c r="L525" i="22"/>
  <c r="K525" i="22" s="1"/>
  <c r="L524" i="22"/>
  <c r="K524" i="22" s="1"/>
  <c r="L523" i="22"/>
  <c r="K523" i="22" s="1"/>
  <c r="L522" i="22"/>
  <c r="L521" i="22"/>
  <c r="K521" i="22" s="1"/>
  <c r="L520" i="22"/>
  <c r="K520" i="22" s="1"/>
  <c r="L519" i="22"/>
  <c r="K519" i="22" s="1"/>
  <c r="L518" i="22"/>
  <c r="M518" i="22" s="1"/>
  <c r="L503" i="22"/>
  <c r="M503" i="22" s="1"/>
  <c r="L502" i="22"/>
  <c r="M502" i="22" s="1"/>
  <c r="L501" i="22"/>
  <c r="K501" i="22" s="1"/>
  <c r="L500" i="22"/>
  <c r="M500" i="22" s="1"/>
  <c r="L499" i="22"/>
  <c r="M499" i="22" s="1"/>
  <c r="L498" i="22"/>
  <c r="M498" i="22" s="1"/>
  <c r="L497" i="22"/>
  <c r="K497" i="22" s="1"/>
  <c r="L496" i="22"/>
  <c r="M496" i="22" s="1"/>
  <c r="L495" i="22"/>
  <c r="M495" i="22" s="1"/>
  <c r="L494" i="22"/>
  <c r="M494" i="22" s="1"/>
  <c r="L493" i="22"/>
  <c r="K493" i="22" s="1"/>
  <c r="L492" i="22"/>
  <c r="M492" i="22" s="1"/>
  <c r="L491" i="22"/>
  <c r="M491" i="22" s="1"/>
  <c r="L490" i="22"/>
  <c r="M490" i="22" s="1"/>
  <c r="L489" i="22"/>
  <c r="K489" i="22" s="1"/>
  <c r="L488" i="22"/>
  <c r="M488" i="22" s="1"/>
  <c r="L487" i="22"/>
  <c r="M487" i="22" s="1"/>
  <c r="L486" i="22"/>
  <c r="M486" i="22" s="1"/>
  <c r="L485" i="22"/>
  <c r="K485" i="22" s="1"/>
  <c r="L484" i="22"/>
  <c r="M484" i="22" s="1"/>
  <c r="K484" i="22"/>
  <c r="L469" i="22"/>
  <c r="M469" i="22" s="1"/>
  <c r="L468" i="22"/>
  <c r="M468" i="22" s="1"/>
  <c r="L467" i="22"/>
  <c r="K467" i="22" s="1"/>
  <c r="L466" i="22"/>
  <c r="L465" i="22"/>
  <c r="L464" i="22"/>
  <c r="L463" i="22"/>
  <c r="K463" i="22" s="1"/>
  <c r="L462" i="22"/>
  <c r="M462" i="22" s="1"/>
  <c r="L461" i="22"/>
  <c r="M461" i="22" s="1"/>
  <c r="L460" i="22"/>
  <c r="M460" i="22" s="1"/>
  <c r="L459" i="22"/>
  <c r="K459" i="22" s="1"/>
  <c r="L458" i="22"/>
  <c r="L457" i="22"/>
  <c r="L456" i="22"/>
  <c r="L455" i="22"/>
  <c r="K455" i="22" s="1"/>
  <c r="L454" i="22"/>
  <c r="M454" i="22" s="1"/>
  <c r="L453" i="22"/>
  <c r="M453" i="22" s="1"/>
  <c r="L452" i="22"/>
  <c r="M452" i="22" s="1"/>
  <c r="L451" i="22"/>
  <c r="K451" i="22" s="1"/>
  <c r="L450" i="22"/>
  <c r="L435" i="22"/>
  <c r="L434" i="22"/>
  <c r="L433" i="22"/>
  <c r="K433" i="22" s="1"/>
  <c r="L432" i="22"/>
  <c r="M432" i="22" s="1"/>
  <c r="L431" i="22"/>
  <c r="M431" i="22" s="1"/>
  <c r="L430" i="22"/>
  <c r="M430" i="22" s="1"/>
  <c r="L429" i="22"/>
  <c r="K429" i="22" s="1"/>
  <c r="L428" i="22"/>
  <c r="L427" i="22"/>
  <c r="L426" i="22"/>
  <c r="L425" i="22"/>
  <c r="K425" i="22" s="1"/>
  <c r="L424" i="22"/>
  <c r="M424" i="22" s="1"/>
  <c r="L423" i="22"/>
  <c r="K423" i="22" s="1"/>
  <c r="L422" i="22"/>
  <c r="K422" i="22" s="1"/>
  <c r="L421" i="22"/>
  <c r="K421" i="22" s="1"/>
  <c r="L420" i="22"/>
  <c r="L419" i="22"/>
  <c r="K419" i="22" s="1"/>
  <c r="L418" i="22"/>
  <c r="K418" i="22" s="1"/>
  <c r="L417" i="22"/>
  <c r="K417" i="22" s="1"/>
  <c r="L416" i="22"/>
  <c r="M416" i="22" s="1"/>
  <c r="L401" i="22"/>
  <c r="M401" i="22" s="1"/>
  <c r="L400" i="22"/>
  <c r="M400" i="22" s="1"/>
  <c r="L399" i="22"/>
  <c r="K399" i="22" s="1"/>
  <c r="L398" i="22"/>
  <c r="L397" i="22"/>
  <c r="L396" i="22"/>
  <c r="L395" i="22"/>
  <c r="K395" i="22" s="1"/>
  <c r="L394" i="22"/>
  <c r="M394" i="22" s="1"/>
  <c r="L393" i="22"/>
  <c r="M393" i="22" s="1"/>
  <c r="L392" i="22"/>
  <c r="M392" i="22" s="1"/>
  <c r="L391" i="22"/>
  <c r="K391" i="22" s="1"/>
  <c r="L390" i="22"/>
  <c r="L389" i="22"/>
  <c r="L388" i="22"/>
  <c r="M388" i="22" s="1"/>
  <c r="L387" i="22"/>
  <c r="K387" i="22" s="1"/>
  <c r="L386" i="22"/>
  <c r="M386" i="22" s="1"/>
  <c r="L385" i="22"/>
  <c r="M385" i="22" s="1"/>
  <c r="L384" i="22"/>
  <c r="M384" i="22" s="1"/>
  <c r="L383" i="22"/>
  <c r="K383" i="22" s="1"/>
  <c r="L382" i="22"/>
  <c r="L367" i="22"/>
  <c r="M367" i="22" s="1"/>
  <c r="L366" i="22"/>
  <c r="L365" i="22"/>
  <c r="K365" i="22" s="1"/>
  <c r="L364" i="22"/>
  <c r="M364" i="22" s="1"/>
  <c r="L363" i="22"/>
  <c r="M363" i="22" s="1"/>
  <c r="L362" i="22"/>
  <c r="M362" i="22" s="1"/>
  <c r="L361" i="22"/>
  <c r="K361" i="22" s="1"/>
  <c r="L360" i="22"/>
  <c r="M360" i="22" s="1"/>
  <c r="L359" i="22"/>
  <c r="L358" i="22"/>
  <c r="M358" i="22" s="1"/>
  <c r="L357" i="22"/>
  <c r="K357" i="22" s="1"/>
  <c r="L356" i="22"/>
  <c r="M356" i="22" s="1"/>
  <c r="L355" i="22"/>
  <c r="M355" i="22" s="1"/>
  <c r="L354" i="22"/>
  <c r="M354" i="22" s="1"/>
  <c r="L353" i="22"/>
  <c r="K353" i="22" s="1"/>
  <c r="L352" i="22"/>
  <c r="L351" i="22"/>
  <c r="M351" i="22" s="1"/>
  <c r="L350" i="22"/>
  <c r="L349" i="22"/>
  <c r="K349" i="22" s="1"/>
  <c r="L348" i="22"/>
  <c r="M348" i="22" s="1"/>
  <c r="L333" i="22"/>
  <c r="M333" i="22" s="1"/>
  <c r="L332" i="22"/>
  <c r="M332" i="22" s="1"/>
  <c r="L331" i="22"/>
  <c r="K331" i="22" s="1"/>
  <c r="L330" i="22"/>
  <c r="M330" i="22" s="1"/>
  <c r="L329" i="22"/>
  <c r="L328" i="22"/>
  <c r="M328" i="22" s="1"/>
  <c r="L327" i="22"/>
  <c r="K327" i="22" s="1"/>
  <c r="L326" i="22"/>
  <c r="M326" i="22" s="1"/>
  <c r="L325" i="22"/>
  <c r="M325" i="22" s="1"/>
  <c r="L324" i="22"/>
  <c r="M324" i="22" s="1"/>
  <c r="L323" i="22"/>
  <c r="K323" i="22" s="1"/>
  <c r="L322" i="22"/>
  <c r="L321" i="22"/>
  <c r="M321" i="22" s="1"/>
  <c r="L320" i="22"/>
  <c r="L319" i="22"/>
  <c r="K319" i="22" s="1"/>
  <c r="L318" i="22"/>
  <c r="M318" i="22" s="1"/>
  <c r="L317" i="22"/>
  <c r="M317" i="22" s="1"/>
  <c r="L316" i="22"/>
  <c r="M316" i="22" s="1"/>
  <c r="L315" i="22"/>
  <c r="K315" i="22" s="1"/>
  <c r="L314" i="22"/>
  <c r="M314" i="22" s="1"/>
  <c r="L299" i="22"/>
  <c r="K299" i="22" s="1"/>
  <c r="L298" i="22"/>
  <c r="K298" i="22" s="1"/>
  <c r="L297" i="22"/>
  <c r="M297" i="22" s="1"/>
  <c r="L296" i="22"/>
  <c r="L295" i="22"/>
  <c r="K295" i="22" s="1"/>
  <c r="L294" i="22"/>
  <c r="K294" i="22" s="1"/>
  <c r="L293" i="22"/>
  <c r="L292" i="22"/>
  <c r="M292" i="22" s="1"/>
  <c r="L291" i="22"/>
  <c r="K291" i="22" s="1"/>
  <c r="L290" i="22"/>
  <c r="K290" i="22" s="1"/>
  <c r="L289" i="22"/>
  <c r="M289" i="22" s="1"/>
  <c r="L288" i="22"/>
  <c r="L287" i="22"/>
  <c r="K287" i="22" s="1"/>
  <c r="L286" i="22"/>
  <c r="K286" i="22" s="1"/>
  <c r="L285" i="22"/>
  <c r="L284" i="22"/>
  <c r="M284" i="22" s="1"/>
  <c r="L283" i="22"/>
  <c r="K283" i="22" s="1"/>
  <c r="L282" i="22"/>
  <c r="K282" i="22" s="1"/>
  <c r="L281" i="22"/>
  <c r="M281" i="22" s="1"/>
  <c r="L280" i="22"/>
  <c r="L265" i="22"/>
  <c r="M265" i="22" s="1"/>
  <c r="L264" i="22"/>
  <c r="L263" i="22"/>
  <c r="K263" i="22" s="1"/>
  <c r="L262" i="22"/>
  <c r="M262" i="22" s="1"/>
  <c r="L261" i="22"/>
  <c r="M261" i="22" s="1"/>
  <c r="L260" i="22"/>
  <c r="M260" i="22" s="1"/>
  <c r="L259" i="22"/>
  <c r="K259" i="22" s="1"/>
  <c r="L258" i="22"/>
  <c r="M258" i="22" s="1"/>
  <c r="L257" i="22"/>
  <c r="M257" i="22" s="1"/>
  <c r="L256" i="22"/>
  <c r="M256" i="22" s="1"/>
  <c r="L255" i="22"/>
  <c r="K255" i="22" s="1"/>
  <c r="L254" i="22"/>
  <c r="M254" i="22" s="1"/>
  <c r="L253" i="22"/>
  <c r="M253" i="22" s="1"/>
  <c r="L252" i="22"/>
  <c r="M252" i="22" s="1"/>
  <c r="L251" i="22"/>
  <c r="K251" i="22" s="1"/>
  <c r="L250" i="22"/>
  <c r="M250" i="22" s="1"/>
  <c r="L249" i="22"/>
  <c r="M249" i="22" s="1"/>
  <c r="L248" i="22"/>
  <c r="M248" i="22" s="1"/>
  <c r="L247" i="22"/>
  <c r="K247" i="22" s="1"/>
  <c r="L246" i="22"/>
  <c r="M246" i="22" s="1"/>
  <c r="L231" i="22"/>
  <c r="M231" i="22" s="1"/>
  <c r="L230" i="22"/>
  <c r="K230" i="22" s="1"/>
  <c r="L229" i="22"/>
  <c r="K229" i="22" s="1"/>
  <c r="L228" i="22"/>
  <c r="K228" i="22" s="1"/>
  <c r="L227" i="22"/>
  <c r="M227" i="22" s="1"/>
  <c r="L226" i="22"/>
  <c r="K226" i="22" s="1"/>
  <c r="L225" i="22"/>
  <c r="K225" i="22" s="1"/>
  <c r="L224" i="22"/>
  <c r="K224" i="22" s="1"/>
  <c r="L223" i="22"/>
  <c r="M223" i="22" s="1"/>
  <c r="L222" i="22"/>
  <c r="K222" i="22" s="1"/>
  <c r="L221" i="22"/>
  <c r="K221" i="22" s="1"/>
  <c r="L220" i="22"/>
  <c r="K220" i="22" s="1"/>
  <c r="L219" i="22"/>
  <c r="M219" i="22" s="1"/>
  <c r="L218" i="22"/>
  <c r="K218" i="22" s="1"/>
  <c r="L217" i="22"/>
  <c r="K217" i="22" s="1"/>
  <c r="L216" i="22"/>
  <c r="K216" i="22" s="1"/>
  <c r="L215" i="22"/>
  <c r="M215" i="22" s="1"/>
  <c r="L214" i="22"/>
  <c r="K214" i="22" s="1"/>
  <c r="L213" i="22"/>
  <c r="K213" i="22" s="1"/>
  <c r="L212" i="22"/>
  <c r="K212" i="22" s="1"/>
  <c r="L197" i="22"/>
  <c r="M197" i="22" s="1"/>
  <c r="L196" i="22"/>
  <c r="M196" i="22" s="1"/>
  <c r="L195" i="22"/>
  <c r="K195" i="22" s="1"/>
  <c r="L194" i="22"/>
  <c r="M194" i="22" s="1"/>
  <c r="L193" i="22"/>
  <c r="M193" i="22" s="1"/>
  <c r="L192" i="22"/>
  <c r="M192" i="22" s="1"/>
  <c r="L191" i="22"/>
  <c r="K191" i="22" s="1"/>
  <c r="L190" i="22"/>
  <c r="M190" i="22" s="1"/>
  <c r="L189" i="22"/>
  <c r="M189" i="22" s="1"/>
  <c r="L188" i="22"/>
  <c r="M188" i="22" s="1"/>
  <c r="L187" i="22"/>
  <c r="K187" i="22" s="1"/>
  <c r="L186" i="22"/>
  <c r="M186" i="22" s="1"/>
  <c r="L185" i="22"/>
  <c r="M185" i="22" s="1"/>
  <c r="L184" i="22"/>
  <c r="M184" i="22" s="1"/>
  <c r="L183" i="22"/>
  <c r="K183" i="22" s="1"/>
  <c r="L182" i="22"/>
  <c r="M182" i="22" s="1"/>
  <c r="L181" i="22"/>
  <c r="M181" i="22" s="1"/>
  <c r="L180" i="22"/>
  <c r="M180" i="22" s="1"/>
  <c r="L179" i="22"/>
  <c r="K179" i="22" s="1"/>
  <c r="L178" i="22"/>
  <c r="M178" i="22" s="1"/>
  <c r="L163" i="22"/>
  <c r="M163" i="22" s="1"/>
  <c r="L162" i="22"/>
  <c r="K162" i="22" s="1"/>
  <c r="L161" i="22"/>
  <c r="K161" i="22" s="1"/>
  <c r="L160" i="22"/>
  <c r="K160" i="22" s="1"/>
  <c r="L159" i="22"/>
  <c r="M159" i="22" s="1"/>
  <c r="L158" i="22"/>
  <c r="K158" i="22" s="1"/>
  <c r="L157" i="22"/>
  <c r="K157" i="22" s="1"/>
  <c r="L156" i="22"/>
  <c r="K156" i="22" s="1"/>
  <c r="L155" i="22"/>
  <c r="M155" i="22" s="1"/>
  <c r="L154" i="22"/>
  <c r="K154" i="22" s="1"/>
  <c r="L153" i="22"/>
  <c r="K153" i="22" s="1"/>
  <c r="L152" i="22"/>
  <c r="K152" i="22" s="1"/>
  <c r="L151" i="22"/>
  <c r="M151" i="22" s="1"/>
  <c r="L150" i="22"/>
  <c r="K150" i="22" s="1"/>
  <c r="L149" i="22"/>
  <c r="K149" i="22" s="1"/>
  <c r="L148" i="22"/>
  <c r="K148" i="22" s="1"/>
  <c r="L147" i="22"/>
  <c r="M147" i="22" s="1"/>
  <c r="L146" i="22"/>
  <c r="K146" i="22" s="1"/>
  <c r="L145" i="22"/>
  <c r="K145" i="22" s="1"/>
  <c r="L144" i="22"/>
  <c r="K144" i="22" s="1"/>
  <c r="L129" i="22"/>
  <c r="M129" i="22" s="1"/>
  <c r="L128" i="22"/>
  <c r="K128" i="22" s="1"/>
  <c r="L127" i="22"/>
  <c r="K127" i="22" s="1"/>
  <c r="L126" i="22"/>
  <c r="K126" i="22" s="1"/>
  <c r="L125" i="22"/>
  <c r="M125" i="22" s="1"/>
  <c r="L124" i="22"/>
  <c r="K124" i="22" s="1"/>
  <c r="L123" i="22"/>
  <c r="K123" i="22" s="1"/>
  <c r="L122" i="22"/>
  <c r="K122" i="22" s="1"/>
  <c r="L121" i="22"/>
  <c r="M121" i="22" s="1"/>
  <c r="L120" i="22"/>
  <c r="K120" i="22" s="1"/>
  <c r="L119" i="22"/>
  <c r="K119" i="22" s="1"/>
  <c r="L118" i="22"/>
  <c r="K118" i="22" s="1"/>
  <c r="L117" i="22"/>
  <c r="M117" i="22" s="1"/>
  <c r="L116" i="22"/>
  <c r="K116" i="22" s="1"/>
  <c r="L115" i="22"/>
  <c r="K115" i="22" s="1"/>
  <c r="M114" i="22"/>
  <c r="L114" i="22"/>
  <c r="K114" i="22" s="1"/>
  <c r="L113" i="22"/>
  <c r="M113" i="22" s="1"/>
  <c r="L112" i="22"/>
  <c r="K112" i="22" s="1"/>
  <c r="L111" i="22"/>
  <c r="K111" i="22" s="1"/>
  <c r="L110" i="22"/>
  <c r="K110" i="22" s="1"/>
  <c r="L95" i="22"/>
  <c r="M95" i="22" s="1"/>
  <c r="L94" i="22"/>
  <c r="M94" i="22" s="1"/>
  <c r="L93" i="22"/>
  <c r="K93" i="22" s="1"/>
  <c r="L92" i="22"/>
  <c r="M92" i="22" s="1"/>
  <c r="L91" i="22"/>
  <c r="M91" i="22" s="1"/>
  <c r="L90" i="22"/>
  <c r="M90" i="22" s="1"/>
  <c r="L89" i="22"/>
  <c r="K89" i="22" s="1"/>
  <c r="L88" i="22"/>
  <c r="M88" i="22" s="1"/>
  <c r="L87" i="22"/>
  <c r="M87" i="22" s="1"/>
  <c r="L86" i="22"/>
  <c r="M86" i="22" s="1"/>
  <c r="L85" i="22"/>
  <c r="K85" i="22" s="1"/>
  <c r="L84" i="22"/>
  <c r="M84" i="22" s="1"/>
  <c r="L83" i="22"/>
  <c r="M83" i="22" s="1"/>
  <c r="L82" i="22"/>
  <c r="M82" i="22" s="1"/>
  <c r="L81" i="22"/>
  <c r="K81" i="22" s="1"/>
  <c r="L80" i="22"/>
  <c r="M80" i="22" s="1"/>
  <c r="L79" i="22"/>
  <c r="M79" i="22" s="1"/>
  <c r="L78" i="22"/>
  <c r="M78" i="22" s="1"/>
  <c r="L77" i="22"/>
  <c r="K77" i="22" s="1"/>
  <c r="L76" i="22"/>
  <c r="M76" i="22" s="1"/>
  <c r="L61" i="22"/>
  <c r="M61" i="22" s="1"/>
  <c r="L60" i="22"/>
  <c r="K60" i="22" s="1"/>
  <c r="L59" i="22"/>
  <c r="K59" i="22" s="1"/>
  <c r="L58" i="22"/>
  <c r="K58" i="22" s="1"/>
  <c r="L57" i="22"/>
  <c r="M57" i="22" s="1"/>
  <c r="L56" i="22"/>
  <c r="K56" i="22" s="1"/>
  <c r="L55" i="22"/>
  <c r="K55" i="22" s="1"/>
  <c r="L54" i="22"/>
  <c r="K54" i="22" s="1"/>
  <c r="L53" i="22"/>
  <c r="M53" i="22" s="1"/>
  <c r="L52" i="22"/>
  <c r="K52" i="22" s="1"/>
  <c r="L51" i="22"/>
  <c r="K51" i="22" s="1"/>
  <c r="L50" i="22"/>
  <c r="K50" i="22" s="1"/>
  <c r="L49" i="22"/>
  <c r="M49" i="22" s="1"/>
  <c r="L48" i="22"/>
  <c r="K48" i="22" s="1"/>
  <c r="L47" i="22"/>
  <c r="K47" i="22" s="1"/>
  <c r="L46" i="22"/>
  <c r="K46" i="22" s="1"/>
  <c r="L45" i="22"/>
  <c r="M45" i="22" s="1"/>
  <c r="L44" i="22"/>
  <c r="K44" i="22" s="1"/>
  <c r="L43" i="22"/>
  <c r="K43" i="22" s="1"/>
  <c r="L42" i="22"/>
  <c r="K42" i="22" s="1"/>
  <c r="L9" i="22"/>
  <c r="K9" i="22" s="1"/>
  <c r="L10" i="22"/>
  <c r="M10" i="22" s="1"/>
  <c r="L11" i="22"/>
  <c r="M11" i="22" s="1"/>
  <c r="L12" i="22"/>
  <c r="M12" i="22" s="1"/>
  <c r="L13" i="22"/>
  <c r="K13" i="22" s="1"/>
  <c r="L14" i="22"/>
  <c r="M14" i="22" s="1"/>
  <c r="L15" i="22"/>
  <c r="M15" i="22" s="1"/>
  <c r="L16" i="22"/>
  <c r="M16" i="22" s="1"/>
  <c r="L17" i="22"/>
  <c r="K17" i="22" s="1"/>
  <c r="L18" i="22"/>
  <c r="M18" i="22" s="1"/>
  <c r="L19" i="22"/>
  <c r="M19" i="22" s="1"/>
  <c r="L20" i="22"/>
  <c r="M20" i="22" s="1"/>
  <c r="L21" i="22"/>
  <c r="K21" i="22" s="1"/>
  <c r="L22" i="22"/>
  <c r="M22" i="22" s="1"/>
  <c r="L23" i="22"/>
  <c r="M23" i="22" s="1"/>
  <c r="L24" i="22"/>
  <c r="M24" i="22" s="1"/>
  <c r="L25" i="22"/>
  <c r="K25" i="22" s="1"/>
  <c r="L26" i="22"/>
  <c r="M26" i="22" s="1"/>
  <c r="L27" i="22"/>
  <c r="M27" i="22" s="1"/>
  <c r="N159" i="21"/>
  <c r="N157" i="21"/>
  <c r="P156" i="21"/>
  <c r="P155" i="21"/>
  <c r="N154" i="21"/>
  <c r="N153" i="21"/>
  <c r="P152" i="21"/>
  <c r="P151" i="21"/>
  <c r="N150" i="21"/>
  <c r="N149" i="21"/>
  <c r="P148" i="21"/>
  <c r="P147" i="21"/>
  <c r="P146" i="21"/>
  <c r="N145" i="21"/>
  <c r="P144" i="21"/>
  <c r="P143" i="21"/>
  <c r="N132" i="21"/>
  <c r="P130" i="21"/>
  <c r="N129" i="21"/>
  <c r="N128" i="21"/>
  <c r="N127" i="21"/>
  <c r="P126" i="21"/>
  <c r="N125" i="21"/>
  <c r="N124" i="21"/>
  <c r="N123" i="21"/>
  <c r="P122" i="21"/>
  <c r="N121" i="21"/>
  <c r="N120" i="21"/>
  <c r="N119" i="21"/>
  <c r="P118" i="21"/>
  <c r="N117" i="21"/>
  <c r="N116" i="21"/>
  <c r="N105" i="21"/>
  <c r="N103" i="21"/>
  <c r="N102" i="21"/>
  <c r="P101" i="21"/>
  <c r="N100" i="21"/>
  <c r="N99" i="21"/>
  <c r="N98" i="21"/>
  <c r="P97" i="21"/>
  <c r="N96" i="21"/>
  <c r="N95" i="21"/>
  <c r="N94" i="21"/>
  <c r="P93" i="21"/>
  <c r="N92" i="21"/>
  <c r="N91" i="21"/>
  <c r="N90" i="21"/>
  <c r="P89" i="21"/>
  <c r="N78" i="21"/>
  <c r="P76" i="21"/>
  <c r="N75" i="21"/>
  <c r="N74" i="21"/>
  <c r="N73" i="21"/>
  <c r="P72" i="21"/>
  <c r="N71" i="21"/>
  <c r="N70" i="21"/>
  <c r="N69" i="21"/>
  <c r="P68" i="21"/>
  <c r="N67" i="21"/>
  <c r="N66" i="21"/>
  <c r="N65" i="21"/>
  <c r="P64" i="21"/>
  <c r="N63" i="21"/>
  <c r="N62" i="21"/>
  <c r="N51" i="21"/>
  <c r="N49" i="21"/>
  <c r="N48" i="21"/>
  <c r="P47" i="21"/>
  <c r="N46" i="21"/>
  <c r="N45" i="21"/>
  <c r="N44" i="21"/>
  <c r="P43" i="21"/>
  <c r="N42" i="21"/>
  <c r="N41" i="21"/>
  <c r="N40" i="21"/>
  <c r="P39" i="21"/>
  <c r="N38" i="21"/>
  <c r="N37" i="21"/>
  <c r="N36" i="21"/>
  <c r="P35" i="21"/>
  <c r="N24" i="21"/>
  <c r="K23" i="21"/>
  <c r="K50" i="21" s="1"/>
  <c r="K77" i="21" s="1"/>
  <c r="K104" i="21" s="1"/>
  <c r="K131" i="21" s="1"/>
  <c r="K158" i="21" s="1"/>
  <c r="P22" i="21"/>
  <c r="P21" i="21"/>
  <c r="N20" i="21"/>
  <c r="P19" i="21"/>
  <c r="P18" i="21"/>
  <c r="P17" i="21"/>
  <c r="N16" i="21"/>
  <c r="P15" i="21"/>
  <c r="P14" i="21"/>
  <c r="P13" i="21"/>
  <c r="N12" i="21"/>
  <c r="P11" i="21"/>
  <c r="P10" i="21"/>
  <c r="P9" i="21"/>
  <c r="E5" i="21"/>
  <c r="E4" i="21"/>
  <c r="K704" i="22" l="1"/>
  <c r="K771" i="22"/>
  <c r="K1447" i="22"/>
  <c r="M56" i="22"/>
  <c r="K590" i="22"/>
  <c r="K597" i="22"/>
  <c r="P150" i="21"/>
  <c r="K462" i="22"/>
  <c r="K16" i="22"/>
  <c r="K500" i="22"/>
  <c r="K424" i="22"/>
  <c r="K431" i="22"/>
  <c r="K488" i="22"/>
  <c r="K1239" i="22"/>
  <c r="K496" i="22"/>
  <c r="K627" i="22"/>
  <c r="K634" i="22"/>
  <c r="K903" i="22"/>
  <c r="K20" i="22"/>
  <c r="M52" i="22"/>
  <c r="K534" i="22"/>
  <c r="K1100" i="22"/>
  <c r="M60" i="22"/>
  <c r="K492" i="22"/>
  <c r="P129" i="21"/>
  <c r="K24" i="22"/>
  <c r="P96" i="21"/>
  <c r="P92" i="21"/>
  <c r="P125" i="21"/>
  <c r="P42" i="21"/>
  <c r="K673" i="22"/>
  <c r="K1240" i="22"/>
  <c r="P121" i="21"/>
  <c r="M48" i="22"/>
  <c r="N147" i="21"/>
  <c r="K246" i="22"/>
  <c r="K253" i="22"/>
  <c r="K260" i="22"/>
  <c r="M44" i="22"/>
  <c r="M122" i="22"/>
  <c r="M158" i="22"/>
  <c r="P117" i="21"/>
  <c r="P100" i="21"/>
  <c r="N155" i="21"/>
  <c r="K12" i="22"/>
  <c r="M144" i="22"/>
  <c r="K518" i="22"/>
  <c r="K656" i="22"/>
  <c r="M938" i="22"/>
  <c r="M1624" i="22"/>
  <c r="P90" i="21"/>
  <c r="P98" i="21"/>
  <c r="P123" i="21"/>
  <c r="N143" i="21"/>
  <c r="N146" i="21"/>
  <c r="P154" i="21"/>
  <c r="K26" i="22"/>
  <c r="K18" i="22"/>
  <c r="K10" i="22"/>
  <c r="M46" i="22"/>
  <c r="M54" i="22"/>
  <c r="M110" i="22"/>
  <c r="M126" i="22"/>
  <c r="M150" i="22"/>
  <c r="M160" i="22"/>
  <c r="K182" i="22"/>
  <c r="K189" i="22"/>
  <c r="K196" i="22"/>
  <c r="K363" i="22"/>
  <c r="K392" i="22"/>
  <c r="K394" i="22"/>
  <c r="K468" i="22"/>
  <c r="K490" i="22"/>
  <c r="K498" i="22"/>
  <c r="K658" i="22"/>
  <c r="K665" i="22"/>
  <c r="K732" i="22"/>
  <c r="K734" i="22"/>
  <c r="K763" i="22"/>
  <c r="M966" i="22"/>
  <c r="K996" i="22"/>
  <c r="K1214" i="22"/>
  <c r="M1216" i="22"/>
  <c r="K1302" i="22"/>
  <c r="M1622" i="22"/>
  <c r="M1620" i="22"/>
  <c r="K1648" i="22"/>
  <c r="K1651" i="22"/>
  <c r="P94" i="21"/>
  <c r="P102" i="21"/>
  <c r="P119" i="21"/>
  <c r="P127" i="21"/>
  <c r="N151" i="21"/>
  <c r="K22" i="22"/>
  <c r="K14" i="22"/>
  <c r="M50" i="22"/>
  <c r="M58" i="22"/>
  <c r="M118" i="22"/>
  <c r="K330" i="22"/>
  <c r="K333" i="22"/>
  <c r="K354" i="22"/>
  <c r="K393" i="22"/>
  <c r="K453" i="22"/>
  <c r="K460" i="22"/>
  <c r="K486" i="22"/>
  <c r="K494" i="22"/>
  <c r="K502" i="22"/>
  <c r="K526" i="22"/>
  <c r="K588" i="22"/>
  <c r="K605" i="22"/>
  <c r="K636" i="22"/>
  <c r="K695" i="22"/>
  <c r="K702" i="22"/>
  <c r="K733" i="22"/>
  <c r="K895" i="22"/>
  <c r="M930" i="22"/>
  <c r="K963" i="22"/>
  <c r="K1001" i="22"/>
  <c r="K1004" i="22"/>
  <c r="K1146" i="22"/>
  <c r="K1209" i="22"/>
  <c r="K1584" i="22"/>
  <c r="K1587" i="22"/>
  <c r="K1678" i="22"/>
  <c r="K1681" i="22"/>
  <c r="K1686" i="22"/>
  <c r="K1689" i="22"/>
  <c r="K1640" i="22"/>
  <c r="K1643" i="22"/>
  <c r="K1656" i="22"/>
  <c r="K1659" i="22"/>
  <c r="K1614" i="22"/>
  <c r="K1617" i="22"/>
  <c r="K1576" i="22"/>
  <c r="K1579" i="22"/>
  <c r="M1442" i="22"/>
  <c r="K1443" i="22"/>
  <c r="K1446" i="22"/>
  <c r="K1455" i="22"/>
  <c r="K1439" i="22"/>
  <c r="K1307" i="22"/>
  <c r="K1310" i="22"/>
  <c r="K1270" i="22"/>
  <c r="K1283" i="22"/>
  <c r="M1234" i="22"/>
  <c r="M1246" i="22"/>
  <c r="M1250" i="22"/>
  <c r="K1198" i="22"/>
  <c r="M1204" i="22"/>
  <c r="K1210" i="22"/>
  <c r="K1213" i="22"/>
  <c r="K1205" i="22"/>
  <c r="M1172" i="22"/>
  <c r="K1176" i="22"/>
  <c r="K1168" i="22"/>
  <c r="K1144" i="22"/>
  <c r="M1099" i="22"/>
  <c r="K1112" i="22"/>
  <c r="K1115" i="22"/>
  <c r="M1068" i="22"/>
  <c r="M1076" i="22"/>
  <c r="M1046" i="22"/>
  <c r="K1009" i="22"/>
  <c r="K1012" i="22"/>
  <c r="M974" i="22"/>
  <c r="K979" i="22"/>
  <c r="K971" i="22"/>
  <c r="M926" i="22"/>
  <c r="M942" i="22"/>
  <c r="M934" i="22"/>
  <c r="K899" i="22"/>
  <c r="M910" i="22"/>
  <c r="K907" i="22"/>
  <c r="K762" i="22"/>
  <c r="K764" i="22"/>
  <c r="K756" i="22"/>
  <c r="K770" i="22"/>
  <c r="K772" i="22"/>
  <c r="K775" i="22"/>
  <c r="K725" i="22"/>
  <c r="K740" i="22"/>
  <c r="K724" i="22"/>
  <c r="K726" i="22"/>
  <c r="K741" i="22"/>
  <c r="K694" i="22"/>
  <c r="K696" i="22"/>
  <c r="K688" i="22"/>
  <c r="K703" i="22"/>
  <c r="K657" i="22"/>
  <c r="K672" i="22"/>
  <c r="K664" i="22"/>
  <c r="K666" i="22"/>
  <c r="K626" i="22"/>
  <c r="K628" i="22"/>
  <c r="K620" i="22"/>
  <c r="K635" i="22"/>
  <c r="K596" i="22"/>
  <c r="K598" i="22"/>
  <c r="K589" i="22"/>
  <c r="K604" i="22"/>
  <c r="K452" i="22"/>
  <c r="K454" i="22"/>
  <c r="K469" i="22"/>
  <c r="K461" i="22"/>
  <c r="K416" i="22"/>
  <c r="K430" i="22"/>
  <c r="K432" i="22"/>
  <c r="K386" i="22"/>
  <c r="K401" i="22"/>
  <c r="K384" i="22"/>
  <c r="K400" i="22"/>
  <c r="K362" i="22"/>
  <c r="K364" i="22"/>
  <c r="K367" i="22"/>
  <c r="K356" i="22"/>
  <c r="K325" i="22"/>
  <c r="K317" i="22"/>
  <c r="K324" i="22"/>
  <c r="K326" i="22"/>
  <c r="K262" i="22"/>
  <c r="K265" i="22"/>
  <c r="M212" i="22"/>
  <c r="M214" i="22"/>
  <c r="M216" i="22"/>
  <c r="M218" i="22"/>
  <c r="M220" i="22"/>
  <c r="M222" i="22"/>
  <c r="M224" i="22"/>
  <c r="M226" i="22"/>
  <c r="M228" i="22"/>
  <c r="M230" i="22"/>
  <c r="K180" i="22"/>
  <c r="M156" i="22"/>
  <c r="M146" i="22"/>
  <c r="M154" i="22"/>
  <c r="M162" i="22"/>
  <c r="M148" i="22"/>
  <c r="M152" i="22"/>
  <c r="M116" i="22"/>
  <c r="M124" i="22"/>
  <c r="M112" i="22"/>
  <c r="M120" i="22"/>
  <c r="M128" i="22"/>
  <c r="K84" i="22"/>
  <c r="K91" i="22"/>
  <c r="K82" i="22"/>
  <c r="N144" i="21"/>
  <c r="N148" i="21"/>
  <c r="N152" i="21"/>
  <c r="N156" i="21"/>
  <c r="P63" i="21"/>
  <c r="P65" i="21"/>
  <c r="P67" i="21"/>
  <c r="P69" i="21"/>
  <c r="P71" i="21"/>
  <c r="P73" i="21"/>
  <c r="P75" i="21"/>
  <c r="P48" i="21"/>
  <c r="P40" i="21"/>
  <c r="P46" i="21"/>
  <c r="P38" i="21"/>
  <c r="P36" i="21"/>
  <c r="P44" i="21"/>
  <c r="N9" i="21"/>
  <c r="N11" i="21"/>
  <c r="N13" i="21"/>
  <c r="N15" i="21"/>
  <c r="N17" i="21"/>
  <c r="N19" i="21"/>
  <c r="N21" i="21"/>
  <c r="M42" i="22"/>
  <c r="M359" i="22"/>
  <c r="K359" i="22"/>
  <c r="M420" i="22"/>
  <c r="K420" i="22"/>
  <c r="M450" i="22"/>
  <c r="K450" i="22"/>
  <c r="M464" i="22"/>
  <c r="K464" i="22"/>
  <c r="K936" i="22"/>
  <c r="M936" i="22"/>
  <c r="K1030" i="22"/>
  <c r="M1030" i="22"/>
  <c r="K1038" i="22"/>
  <c r="M1038" i="22"/>
  <c r="M1303" i="22"/>
  <c r="K1303" i="22"/>
  <c r="K1470" i="22"/>
  <c r="M1470" i="22"/>
  <c r="K1478" i="22"/>
  <c r="M1478" i="22"/>
  <c r="K1486" i="22"/>
  <c r="M1486" i="22"/>
  <c r="K1508" i="22"/>
  <c r="M1508" i="22"/>
  <c r="K1516" i="22"/>
  <c r="M1516" i="22"/>
  <c r="K1538" i="22"/>
  <c r="M1538" i="22"/>
  <c r="K1550" i="22"/>
  <c r="M1550" i="22"/>
  <c r="M1690" i="22"/>
  <c r="K1690" i="22"/>
  <c r="K78" i="22"/>
  <c r="K80" i="22"/>
  <c r="K87" i="22"/>
  <c r="K94" i="22"/>
  <c r="K178" i="22"/>
  <c r="K185" i="22"/>
  <c r="K192" i="22"/>
  <c r="K194" i="22"/>
  <c r="K249" i="22"/>
  <c r="K256" i="22"/>
  <c r="K258" i="22"/>
  <c r="M285" i="22"/>
  <c r="K285" i="22"/>
  <c r="K289" i="22"/>
  <c r="K292" i="22"/>
  <c r="M320" i="22"/>
  <c r="K320" i="22"/>
  <c r="K328" i="22"/>
  <c r="M352" i="22"/>
  <c r="K352" i="22"/>
  <c r="K355" i="22"/>
  <c r="K360" i="22"/>
  <c r="M389" i="22"/>
  <c r="K389" i="22"/>
  <c r="M398" i="22"/>
  <c r="K398" i="22"/>
  <c r="M428" i="22"/>
  <c r="K428" i="22"/>
  <c r="M456" i="22"/>
  <c r="K456" i="22"/>
  <c r="M465" i="22"/>
  <c r="K465" i="22"/>
  <c r="M522" i="22"/>
  <c r="K522" i="22"/>
  <c r="K554" i="22"/>
  <c r="M554" i="22"/>
  <c r="K558" i="22"/>
  <c r="M558" i="22"/>
  <c r="K562" i="22"/>
  <c r="M562" i="22"/>
  <c r="K566" i="22"/>
  <c r="M566" i="22"/>
  <c r="K570" i="22"/>
  <c r="M570" i="22"/>
  <c r="M593" i="22"/>
  <c r="K593" i="22"/>
  <c r="M602" i="22"/>
  <c r="K602" i="22"/>
  <c r="M630" i="22"/>
  <c r="K630" i="22"/>
  <c r="M639" i="22"/>
  <c r="K639" i="22"/>
  <c r="M662" i="22"/>
  <c r="K662" i="22"/>
  <c r="M690" i="22"/>
  <c r="K690" i="22"/>
  <c r="M699" i="22"/>
  <c r="K699" i="22"/>
  <c r="M722" i="22"/>
  <c r="K722" i="22"/>
  <c r="M736" i="22"/>
  <c r="K736" i="22"/>
  <c r="M759" i="22"/>
  <c r="K759" i="22"/>
  <c r="M768" i="22"/>
  <c r="K768" i="22"/>
  <c r="K902" i="22"/>
  <c r="M902" i="22"/>
  <c r="K970" i="22"/>
  <c r="M970" i="22"/>
  <c r="M1096" i="22"/>
  <c r="K1096" i="22"/>
  <c r="K1102" i="22"/>
  <c r="M1102" i="22"/>
  <c r="M1130" i="22"/>
  <c r="K1130" i="22"/>
  <c r="M288" i="22"/>
  <c r="K288" i="22"/>
  <c r="M322" i="22"/>
  <c r="K322" i="22"/>
  <c r="M397" i="22"/>
  <c r="K397" i="22"/>
  <c r="M427" i="22"/>
  <c r="K427" i="22"/>
  <c r="M997" i="22"/>
  <c r="K997" i="22"/>
  <c r="K1034" i="22"/>
  <c r="M1034" i="22"/>
  <c r="K1042" i="22"/>
  <c r="M1042" i="22"/>
  <c r="K1074" i="22"/>
  <c r="M1074" i="22"/>
  <c r="M1276" i="22"/>
  <c r="K1276" i="22"/>
  <c r="K1474" i="22"/>
  <c r="M1474" i="22"/>
  <c r="K1482" i="22"/>
  <c r="M1482" i="22"/>
  <c r="K1504" i="22"/>
  <c r="M1504" i="22"/>
  <c r="K1512" i="22"/>
  <c r="M1512" i="22"/>
  <c r="K1520" i="22"/>
  <c r="M1520" i="22"/>
  <c r="K1542" i="22"/>
  <c r="M1542" i="22"/>
  <c r="K1546" i="22"/>
  <c r="M1546" i="22"/>
  <c r="K1554" i="22"/>
  <c r="M1554" i="22"/>
  <c r="M1572" i="22"/>
  <c r="K1572" i="22"/>
  <c r="M1588" i="22"/>
  <c r="K1588" i="22"/>
  <c r="M1644" i="22"/>
  <c r="K1644" i="22"/>
  <c r="M1674" i="22"/>
  <c r="K1674" i="22"/>
  <c r="K76" i="22"/>
  <c r="K83" i="22"/>
  <c r="K90" i="22"/>
  <c r="K92" i="22"/>
  <c r="K181" i="22"/>
  <c r="K188" i="22"/>
  <c r="K190" i="22"/>
  <c r="K197" i="22"/>
  <c r="K252" i="22"/>
  <c r="K254" i="22"/>
  <c r="K261" i="22"/>
  <c r="M280" i="22"/>
  <c r="K280" i="22"/>
  <c r="M296" i="22"/>
  <c r="K296" i="22"/>
  <c r="K316" i="22"/>
  <c r="K318" i="22"/>
  <c r="K321" i="22"/>
  <c r="M350" i="22"/>
  <c r="K350" i="22"/>
  <c r="K358" i="22"/>
  <c r="M382" i="22"/>
  <c r="K382" i="22"/>
  <c r="K385" i="22"/>
  <c r="M390" i="22"/>
  <c r="K390" i="22"/>
  <c r="M434" i="22"/>
  <c r="K434" i="22"/>
  <c r="M457" i="22"/>
  <c r="K457" i="22"/>
  <c r="M466" i="22"/>
  <c r="K466" i="22"/>
  <c r="M911" i="22"/>
  <c r="K911" i="22"/>
  <c r="K928" i="22"/>
  <c r="M928" i="22"/>
  <c r="K944" i="22"/>
  <c r="M944" i="22"/>
  <c r="M967" i="22"/>
  <c r="K967" i="22"/>
  <c r="K1028" i="22"/>
  <c r="M1028" i="22"/>
  <c r="K1032" i="22"/>
  <c r="M1032" i="22"/>
  <c r="K1036" i="22"/>
  <c r="M1036" i="22"/>
  <c r="K1040" i="22"/>
  <c r="M1040" i="22"/>
  <c r="K1044" i="22"/>
  <c r="M1044" i="22"/>
  <c r="M1111" i="22"/>
  <c r="K1111" i="22"/>
  <c r="K79" i="22"/>
  <c r="K86" i="22"/>
  <c r="K88" i="22"/>
  <c r="K95" i="22"/>
  <c r="K184" i="22"/>
  <c r="K186" i="22"/>
  <c r="K193" i="22"/>
  <c r="K248" i="22"/>
  <c r="K250" i="22"/>
  <c r="K257" i="22"/>
  <c r="M264" i="22"/>
  <c r="K264" i="22"/>
  <c r="K281" i="22"/>
  <c r="K284" i="22"/>
  <c r="M293" i="22"/>
  <c r="K293" i="22"/>
  <c r="K297" i="22"/>
  <c r="K314" i="22"/>
  <c r="M329" i="22"/>
  <c r="K329" i="22"/>
  <c r="K332" i="22"/>
  <c r="K348" i="22"/>
  <c r="K351" i="22"/>
  <c r="M366" i="22"/>
  <c r="K366" i="22"/>
  <c r="K388" i="22"/>
  <c r="M396" i="22"/>
  <c r="K396" i="22"/>
  <c r="M426" i="22"/>
  <c r="K426" i="22"/>
  <c r="M435" i="22"/>
  <c r="K435" i="22"/>
  <c r="M458" i="22"/>
  <c r="K458" i="22"/>
  <c r="K552" i="22"/>
  <c r="M552" i="22"/>
  <c r="K556" i="22"/>
  <c r="M556" i="22"/>
  <c r="K560" i="22"/>
  <c r="M560" i="22"/>
  <c r="K564" i="22"/>
  <c r="M564" i="22"/>
  <c r="K568" i="22"/>
  <c r="M568" i="22"/>
  <c r="M586" i="22"/>
  <c r="K586" i="22"/>
  <c r="M600" i="22"/>
  <c r="K600" i="22"/>
  <c r="M623" i="22"/>
  <c r="K623" i="22"/>
  <c r="M632" i="22"/>
  <c r="K632" i="22"/>
  <c r="M660" i="22"/>
  <c r="K660" i="22"/>
  <c r="M669" i="22"/>
  <c r="K669" i="22"/>
  <c r="M692" i="22"/>
  <c r="K692" i="22"/>
  <c r="M706" i="22"/>
  <c r="K706" i="22"/>
  <c r="M729" i="22"/>
  <c r="K729" i="22"/>
  <c r="M738" i="22"/>
  <c r="K738" i="22"/>
  <c r="M766" i="22"/>
  <c r="K766" i="22"/>
  <c r="K894" i="22"/>
  <c r="M894" i="22"/>
  <c r="K1000" i="22"/>
  <c r="M1000" i="22"/>
  <c r="K1066" i="22"/>
  <c r="M1066" i="22"/>
  <c r="M1108" i="22"/>
  <c r="K1108" i="22"/>
  <c r="K530" i="22"/>
  <c r="K592" i="22"/>
  <c r="K594" i="22"/>
  <c r="K601" i="22"/>
  <c r="K622" i="22"/>
  <c r="K624" i="22"/>
  <c r="K631" i="22"/>
  <c r="K638" i="22"/>
  <c r="K654" i="22"/>
  <c r="K661" i="22"/>
  <c r="K668" i="22"/>
  <c r="K670" i="22"/>
  <c r="K691" i="22"/>
  <c r="K698" i="22"/>
  <c r="K700" i="22"/>
  <c r="K707" i="22"/>
  <c r="K728" i="22"/>
  <c r="K730" i="22"/>
  <c r="K737" i="22"/>
  <c r="K758" i="22"/>
  <c r="K760" i="22"/>
  <c r="K767" i="22"/>
  <c r="K774" i="22"/>
  <c r="K962" i="22"/>
  <c r="K975" i="22"/>
  <c r="K978" i="22"/>
  <c r="K1005" i="22"/>
  <c r="K1008" i="22"/>
  <c r="K1106" i="22"/>
  <c r="M1106" i="22"/>
  <c r="M1142" i="22"/>
  <c r="K1142" i="22"/>
  <c r="M1217" i="22"/>
  <c r="K1217" i="22"/>
  <c r="M1454" i="22"/>
  <c r="K1454" i="22"/>
  <c r="M1583" i="22"/>
  <c r="K1583" i="22"/>
  <c r="M1613" i="22"/>
  <c r="K1613" i="22"/>
  <c r="M1655" i="22"/>
  <c r="K1655" i="22"/>
  <c r="M1685" i="22"/>
  <c r="K1685" i="22"/>
  <c r="M1064" i="22"/>
  <c r="M1072" i="22"/>
  <c r="M1080" i="22"/>
  <c r="K1136" i="22"/>
  <c r="M1136" i="22"/>
  <c r="M1201" i="22"/>
  <c r="K1201" i="22"/>
  <c r="K1282" i="22"/>
  <c r="M1282" i="22"/>
  <c r="K1318" i="22"/>
  <c r="M1318" i="22"/>
  <c r="K1340" i="22"/>
  <c r="M1340" i="22"/>
  <c r="K1348" i="22"/>
  <c r="M1348" i="22"/>
  <c r="K1438" i="22"/>
  <c r="M1438" i="22"/>
  <c r="M1451" i="22"/>
  <c r="K1451" i="22"/>
  <c r="K1472" i="22"/>
  <c r="M1472" i="22"/>
  <c r="K1476" i="22"/>
  <c r="M1476" i="22"/>
  <c r="K1480" i="22"/>
  <c r="M1480" i="22"/>
  <c r="K1484" i="22"/>
  <c r="M1484" i="22"/>
  <c r="K1488" i="22"/>
  <c r="M1488" i="22"/>
  <c r="K1506" i="22"/>
  <c r="M1506" i="22"/>
  <c r="K1510" i="22"/>
  <c r="M1510" i="22"/>
  <c r="K1514" i="22"/>
  <c r="M1514" i="22"/>
  <c r="K1518" i="22"/>
  <c r="M1518" i="22"/>
  <c r="K1522" i="22"/>
  <c r="M1522" i="22"/>
  <c r="K1540" i="22"/>
  <c r="M1540" i="22"/>
  <c r="K1544" i="22"/>
  <c r="M1544" i="22"/>
  <c r="K1548" i="22"/>
  <c r="M1548" i="22"/>
  <c r="K1552" i="22"/>
  <c r="M1552" i="22"/>
  <c r="K1556" i="22"/>
  <c r="M1556" i="22"/>
  <c r="M1580" i="22"/>
  <c r="K1580" i="22"/>
  <c r="M1610" i="22"/>
  <c r="K1610" i="22"/>
  <c r="M1652" i="22"/>
  <c r="K1652" i="22"/>
  <c r="M1682" i="22"/>
  <c r="K1682" i="22"/>
  <c r="M898" i="22"/>
  <c r="M906" i="22"/>
  <c r="M932" i="22"/>
  <c r="M940" i="22"/>
  <c r="M1062" i="22"/>
  <c r="M1070" i="22"/>
  <c r="M1078" i="22"/>
  <c r="M1104" i="22"/>
  <c r="K1104" i="22"/>
  <c r="M1140" i="22"/>
  <c r="M1247" i="22"/>
  <c r="K1247" i="22"/>
  <c r="M1279" i="22"/>
  <c r="K1279" i="22"/>
  <c r="K1306" i="22"/>
  <c r="M1306" i="22"/>
  <c r="M1575" i="22"/>
  <c r="K1575" i="22"/>
  <c r="M1591" i="22"/>
  <c r="K1591" i="22"/>
  <c r="M1647" i="22"/>
  <c r="K1647" i="22"/>
  <c r="M1677" i="22"/>
  <c r="K1677" i="22"/>
  <c r="K1235" i="22"/>
  <c r="K1251" i="22"/>
  <c r="K1268" i="22"/>
  <c r="K1280" i="22"/>
  <c r="K1311" i="22"/>
  <c r="K1314" i="22"/>
  <c r="K1336" i="22"/>
  <c r="K1344" i="22"/>
  <c r="K1352" i="22"/>
  <c r="M1180" i="22"/>
  <c r="M1200" i="22"/>
  <c r="M283" i="22"/>
  <c r="M287" i="22"/>
  <c r="M295" i="22"/>
  <c r="M529" i="22"/>
  <c r="M533" i="22"/>
  <c r="M773" i="22"/>
  <c r="M790" i="22"/>
  <c r="M792" i="22"/>
  <c r="M794" i="22"/>
  <c r="M796" i="22"/>
  <c r="M798" i="22"/>
  <c r="M800" i="22"/>
  <c r="M802" i="22"/>
  <c r="M804" i="22"/>
  <c r="M806" i="22"/>
  <c r="M808" i="22"/>
  <c r="M824" i="22"/>
  <c r="M826" i="22"/>
  <c r="M828" i="22"/>
  <c r="M830" i="22"/>
  <c r="M832" i="22"/>
  <c r="M834" i="22"/>
  <c r="M836" i="22"/>
  <c r="M838" i="22"/>
  <c r="M840" i="22"/>
  <c r="M842" i="22"/>
  <c r="M858" i="22"/>
  <c r="M860" i="22"/>
  <c r="M862" i="22"/>
  <c r="M864" i="22"/>
  <c r="M866" i="22"/>
  <c r="M868" i="22"/>
  <c r="M870" i="22"/>
  <c r="M872" i="22"/>
  <c r="M874" i="22"/>
  <c r="M876" i="22"/>
  <c r="M1098" i="22"/>
  <c r="M1107" i="22"/>
  <c r="M1132" i="22"/>
  <c r="M1137" i="22"/>
  <c r="K1137" i="22"/>
  <c r="M1148" i="22"/>
  <c r="M1165" i="22"/>
  <c r="K1165" i="22"/>
  <c r="K1171" i="22"/>
  <c r="M1171" i="22"/>
  <c r="M1173" i="22"/>
  <c r="K1173" i="22"/>
  <c r="K1179" i="22"/>
  <c r="M1179" i="22"/>
  <c r="M1181" i="22"/>
  <c r="K1181" i="22"/>
  <c r="M1212" i="22"/>
  <c r="M1242" i="22"/>
  <c r="M1278" i="22"/>
  <c r="M1304" i="22"/>
  <c r="K1304" i="22"/>
  <c r="M1316" i="22"/>
  <c r="K1316" i="22"/>
  <c r="M1338" i="22"/>
  <c r="K1338" i="22"/>
  <c r="M1346" i="22"/>
  <c r="K1346" i="22"/>
  <c r="K1368" i="22"/>
  <c r="M1368" i="22"/>
  <c r="K1372" i="22"/>
  <c r="M1372" i="22"/>
  <c r="K1376" i="22"/>
  <c r="M1376" i="22"/>
  <c r="K1380" i="22"/>
  <c r="M1380" i="22"/>
  <c r="K1384" i="22"/>
  <c r="M1384" i="22"/>
  <c r="K1402" i="22"/>
  <c r="M1402" i="22"/>
  <c r="K1406" i="22"/>
  <c r="M1406" i="22"/>
  <c r="K1410" i="22"/>
  <c r="M1410" i="22"/>
  <c r="K1414" i="22"/>
  <c r="M1414" i="22"/>
  <c r="K1418" i="22"/>
  <c r="M1418" i="22"/>
  <c r="M1436" i="22"/>
  <c r="K1436" i="22"/>
  <c r="M1141" i="22"/>
  <c r="K1141" i="22"/>
  <c r="M1308" i="22"/>
  <c r="K1308" i="22"/>
  <c r="M1440" i="22"/>
  <c r="K1440" i="22"/>
  <c r="K1650" i="22"/>
  <c r="M1650" i="22"/>
  <c r="K1680" i="22"/>
  <c r="M1680" i="22"/>
  <c r="M291" i="22"/>
  <c r="M299" i="22"/>
  <c r="M521" i="22"/>
  <c r="M418" i="22"/>
  <c r="M422" i="22"/>
  <c r="M520" i="22"/>
  <c r="M524" i="22"/>
  <c r="M528" i="22"/>
  <c r="M532" i="22"/>
  <c r="M536" i="22"/>
  <c r="K908" i="22"/>
  <c r="K960" i="22"/>
  <c r="K964" i="22"/>
  <c r="K968" i="22"/>
  <c r="K972" i="22"/>
  <c r="K976" i="22"/>
  <c r="K994" i="22"/>
  <c r="K998" i="22"/>
  <c r="K1002" i="22"/>
  <c r="K1006" i="22"/>
  <c r="K1010" i="22"/>
  <c r="M1103" i="22"/>
  <c r="M1133" i="22"/>
  <c r="K1133" i="22"/>
  <c r="K1138" i="22"/>
  <c r="M1149" i="22"/>
  <c r="K1149" i="22"/>
  <c r="K1206" i="22"/>
  <c r="M1208" i="22"/>
  <c r="K1236" i="22"/>
  <c r="M1238" i="22"/>
  <c r="K1266" i="22"/>
  <c r="K1274" i="22"/>
  <c r="M1300" i="22"/>
  <c r="K1300" i="22"/>
  <c r="M1448" i="22"/>
  <c r="K1448" i="22"/>
  <c r="K1646" i="22"/>
  <c r="M1646" i="22"/>
  <c r="K1654" i="22"/>
  <c r="M1654" i="22"/>
  <c r="K1676" i="22"/>
  <c r="M1676" i="22"/>
  <c r="K1684" i="22"/>
  <c r="M1684" i="22"/>
  <c r="K1692" i="22"/>
  <c r="M1692" i="22"/>
  <c r="K1642" i="22"/>
  <c r="M1642" i="22"/>
  <c r="K1658" i="22"/>
  <c r="M1658" i="22"/>
  <c r="K1688" i="22"/>
  <c r="M1688" i="22"/>
  <c r="M419" i="22"/>
  <c r="M423" i="22"/>
  <c r="M525" i="22"/>
  <c r="M537" i="22"/>
  <c r="K892" i="22"/>
  <c r="K896" i="22"/>
  <c r="K900" i="22"/>
  <c r="K904" i="22"/>
  <c r="K1013" i="22"/>
  <c r="M1113" i="22"/>
  <c r="K1113" i="22"/>
  <c r="K1134" i="22"/>
  <c r="M1145" i="22"/>
  <c r="K1145" i="22"/>
  <c r="K1164" i="22"/>
  <c r="K1167" i="22"/>
  <c r="M1167" i="22"/>
  <c r="M1169" i="22"/>
  <c r="K1169" i="22"/>
  <c r="K1175" i="22"/>
  <c r="M1175" i="22"/>
  <c r="M1177" i="22"/>
  <c r="K1177" i="22"/>
  <c r="K1183" i="22"/>
  <c r="M1183" i="22"/>
  <c r="K1202" i="22"/>
  <c r="K1232" i="22"/>
  <c r="K1248" i="22"/>
  <c r="K1272" i="22"/>
  <c r="K1284" i="22"/>
  <c r="M1312" i="22"/>
  <c r="K1312" i="22"/>
  <c r="M1334" i="22"/>
  <c r="K1334" i="22"/>
  <c r="M1342" i="22"/>
  <c r="K1342" i="22"/>
  <c r="M1350" i="22"/>
  <c r="K1350" i="22"/>
  <c r="K1370" i="22"/>
  <c r="M1370" i="22"/>
  <c r="K1374" i="22"/>
  <c r="M1374" i="22"/>
  <c r="K1378" i="22"/>
  <c r="M1378" i="22"/>
  <c r="K1382" i="22"/>
  <c r="M1382" i="22"/>
  <c r="K1386" i="22"/>
  <c r="M1386" i="22"/>
  <c r="K1404" i="22"/>
  <c r="M1404" i="22"/>
  <c r="K1408" i="22"/>
  <c r="M1408" i="22"/>
  <c r="K1412" i="22"/>
  <c r="M1412" i="22"/>
  <c r="K1416" i="22"/>
  <c r="M1416" i="22"/>
  <c r="K1420" i="22"/>
  <c r="M1420" i="22"/>
  <c r="M1444" i="22"/>
  <c r="K1444" i="22"/>
  <c r="K1315" i="22"/>
  <c r="K1319" i="22"/>
  <c r="K1337" i="22"/>
  <c r="K1341" i="22"/>
  <c r="K1345" i="22"/>
  <c r="K1349" i="22"/>
  <c r="K1353" i="22"/>
  <c r="K1574" i="22"/>
  <c r="K1578" i="22"/>
  <c r="K1582" i="22"/>
  <c r="K1586" i="22"/>
  <c r="K1590" i="22"/>
  <c r="K1608" i="22"/>
  <c r="K1612" i="22"/>
  <c r="K1616" i="22"/>
  <c r="K1693" i="22"/>
  <c r="M1675" i="22"/>
  <c r="M1679" i="22"/>
  <c r="M1687" i="22"/>
  <c r="M1683" i="22"/>
  <c r="M1691" i="22"/>
  <c r="M1641" i="22"/>
  <c r="M1645" i="22"/>
  <c r="M1649" i="22"/>
  <c r="M1653" i="22"/>
  <c r="M1657" i="22"/>
  <c r="M1619" i="22"/>
  <c r="K1621" i="22"/>
  <c r="M1623" i="22"/>
  <c r="K1625" i="22"/>
  <c r="K1618" i="22"/>
  <c r="M1607" i="22"/>
  <c r="M1611" i="22"/>
  <c r="M1615" i="22"/>
  <c r="M1585" i="22"/>
  <c r="M1573" i="22"/>
  <c r="M1577" i="22"/>
  <c r="M1581" i="22"/>
  <c r="M1589" i="22"/>
  <c r="M1539" i="22"/>
  <c r="K1541" i="22"/>
  <c r="M1543" i="22"/>
  <c r="K1545" i="22"/>
  <c r="M1547" i="22"/>
  <c r="K1549" i="22"/>
  <c r="M1551" i="22"/>
  <c r="K1553" i="22"/>
  <c r="M1555" i="22"/>
  <c r="K1557" i="22"/>
  <c r="M1505" i="22"/>
  <c r="K1507" i="22"/>
  <c r="M1509" i="22"/>
  <c r="K1511" i="22"/>
  <c r="M1513" i="22"/>
  <c r="K1515" i="22"/>
  <c r="M1517" i="22"/>
  <c r="K1519" i="22"/>
  <c r="M1521" i="22"/>
  <c r="K1523" i="22"/>
  <c r="M1471" i="22"/>
  <c r="K1473" i="22"/>
  <c r="M1475" i="22"/>
  <c r="K1477" i="22"/>
  <c r="M1479" i="22"/>
  <c r="K1481" i="22"/>
  <c r="M1483" i="22"/>
  <c r="K1485" i="22"/>
  <c r="M1487" i="22"/>
  <c r="K1489" i="22"/>
  <c r="M1453" i="22"/>
  <c r="M1452" i="22"/>
  <c r="M1437" i="22"/>
  <c r="M1441" i="22"/>
  <c r="M1445" i="22"/>
  <c r="M1449" i="22"/>
  <c r="M1403" i="22"/>
  <c r="K1405" i="22"/>
  <c r="M1407" i="22"/>
  <c r="K1409" i="22"/>
  <c r="M1411" i="22"/>
  <c r="K1413" i="22"/>
  <c r="M1415" i="22"/>
  <c r="K1417" i="22"/>
  <c r="M1419" i="22"/>
  <c r="K1421" i="22"/>
  <c r="M1369" i="22"/>
  <c r="K1371" i="22"/>
  <c r="M1373" i="22"/>
  <c r="K1375" i="22"/>
  <c r="M1377" i="22"/>
  <c r="K1379" i="22"/>
  <c r="M1381" i="22"/>
  <c r="K1383" i="22"/>
  <c r="M1385" i="22"/>
  <c r="K1387" i="22"/>
  <c r="M1335" i="22"/>
  <c r="M1347" i="22"/>
  <c r="M1339" i="22"/>
  <c r="M1343" i="22"/>
  <c r="M1351" i="22"/>
  <c r="M1301" i="22"/>
  <c r="M1305" i="22"/>
  <c r="M1309" i="22"/>
  <c r="M1313" i="22"/>
  <c r="M1317" i="22"/>
  <c r="M1267" i="22"/>
  <c r="K1269" i="22"/>
  <c r="M1271" i="22"/>
  <c r="K1273" i="22"/>
  <c r="M1275" i="22"/>
  <c r="K1277" i="22"/>
  <c r="K1281" i="22"/>
  <c r="K1285" i="22"/>
  <c r="M1233" i="22"/>
  <c r="M1237" i="22"/>
  <c r="M1241" i="22"/>
  <c r="M1245" i="22"/>
  <c r="M1249" i="22"/>
  <c r="M1203" i="22"/>
  <c r="M1211" i="22"/>
  <c r="M1215" i="22"/>
  <c r="M1199" i="22"/>
  <c r="M1207" i="22"/>
  <c r="M1166" i="22"/>
  <c r="M1170" i="22"/>
  <c r="M1174" i="22"/>
  <c r="M1178" i="22"/>
  <c r="M1182" i="22"/>
  <c r="M1131" i="22"/>
  <c r="M1135" i="22"/>
  <c r="M1143" i="22"/>
  <c r="M1139" i="22"/>
  <c r="M1147" i="22"/>
  <c r="M1110" i="22"/>
  <c r="M1114" i="22"/>
  <c r="M1097" i="22"/>
  <c r="M1101" i="22"/>
  <c r="M1105" i="22"/>
  <c r="M1109" i="22"/>
  <c r="M1063" i="22"/>
  <c r="K1065" i="22"/>
  <c r="M1067" i="22"/>
  <c r="K1069" i="22"/>
  <c r="M1071" i="22"/>
  <c r="K1073" i="22"/>
  <c r="M1075" i="22"/>
  <c r="K1077" i="22"/>
  <c r="M1079" i="22"/>
  <c r="K1081" i="22"/>
  <c r="M1029" i="22"/>
  <c r="K1031" i="22"/>
  <c r="M1033" i="22"/>
  <c r="K1035" i="22"/>
  <c r="M1037" i="22"/>
  <c r="K1039" i="22"/>
  <c r="M1041" i="22"/>
  <c r="K1043" i="22"/>
  <c r="M1045" i="22"/>
  <c r="K1047" i="22"/>
  <c r="M995" i="22"/>
  <c r="M999" i="22"/>
  <c r="M1003" i="22"/>
  <c r="M1007" i="22"/>
  <c r="M1011" i="22"/>
  <c r="M965" i="22"/>
  <c r="M969" i="22"/>
  <c r="M973" i="22"/>
  <c r="M977" i="22"/>
  <c r="M961" i="22"/>
  <c r="M927" i="22"/>
  <c r="K929" i="22"/>
  <c r="M931" i="22"/>
  <c r="K933" i="22"/>
  <c r="M935" i="22"/>
  <c r="K937" i="22"/>
  <c r="M939" i="22"/>
  <c r="K941" i="22"/>
  <c r="M943" i="22"/>
  <c r="K945" i="22"/>
  <c r="M893" i="22"/>
  <c r="M897" i="22"/>
  <c r="M901" i="22"/>
  <c r="M905" i="22"/>
  <c r="M909" i="22"/>
  <c r="M859" i="22"/>
  <c r="K861" i="22"/>
  <c r="M863" i="22"/>
  <c r="K865" i="22"/>
  <c r="M867" i="22"/>
  <c r="K869" i="22"/>
  <c r="M871" i="22"/>
  <c r="K873" i="22"/>
  <c r="M875" i="22"/>
  <c r="K877" i="22"/>
  <c r="M825" i="22"/>
  <c r="K827" i="22"/>
  <c r="M829" i="22"/>
  <c r="K831" i="22"/>
  <c r="M833" i="22"/>
  <c r="K835" i="22"/>
  <c r="M837" i="22"/>
  <c r="K839" i="22"/>
  <c r="M841" i="22"/>
  <c r="K843" i="22"/>
  <c r="M791" i="22"/>
  <c r="K793" i="22"/>
  <c r="M795" i="22"/>
  <c r="K797" i="22"/>
  <c r="M799" i="22"/>
  <c r="K801" i="22"/>
  <c r="M803" i="22"/>
  <c r="K805" i="22"/>
  <c r="M807" i="22"/>
  <c r="K809" i="22"/>
  <c r="M757" i="22"/>
  <c r="M761" i="22"/>
  <c r="M765" i="22"/>
  <c r="M769" i="22"/>
  <c r="M723" i="22"/>
  <c r="M727" i="22"/>
  <c r="M735" i="22"/>
  <c r="M739" i="22"/>
  <c r="M731" i="22"/>
  <c r="M689" i="22"/>
  <c r="M693" i="22"/>
  <c r="M697" i="22"/>
  <c r="M701" i="22"/>
  <c r="M705" i="22"/>
  <c r="M659" i="22"/>
  <c r="M667" i="22"/>
  <c r="M655" i="22"/>
  <c r="M663" i="22"/>
  <c r="M671" i="22"/>
  <c r="M621" i="22"/>
  <c r="M625" i="22"/>
  <c r="M629" i="22"/>
  <c r="M633" i="22"/>
  <c r="M637" i="22"/>
  <c r="M587" i="22"/>
  <c r="M591" i="22"/>
  <c r="M595" i="22"/>
  <c r="M599" i="22"/>
  <c r="M603" i="22"/>
  <c r="M553" i="22"/>
  <c r="K555" i="22"/>
  <c r="M557" i="22"/>
  <c r="K559" i="22"/>
  <c r="M561" i="22"/>
  <c r="K563" i="22"/>
  <c r="M565" i="22"/>
  <c r="K567" i="22"/>
  <c r="M569" i="22"/>
  <c r="K571" i="22"/>
  <c r="M519" i="22"/>
  <c r="M523" i="22"/>
  <c r="M527" i="22"/>
  <c r="M531" i="22"/>
  <c r="M535" i="22"/>
  <c r="M485" i="22"/>
  <c r="K487" i="22"/>
  <c r="M489" i="22"/>
  <c r="K491" i="22"/>
  <c r="M493" i="22"/>
  <c r="K495" i="22"/>
  <c r="M497" i="22"/>
  <c r="K499" i="22"/>
  <c r="M501" i="22"/>
  <c r="K503" i="22"/>
  <c r="M451" i="22"/>
  <c r="M455" i="22"/>
  <c r="M459" i="22"/>
  <c r="M463" i="22"/>
  <c r="M467" i="22"/>
  <c r="M425" i="22"/>
  <c r="M429" i="22"/>
  <c r="M433" i="22"/>
  <c r="M417" i="22"/>
  <c r="M421" i="22"/>
  <c r="M387" i="22"/>
  <c r="M391" i="22"/>
  <c r="M383" i="22"/>
  <c r="M395" i="22"/>
  <c r="M399" i="22"/>
  <c r="M349" i="22"/>
  <c r="M357" i="22"/>
  <c r="M361" i="22"/>
  <c r="M365" i="22"/>
  <c r="M353" i="22"/>
  <c r="M323" i="22"/>
  <c r="M327" i="22"/>
  <c r="M331" i="22"/>
  <c r="M315" i="22"/>
  <c r="M319" i="22"/>
  <c r="M282" i="22"/>
  <c r="M286" i="22"/>
  <c r="M290" i="22"/>
  <c r="M294" i="22"/>
  <c r="M298" i="22"/>
  <c r="M247" i="22"/>
  <c r="M251" i="22"/>
  <c r="M255" i="22"/>
  <c r="M259" i="22"/>
  <c r="M263" i="22"/>
  <c r="M213" i="22"/>
  <c r="K215" i="22"/>
  <c r="M217" i="22"/>
  <c r="K219" i="22"/>
  <c r="M221" i="22"/>
  <c r="K223" i="22"/>
  <c r="M225" i="22"/>
  <c r="K227" i="22"/>
  <c r="M229" i="22"/>
  <c r="K231" i="22"/>
  <c r="M179" i="22"/>
  <c r="M187" i="22"/>
  <c r="M195" i="22"/>
  <c r="M183" i="22"/>
  <c r="M191" i="22"/>
  <c r="M145" i="22"/>
  <c r="K147" i="22"/>
  <c r="M149" i="22"/>
  <c r="K151" i="22"/>
  <c r="M153" i="22"/>
  <c r="K155" i="22"/>
  <c r="M157" i="22"/>
  <c r="K159" i="22"/>
  <c r="M161" i="22"/>
  <c r="K163" i="22"/>
  <c r="M111" i="22"/>
  <c r="K113" i="22"/>
  <c r="M115" i="22"/>
  <c r="K117" i="22"/>
  <c r="M119" i="22"/>
  <c r="K121" i="22"/>
  <c r="M123" i="22"/>
  <c r="K125" i="22"/>
  <c r="M127" i="22"/>
  <c r="K129" i="22"/>
  <c r="M77" i="22"/>
  <c r="M81" i="22"/>
  <c r="M85" i="22"/>
  <c r="M89" i="22"/>
  <c r="M93" i="22"/>
  <c r="M43" i="22"/>
  <c r="K45" i="22"/>
  <c r="M47" i="22"/>
  <c r="K49" i="22"/>
  <c r="M51" i="22"/>
  <c r="K53" i="22"/>
  <c r="M55" i="22"/>
  <c r="K57" i="22"/>
  <c r="M59" i="22"/>
  <c r="K61" i="22"/>
  <c r="K27" i="22"/>
  <c r="M25" i="22"/>
  <c r="K23" i="22"/>
  <c r="M21" i="22"/>
  <c r="K19" i="22"/>
  <c r="M17" i="22"/>
  <c r="K15" i="22"/>
  <c r="M13" i="22"/>
  <c r="K11" i="22"/>
  <c r="M9" i="22"/>
  <c r="P8" i="21"/>
  <c r="N10" i="21"/>
  <c r="P12" i="21"/>
  <c r="N14" i="21"/>
  <c r="P16" i="21"/>
  <c r="N18" i="21"/>
  <c r="P20" i="21"/>
  <c r="N22" i="21"/>
  <c r="N35" i="21"/>
  <c r="P37" i="21"/>
  <c r="N39" i="21"/>
  <c r="P41" i="21"/>
  <c r="N43" i="21"/>
  <c r="P45" i="21"/>
  <c r="N47" i="21"/>
  <c r="P49" i="21"/>
  <c r="P62" i="21"/>
  <c r="N64" i="21"/>
  <c r="P66" i="21"/>
  <c r="N68" i="21"/>
  <c r="P70" i="21"/>
  <c r="N72" i="21"/>
  <c r="P74" i="21"/>
  <c r="N76" i="21"/>
  <c r="N89" i="21"/>
  <c r="P91" i="21"/>
  <c r="N93" i="21"/>
  <c r="P95" i="21"/>
  <c r="N97" i="21"/>
  <c r="P99" i="21"/>
  <c r="N101" i="21"/>
  <c r="P103" i="21"/>
  <c r="P116" i="21"/>
  <c r="N118" i="21"/>
  <c r="P120" i="21"/>
  <c r="N122" i="21"/>
  <c r="P124" i="21"/>
  <c r="N126" i="21"/>
  <c r="P128" i="21"/>
  <c r="N130" i="21"/>
  <c r="P145" i="21"/>
  <c r="P149" i="21"/>
  <c r="P153" i="21"/>
  <c r="P157" i="21"/>
  <c r="N157" i="19"/>
  <c r="M157" i="19" s="1"/>
  <c r="N156" i="19"/>
  <c r="M156" i="19" s="1"/>
  <c r="N155" i="19"/>
  <c r="M155" i="19" s="1"/>
  <c r="N154" i="19"/>
  <c r="M154" i="19" s="1"/>
  <c r="N153" i="19"/>
  <c r="M153" i="19" s="1"/>
  <c r="N152" i="19"/>
  <c r="M152" i="19" s="1"/>
  <c r="N151" i="19"/>
  <c r="M151" i="19" s="1"/>
  <c r="N150" i="19"/>
  <c r="O150" i="19" s="1"/>
  <c r="N149" i="19"/>
  <c r="M149" i="19" s="1"/>
  <c r="N148" i="19"/>
  <c r="M148" i="19" s="1"/>
  <c r="N147" i="19"/>
  <c r="M147" i="19" s="1"/>
  <c r="N146" i="19"/>
  <c r="M146" i="19" s="1"/>
  <c r="N145" i="19"/>
  <c r="M145" i="19" s="1"/>
  <c r="N144" i="19"/>
  <c r="M144" i="19" s="1"/>
  <c r="N143" i="19"/>
  <c r="M143" i="19" s="1"/>
  <c r="N130" i="19"/>
  <c r="O130" i="19" s="1"/>
  <c r="N129" i="19"/>
  <c r="M129" i="19" s="1"/>
  <c r="N128" i="19"/>
  <c r="M128" i="19" s="1"/>
  <c r="N127" i="19"/>
  <c r="M127" i="19" s="1"/>
  <c r="N126" i="19"/>
  <c r="O126" i="19" s="1"/>
  <c r="N125" i="19"/>
  <c r="M125" i="19" s="1"/>
  <c r="N124" i="19"/>
  <c r="M124" i="19" s="1"/>
  <c r="N123" i="19"/>
  <c r="M123" i="19" s="1"/>
  <c r="N122" i="19"/>
  <c r="O122" i="19" s="1"/>
  <c r="N121" i="19"/>
  <c r="M121" i="19" s="1"/>
  <c r="N120" i="19"/>
  <c r="M120" i="19" s="1"/>
  <c r="N119" i="19"/>
  <c r="M119" i="19" s="1"/>
  <c r="N118" i="19"/>
  <c r="O118" i="19" s="1"/>
  <c r="N117" i="19"/>
  <c r="M117" i="19" s="1"/>
  <c r="N116" i="19"/>
  <c r="M116" i="19" s="1"/>
  <c r="N103" i="19"/>
  <c r="O103" i="19" s="1"/>
  <c r="N102" i="19"/>
  <c r="M102" i="19" s="1"/>
  <c r="N101" i="19"/>
  <c r="M101" i="19" s="1"/>
  <c r="N100" i="19"/>
  <c r="M100" i="19" s="1"/>
  <c r="N99" i="19"/>
  <c r="O99" i="19" s="1"/>
  <c r="N98" i="19"/>
  <c r="M98" i="19" s="1"/>
  <c r="N97" i="19"/>
  <c r="M97" i="19" s="1"/>
  <c r="N96" i="19"/>
  <c r="M96" i="19" s="1"/>
  <c r="N95" i="19"/>
  <c r="O95" i="19" s="1"/>
  <c r="N94" i="19"/>
  <c r="M94" i="19" s="1"/>
  <c r="N93" i="19"/>
  <c r="M93" i="19" s="1"/>
  <c r="N92" i="19"/>
  <c r="M92" i="19" s="1"/>
  <c r="N91" i="19"/>
  <c r="O91" i="19" s="1"/>
  <c r="N90" i="19"/>
  <c r="M90" i="19" s="1"/>
  <c r="N89" i="19"/>
  <c r="M89" i="19" s="1"/>
  <c r="N76" i="19"/>
  <c r="O76" i="19" s="1"/>
  <c r="N75" i="19"/>
  <c r="O75" i="19" s="1"/>
  <c r="N74" i="19"/>
  <c r="O74" i="19" s="1"/>
  <c r="N73" i="19"/>
  <c r="M73" i="19" s="1"/>
  <c r="N72" i="19"/>
  <c r="O72" i="19" s="1"/>
  <c r="N71" i="19"/>
  <c r="M71" i="19" s="1"/>
  <c r="N70" i="19"/>
  <c r="M70" i="19" s="1"/>
  <c r="N69" i="19"/>
  <c r="O69" i="19" s="1"/>
  <c r="N68" i="19"/>
  <c r="O68" i="19" s="1"/>
  <c r="N67" i="19"/>
  <c r="O67" i="19" s="1"/>
  <c r="N66" i="19"/>
  <c r="M66" i="19" s="1"/>
  <c r="N65" i="19"/>
  <c r="O65" i="19" s="1"/>
  <c r="N64" i="19"/>
  <c r="O64" i="19" s="1"/>
  <c r="N63" i="19"/>
  <c r="O63" i="19" s="1"/>
  <c r="N62" i="19"/>
  <c r="M62" i="19" s="1"/>
  <c r="N49" i="19"/>
  <c r="O49" i="19" s="1"/>
  <c r="N48" i="19"/>
  <c r="O48" i="19" s="1"/>
  <c r="N47" i="19"/>
  <c r="M47" i="19" s="1"/>
  <c r="N46" i="19"/>
  <c r="O46" i="19" s="1"/>
  <c r="N45" i="19"/>
  <c r="O45" i="19" s="1"/>
  <c r="N44" i="19"/>
  <c r="O44" i="19" s="1"/>
  <c r="N43" i="19"/>
  <c r="M43" i="19" s="1"/>
  <c r="N42" i="19"/>
  <c r="O42" i="19" s="1"/>
  <c r="N41" i="19"/>
  <c r="O41" i="19" s="1"/>
  <c r="N40" i="19"/>
  <c r="O40" i="19" s="1"/>
  <c r="N39" i="19"/>
  <c r="M39" i="19" s="1"/>
  <c r="N38" i="19"/>
  <c r="O38" i="19" s="1"/>
  <c r="N37" i="19"/>
  <c r="O37" i="19" s="1"/>
  <c r="N36" i="19"/>
  <c r="O36" i="19" s="1"/>
  <c r="N35" i="19"/>
  <c r="M35" i="19" s="1"/>
  <c r="N14" i="19"/>
  <c r="M14" i="19" s="1"/>
  <c r="N15" i="19"/>
  <c r="O15" i="19" s="1"/>
  <c r="N16" i="19"/>
  <c r="O16" i="19" s="1"/>
  <c r="N17" i="19"/>
  <c r="O17" i="19" s="1"/>
  <c r="N18" i="19"/>
  <c r="M18" i="19" s="1"/>
  <c r="N19" i="19"/>
  <c r="O19" i="19" s="1"/>
  <c r="N20" i="19"/>
  <c r="O20" i="19" s="1"/>
  <c r="N21" i="19"/>
  <c r="O21" i="19" s="1"/>
  <c r="N22" i="19"/>
  <c r="M22" i="19" s="1"/>
  <c r="N9" i="19"/>
  <c r="M9" i="19" s="1"/>
  <c r="N10" i="19"/>
  <c r="O10" i="19" s="1"/>
  <c r="N11" i="19"/>
  <c r="O11" i="19" s="1"/>
  <c r="N12" i="19"/>
  <c r="M12" i="19" s="1"/>
  <c r="N13" i="19"/>
  <c r="M13" i="19" s="1"/>
  <c r="N8" i="19"/>
  <c r="O8" i="19" s="1"/>
  <c r="M67" i="19" l="1"/>
  <c r="O71" i="19"/>
  <c r="O154" i="19"/>
  <c r="O73" i="19"/>
  <c r="O146" i="19"/>
  <c r="M44" i="19"/>
  <c r="M74" i="19"/>
  <c r="M65" i="19"/>
  <c r="M36" i="19"/>
  <c r="M42" i="19"/>
  <c r="M48" i="19"/>
  <c r="M150" i="19"/>
  <c r="M63" i="19"/>
  <c r="M40" i="19"/>
  <c r="M38" i="19"/>
  <c r="M46" i="19"/>
  <c r="M69" i="19"/>
  <c r="O144" i="19"/>
  <c r="O148" i="19"/>
  <c r="O152" i="19"/>
  <c r="O156" i="19"/>
  <c r="O145" i="19"/>
  <c r="O149" i="19"/>
  <c r="O153" i="19"/>
  <c r="O157" i="19"/>
  <c r="O117" i="19"/>
  <c r="O119" i="19"/>
  <c r="O121" i="19"/>
  <c r="O123" i="19"/>
  <c r="O125" i="19"/>
  <c r="O127" i="19"/>
  <c r="O129" i="19"/>
  <c r="O90" i="19"/>
  <c r="O92" i="19"/>
  <c r="O94" i="19"/>
  <c r="O96" i="19"/>
  <c r="O98" i="19"/>
  <c r="O100" i="19"/>
  <c r="O102" i="19"/>
  <c r="M75" i="19"/>
  <c r="O9" i="19"/>
  <c r="O13" i="19"/>
  <c r="M21" i="19"/>
  <c r="M19" i="19"/>
  <c r="M17" i="19"/>
  <c r="M15" i="19"/>
  <c r="O12" i="19"/>
  <c r="M10" i="19"/>
  <c r="O143" i="19"/>
  <c r="O147" i="19"/>
  <c r="O151" i="19"/>
  <c r="O155" i="19"/>
  <c r="O116" i="19"/>
  <c r="M118" i="19"/>
  <c r="O120" i="19"/>
  <c r="M122" i="19"/>
  <c r="O124" i="19"/>
  <c r="M126" i="19"/>
  <c r="O128" i="19"/>
  <c r="M130" i="19"/>
  <c r="O89" i="19"/>
  <c r="M91" i="19"/>
  <c r="O93" i="19"/>
  <c r="M95" i="19"/>
  <c r="O97" i="19"/>
  <c r="M99" i="19"/>
  <c r="O101" i="19"/>
  <c r="M103" i="19"/>
  <c r="O62" i="19"/>
  <c r="M64" i="19"/>
  <c r="O66" i="19"/>
  <c r="M68" i="19"/>
  <c r="O70" i="19"/>
  <c r="M72" i="19"/>
  <c r="M76" i="19"/>
  <c r="O35" i="19"/>
  <c r="M37" i="19"/>
  <c r="O39" i="19"/>
  <c r="M41" i="19"/>
  <c r="O43" i="19"/>
  <c r="M45" i="19"/>
  <c r="O47" i="19"/>
  <c r="M49" i="19"/>
  <c r="O22" i="19"/>
  <c r="M20" i="19"/>
  <c r="O18" i="19"/>
  <c r="M16" i="19"/>
  <c r="O14" i="19"/>
  <c r="M11" i="19"/>
  <c r="M8" i="19"/>
  <c r="N202" i="15"/>
  <c r="O202" i="15" s="1"/>
  <c r="N201" i="15"/>
  <c r="O201" i="15" s="1"/>
  <c r="N200" i="15"/>
  <c r="M200" i="15" s="1"/>
  <c r="N199" i="15"/>
  <c r="O199" i="15" s="1"/>
  <c r="N198" i="15"/>
  <c r="O198" i="15" s="1"/>
  <c r="N197" i="15"/>
  <c r="O197" i="15" s="1"/>
  <c r="N196" i="15"/>
  <c r="M196" i="15" s="1"/>
  <c r="N195" i="15"/>
  <c r="O195" i="15" s="1"/>
  <c r="N194" i="15"/>
  <c r="O194" i="15" s="1"/>
  <c r="N193" i="15"/>
  <c r="O193" i="15" s="1"/>
  <c r="N192" i="15"/>
  <c r="M192" i="15" s="1"/>
  <c r="N191" i="15"/>
  <c r="O191" i="15" s="1"/>
  <c r="N190" i="15"/>
  <c r="O190" i="15" s="1"/>
  <c r="N189" i="15"/>
  <c r="O189" i="15" s="1"/>
  <c r="N188" i="15"/>
  <c r="M188" i="15" s="1"/>
  <c r="N172" i="15"/>
  <c r="O172" i="15" s="1"/>
  <c r="N171" i="15"/>
  <c r="O171" i="15" s="1"/>
  <c r="N170" i="15"/>
  <c r="M170" i="15" s="1"/>
  <c r="N169" i="15"/>
  <c r="O169" i="15" s="1"/>
  <c r="N168" i="15"/>
  <c r="O168" i="15" s="1"/>
  <c r="N167" i="15"/>
  <c r="M167" i="15" s="1"/>
  <c r="N166" i="15"/>
  <c r="M166" i="15" s="1"/>
  <c r="N165" i="15"/>
  <c r="O165" i="15" s="1"/>
  <c r="N164" i="15"/>
  <c r="O164" i="15" s="1"/>
  <c r="N163" i="15"/>
  <c r="O163" i="15" s="1"/>
  <c r="N162" i="15"/>
  <c r="M162" i="15" s="1"/>
  <c r="N161" i="15"/>
  <c r="O161" i="15" s="1"/>
  <c r="N160" i="15"/>
  <c r="O160" i="15" s="1"/>
  <c r="N159" i="15"/>
  <c r="M159" i="15" s="1"/>
  <c r="N158" i="15"/>
  <c r="M158" i="15" s="1"/>
  <c r="N142" i="15"/>
  <c r="O142" i="15" s="1"/>
  <c r="N141" i="15"/>
  <c r="M141" i="15" s="1"/>
  <c r="N140" i="15"/>
  <c r="M140" i="15" s="1"/>
  <c r="N139" i="15"/>
  <c r="O139" i="15" s="1"/>
  <c r="N138" i="15"/>
  <c r="M138" i="15" s="1"/>
  <c r="N137" i="15"/>
  <c r="M137" i="15" s="1"/>
  <c r="N136" i="15"/>
  <c r="M136" i="15" s="1"/>
  <c r="N135" i="15"/>
  <c r="M135" i="15" s="1"/>
  <c r="N134" i="15"/>
  <c r="M134" i="15" s="1"/>
  <c r="N133" i="15"/>
  <c r="M133" i="15" s="1"/>
  <c r="N132" i="15"/>
  <c r="M132" i="15" s="1"/>
  <c r="N131" i="15"/>
  <c r="M131" i="15" s="1"/>
  <c r="N130" i="15"/>
  <c r="M130" i="15" s="1"/>
  <c r="N129" i="15"/>
  <c r="M129" i="15" s="1"/>
  <c r="N128" i="15"/>
  <c r="M128" i="15" s="1"/>
  <c r="N112" i="15"/>
  <c r="O112" i="15" s="1"/>
  <c r="N111" i="15"/>
  <c r="M111" i="15" s="1"/>
  <c r="N110" i="15"/>
  <c r="M110" i="15" s="1"/>
  <c r="N109" i="15"/>
  <c r="O109" i="15" s="1"/>
  <c r="N108" i="15"/>
  <c r="O108" i="15" s="1"/>
  <c r="N107" i="15"/>
  <c r="M107" i="15" s="1"/>
  <c r="N106" i="15"/>
  <c r="M106" i="15" s="1"/>
  <c r="N105" i="15"/>
  <c r="O105" i="15" s="1"/>
  <c r="N104" i="15"/>
  <c r="O104" i="15" s="1"/>
  <c r="N103" i="15"/>
  <c r="M103" i="15" s="1"/>
  <c r="N102" i="15"/>
  <c r="M102" i="15" s="1"/>
  <c r="N101" i="15"/>
  <c r="O101" i="15" s="1"/>
  <c r="N100" i="15"/>
  <c r="O100" i="15" s="1"/>
  <c r="N99" i="15"/>
  <c r="O99" i="15" s="1"/>
  <c r="N98" i="15"/>
  <c r="M98" i="15" s="1"/>
  <c r="N82" i="15"/>
  <c r="M82" i="15" s="1"/>
  <c r="N81" i="15"/>
  <c r="O81" i="15" s="1"/>
  <c r="N80" i="15"/>
  <c r="O80" i="15" s="1"/>
  <c r="N79" i="15"/>
  <c r="M79" i="15" s="1"/>
  <c r="N78" i="15"/>
  <c r="M78" i="15" s="1"/>
  <c r="N77" i="15"/>
  <c r="O77" i="15" s="1"/>
  <c r="N76" i="15"/>
  <c r="O76" i="15" s="1"/>
  <c r="N75" i="15"/>
  <c r="O75" i="15" s="1"/>
  <c r="N74" i="15"/>
  <c r="M74" i="15" s="1"/>
  <c r="N73" i="15"/>
  <c r="O73" i="15" s="1"/>
  <c r="N72" i="15"/>
  <c r="O72" i="15" s="1"/>
  <c r="N71" i="15"/>
  <c r="M71" i="15" s="1"/>
  <c r="N70" i="15"/>
  <c r="M70" i="15" s="1"/>
  <c r="N69" i="15"/>
  <c r="O69" i="15" s="1"/>
  <c r="N68" i="15"/>
  <c r="O68" i="15" s="1"/>
  <c r="N52" i="15"/>
  <c r="O52" i="15" s="1"/>
  <c r="N51" i="15"/>
  <c r="M51" i="15" s="1"/>
  <c r="N50" i="15"/>
  <c r="M50" i="15" s="1"/>
  <c r="N49" i="15"/>
  <c r="M49" i="15" s="1"/>
  <c r="N48" i="15"/>
  <c r="O48" i="15" s="1"/>
  <c r="N47" i="15"/>
  <c r="M47" i="15" s="1"/>
  <c r="N46" i="15"/>
  <c r="M46" i="15" s="1"/>
  <c r="N45" i="15"/>
  <c r="M45" i="15" s="1"/>
  <c r="N44" i="15"/>
  <c r="O44" i="15" s="1"/>
  <c r="N43" i="15"/>
  <c r="M43" i="15" s="1"/>
  <c r="N42" i="15"/>
  <c r="M42" i="15" s="1"/>
  <c r="N41" i="15"/>
  <c r="M41" i="15" s="1"/>
  <c r="N40" i="15"/>
  <c r="O40" i="15" s="1"/>
  <c r="N39" i="15"/>
  <c r="M39" i="15" s="1"/>
  <c r="N38" i="15"/>
  <c r="M38" i="15" s="1"/>
  <c r="N9" i="15"/>
  <c r="M9" i="15" s="1"/>
  <c r="N10" i="15"/>
  <c r="O10" i="15" s="1"/>
  <c r="N11" i="15"/>
  <c r="O11" i="15" s="1"/>
  <c r="N12" i="15"/>
  <c r="M12" i="15" s="1"/>
  <c r="N13" i="15"/>
  <c r="M13" i="15" s="1"/>
  <c r="N14" i="15"/>
  <c r="M14" i="15" s="1"/>
  <c r="N15" i="15"/>
  <c r="O15" i="15" s="1"/>
  <c r="N16" i="15"/>
  <c r="O16" i="15" s="1"/>
  <c r="N17" i="15"/>
  <c r="M17" i="15" s="1"/>
  <c r="N18" i="15"/>
  <c r="M18" i="15" s="1"/>
  <c r="N19" i="15"/>
  <c r="O19" i="15" s="1"/>
  <c r="N20" i="15"/>
  <c r="O20" i="15" s="1"/>
  <c r="N21" i="15"/>
  <c r="M21" i="15" s="1"/>
  <c r="N22" i="15"/>
  <c r="M22" i="15" s="1"/>
  <c r="N8" i="15"/>
  <c r="O8" i="15" s="1"/>
  <c r="O22" i="15" l="1"/>
  <c r="M99" i="15"/>
  <c r="O71" i="15"/>
  <c r="O51" i="15"/>
  <c r="O14" i="15"/>
  <c r="O18" i="15"/>
  <c r="M68" i="15"/>
  <c r="M193" i="15"/>
  <c r="M139" i="15"/>
  <c r="M76" i="15"/>
  <c r="M10" i="15"/>
  <c r="M20" i="15"/>
  <c r="M16" i="15"/>
  <c r="O47" i="15"/>
  <c r="O79" i="15"/>
  <c r="O138" i="15"/>
  <c r="M191" i="15"/>
  <c r="O135" i="15"/>
  <c r="M201" i="15"/>
  <c r="O39" i="15"/>
  <c r="O43" i="15"/>
  <c r="M199" i="15"/>
  <c r="M189" i="15"/>
  <c r="M197" i="15"/>
  <c r="M195" i="15"/>
  <c r="O159" i="15"/>
  <c r="M163" i="15"/>
  <c r="O167" i="15"/>
  <c r="M171" i="15"/>
  <c r="O131" i="15"/>
  <c r="M105" i="15"/>
  <c r="M108" i="15"/>
  <c r="M101" i="15"/>
  <c r="M104" i="15"/>
  <c r="M109" i="15"/>
  <c r="M72" i="15"/>
  <c r="M75" i="15"/>
  <c r="M80" i="15"/>
  <c r="O41" i="15"/>
  <c r="O49" i="15"/>
  <c r="O45" i="15"/>
  <c r="M160" i="15"/>
  <c r="M164" i="15"/>
  <c r="M168" i="15"/>
  <c r="M172" i="15"/>
  <c r="M161" i="15"/>
  <c r="M165" i="15"/>
  <c r="M169" i="15"/>
  <c r="O130" i="15"/>
  <c r="O134" i="15"/>
  <c r="O129" i="15"/>
  <c r="O133" i="15"/>
  <c r="O137" i="15"/>
  <c r="O141" i="15"/>
  <c r="O103" i="15"/>
  <c r="M112" i="15"/>
  <c r="O107" i="15"/>
  <c r="O111" i="15"/>
  <c r="M69" i="15"/>
  <c r="M73" i="15"/>
  <c r="M77" i="15"/>
  <c r="M81" i="15"/>
  <c r="O12" i="15"/>
  <c r="O188" i="15"/>
  <c r="M190" i="15"/>
  <c r="O192" i="15"/>
  <c r="M194" i="15"/>
  <c r="O196" i="15"/>
  <c r="M198" i="15"/>
  <c r="O200" i="15"/>
  <c r="M202" i="15"/>
  <c r="O158" i="15"/>
  <c r="O170" i="15"/>
  <c r="O162" i="15"/>
  <c r="O166" i="15"/>
  <c r="O128" i="15"/>
  <c r="O132" i="15"/>
  <c r="O136" i="15"/>
  <c r="O140" i="15"/>
  <c r="M142" i="15"/>
  <c r="O98" i="15"/>
  <c r="M100" i="15"/>
  <c r="O102" i="15"/>
  <c r="O106" i="15"/>
  <c r="O110" i="15"/>
  <c r="O70" i="15"/>
  <c r="O74" i="15"/>
  <c r="O78" i="15"/>
  <c r="O82" i="15"/>
  <c r="O38" i="15"/>
  <c r="M40" i="15"/>
  <c r="O42" i="15"/>
  <c r="M44" i="15"/>
  <c r="O46" i="15"/>
  <c r="M48" i="15"/>
  <c r="O50" i="15"/>
  <c r="M52" i="15"/>
  <c r="O21" i="15"/>
  <c r="M19" i="15"/>
  <c r="O17" i="15"/>
  <c r="M15" i="15"/>
  <c r="O13" i="15"/>
  <c r="M11" i="15"/>
  <c r="O9" i="15"/>
  <c r="M8" i="15"/>
  <c r="O254" i="14"/>
  <c r="O253" i="14"/>
  <c r="O252" i="14"/>
  <c r="O251" i="14"/>
  <c r="O250" i="14"/>
  <c r="O249" i="14"/>
  <c r="O248" i="14"/>
  <c r="O247" i="14"/>
  <c r="O243" i="14"/>
  <c r="O242" i="14"/>
  <c r="O241" i="14"/>
  <c r="O240" i="14"/>
  <c r="O225" i="14"/>
  <c r="O224" i="14"/>
  <c r="O223" i="14"/>
  <c r="O222" i="14"/>
  <c r="O221" i="14"/>
  <c r="O220" i="14"/>
  <c r="O219" i="14"/>
  <c r="O218" i="14"/>
  <c r="O217" i="14"/>
  <c r="O216" i="14"/>
  <c r="O212" i="14"/>
  <c r="O211" i="14"/>
  <c r="O196" i="14"/>
  <c r="O195" i="14"/>
  <c r="O194" i="14"/>
  <c r="O193" i="14"/>
  <c r="O192" i="14"/>
  <c r="O191" i="14"/>
  <c r="O190" i="14"/>
  <c r="O189" i="14"/>
  <c r="O188" i="14"/>
  <c r="O187" i="14"/>
  <c r="O183" i="14"/>
  <c r="O182" i="14"/>
  <c r="O167" i="14"/>
  <c r="O166" i="14"/>
  <c r="O165" i="14"/>
  <c r="O164" i="14"/>
  <c r="O163" i="14"/>
  <c r="O162" i="14"/>
  <c r="O161" i="14"/>
  <c r="O160" i="14"/>
  <c r="O159" i="14"/>
  <c r="O158" i="14"/>
  <c r="O154" i="14"/>
  <c r="O153" i="14"/>
  <c r="O138" i="14"/>
  <c r="O137" i="14"/>
  <c r="O136" i="14"/>
  <c r="O135" i="14"/>
  <c r="O134" i="14"/>
  <c r="O133" i="14"/>
  <c r="O132" i="14"/>
  <c r="O131" i="14"/>
  <c r="O130" i="14"/>
  <c r="O129" i="14"/>
  <c r="O125" i="14"/>
  <c r="O124" i="14"/>
  <c r="O109" i="14"/>
  <c r="O108" i="14"/>
  <c r="O107" i="14"/>
  <c r="O106" i="14"/>
  <c r="O105" i="14"/>
  <c r="O104" i="14"/>
  <c r="O103" i="14"/>
  <c r="O102" i="14"/>
  <c r="O101" i="14"/>
  <c r="O100" i="14"/>
  <c r="O96" i="14"/>
  <c r="O95" i="14"/>
  <c r="O80" i="14"/>
  <c r="O79" i="14"/>
  <c r="O78" i="14"/>
  <c r="O77" i="14"/>
  <c r="O76" i="14"/>
  <c r="O75" i="14"/>
  <c r="O74" i="14"/>
  <c r="O73" i="14"/>
  <c r="O72" i="14"/>
  <c r="O68" i="14"/>
  <c r="O67" i="14"/>
  <c r="O66" i="14"/>
  <c r="O51" i="14"/>
  <c r="O50" i="14"/>
  <c r="O49" i="14"/>
  <c r="O48" i="14"/>
  <c r="O47" i="14"/>
  <c r="O46" i="14"/>
  <c r="O45" i="14"/>
  <c r="O41" i="14"/>
  <c r="O40" i="14"/>
  <c r="O39" i="14"/>
  <c r="O38" i="14"/>
  <c r="O37" i="14"/>
  <c r="O8" i="14"/>
  <c r="N8" i="14" s="1"/>
  <c r="O9" i="14"/>
  <c r="O10" i="14"/>
  <c r="O11" i="14"/>
  <c r="O12" i="14"/>
  <c r="O13" i="14"/>
  <c r="O14" i="14"/>
  <c r="O15" i="14"/>
  <c r="O19" i="14"/>
  <c r="O20" i="14"/>
  <c r="O21" i="14"/>
  <c r="O22" i="14"/>
  <c r="N15" i="14" l="1"/>
  <c r="P15" i="14"/>
  <c r="N48" i="14"/>
  <c r="P48" i="14"/>
  <c r="N95" i="14"/>
  <c r="P95" i="14"/>
  <c r="N124" i="14"/>
  <c r="P124" i="14"/>
  <c r="N160" i="14"/>
  <c r="P160" i="14"/>
  <c r="N189" i="14"/>
  <c r="P189" i="14"/>
  <c r="N251" i="14"/>
  <c r="P251" i="14"/>
  <c r="N11" i="14"/>
  <c r="P11" i="14"/>
  <c r="N41" i="14"/>
  <c r="P41" i="14"/>
  <c r="N73" i="14"/>
  <c r="P73" i="14"/>
  <c r="N102" i="14"/>
  <c r="P102" i="14"/>
  <c r="N131" i="14"/>
  <c r="P131" i="14"/>
  <c r="N153" i="14"/>
  <c r="P153" i="14"/>
  <c r="N182" i="14"/>
  <c r="P182" i="14"/>
  <c r="N193" i="14"/>
  <c r="P193" i="14"/>
  <c r="N222" i="14"/>
  <c r="P222" i="14"/>
  <c r="N240" i="14"/>
  <c r="P240" i="14"/>
  <c r="N10" i="14"/>
  <c r="P10" i="14"/>
  <c r="N22" i="14"/>
  <c r="P22" i="14"/>
  <c r="N66" i="14"/>
  <c r="P66" i="14"/>
  <c r="N77" i="14"/>
  <c r="P77" i="14"/>
  <c r="N106" i="14"/>
  <c r="P106" i="14"/>
  <c r="N135" i="14"/>
  <c r="P135" i="14"/>
  <c r="N164" i="14"/>
  <c r="P164" i="14"/>
  <c r="N211" i="14"/>
  <c r="P211" i="14"/>
  <c r="N218" i="14"/>
  <c r="P218" i="14"/>
  <c r="N247" i="14"/>
  <c r="P247" i="14"/>
  <c r="N21" i="14"/>
  <c r="P21" i="14"/>
  <c r="N14" i="14"/>
  <c r="P14" i="14"/>
  <c r="N38" i="14"/>
  <c r="P38" i="14"/>
  <c r="N45" i="14"/>
  <c r="P45" i="14"/>
  <c r="N49" i="14"/>
  <c r="P49" i="14"/>
  <c r="N67" i="14"/>
  <c r="P67" i="14"/>
  <c r="N74" i="14"/>
  <c r="P74" i="14"/>
  <c r="N78" i="14"/>
  <c r="P78" i="14"/>
  <c r="N96" i="14"/>
  <c r="P96" i="14"/>
  <c r="N103" i="14"/>
  <c r="P103" i="14"/>
  <c r="N107" i="14"/>
  <c r="P107" i="14"/>
  <c r="N125" i="14"/>
  <c r="P125" i="14"/>
  <c r="N132" i="14"/>
  <c r="P132" i="14"/>
  <c r="N136" i="14"/>
  <c r="P136" i="14"/>
  <c r="N154" i="14"/>
  <c r="P154" i="14"/>
  <c r="N161" i="14"/>
  <c r="P161" i="14"/>
  <c r="N165" i="14"/>
  <c r="P165" i="14"/>
  <c r="N183" i="14"/>
  <c r="P183" i="14"/>
  <c r="N190" i="14"/>
  <c r="P190" i="14"/>
  <c r="N194" i="14"/>
  <c r="P194" i="14"/>
  <c r="N212" i="14"/>
  <c r="P212" i="14"/>
  <c r="N219" i="14"/>
  <c r="P219" i="14"/>
  <c r="N223" i="14"/>
  <c r="P223" i="14"/>
  <c r="N241" i="14"/>
  <c r="P241" i="14"/>
  <c r="N248" i="14"/>
  <c r="P248" i="14"/>
  <c r="N252" i="14"/>
  <c r="P252" i="14"/>
  <c r="N20" i="14"/>
  <c r="P20" i="14"/>
  <c r="N13" i="14"/>
  <c r="P13" i="14"/>
  <c r="N9" i="14"/>
  <c r="P9" i="14"/>
  <c r="N39" i="14"/>
  <c r="P39" i="14"/>
  <c r="N46" i="14"/>
  <c r="P46" i="14"/>
  <c r="N50" i="14"/>
  <c r="P50" i="14"/>
  <c r="N68" i="14"/>
  <c r="P68" i="14"/>
  <c r="N75" i="14"/>
  <c r="P75" i="14"/>
  <c r="N79" i="14"/>
  <c r="P79" i="14"/>
  <c r="N100" i="14"/>
  <c r="P100" i="14"/>
  <c r="N104" i="14"/>
  <c r="P104" i="14"/>
  <c r="N108" i="14"/>
  <c r="P108" i="14"/>
  <c r="N129" i="14"/>
  <c r="P129" i="14"/>
  <c r="N133" i="14"/>
  <c r="P133" i="14"/>
  <c r="N137" i="14"/>
  <c r="P137" i="14"/>
  <c r="N158" i="14"/>
  <c r="P158" i="14"/>
  <c r="N162" i="14"/>
  <c r="P162" i="14"/>
  <c r="N166" i="14"/>
  <c r="P166" i="14"/>
  <c r="N187" i="14"/>
  <c r="P187" i="14"/>
  <c r="N191" i="14"/>
  <c r="P191" i="14"/>
  <c r="N195" i="14"/>
  <c r="P195" i="14"/>
  <c r="N216" i="14"/>
  <c r="P216" i="14"/>
  <c r="N220" i="14"/>
  <c r="P220" i="14"/>
  <c r="N224" i="14"/>
  <c r="P224" i="14"/>
  <c r="N242" i="14"/>
  <c r="P242" i="14"/>
  <c r="N249" i="14"/>
  <c r="P249" i="14"/>
  <c r="N253" i="14"/>
  <c r="P253" i="14"/>
  <c r="N19" i="14"/>
  <c r="P19" i="14"/>
  <c r="N12" i="14"/>
  <c r="P12" i="14"/>
  <c r="N40" i="14"/>
  <c r="P40" i="14"/>
  <c r="N47" i="14"/>
  <c r="P47" i="14"/>
  <c r="N51" i="14"/>
  <c r="P51" i="14"/>
  <c r="N72" i="14"/>
  <c r="P72" i="14"/>
  <c r="N76" i="14"/>
  <c r="P76" i="14"/>
  <c r="N80" i="14"/>
  <c r="P80" i="14"/>
  <c r="N101" i="14"/>
  <c r="P101" i="14"/>
  <c r="N105" i="14"/>
  <c r="P105" i="14"/>
  <c r="N109" i="14"/>
  <c r="P109" i="14"/>
  <c r="N130" i="14"/>
  <c r="P130" i="14"/>
  <c r="N134" i="14"/>
  <c r="P134" i="14"/>
  <c r="N138" i="14"/>
  <c r="P138" i="14"/>
  <c r="N159" i="14"/>
  <c r="P159" i="14"/>
  <c r="N163" i="14"/>
  <c r="P163" i="14"/>
  <c r="N167" i="14"/>
  <c r="P167" i="14"/>
  <c r="N188" i="14"/>
  <c r="P188" i="14"/>
  <c r="N192" i="14"/>
  <c r="P192" i="14"/>
  <c r="N196" i="14"/>
  <c r="P196" i="14"/>
  <c r="N217" i="14"/>
  <c r="P217" i="14"/>
  <c r="N221" i="14"/>
  <c r="P221" i="14"/>
  <c r="N225" i="14"/>
  <c r="P225" i="14"/>
  <c r="N243" i="14"/>
  <c r="P243" i="14"/>
  <c r="N250" i="14"/>
  <c r="P250" i="14"/>
  <c r="N254" i="14"/>
  <c r="P254" i="14"/>
  <c r="N37" i="14"/>
  <c r="P37" i="14"/>
  <c r="P8" i="14"/>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N8"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L8" i="4" s="1"/>
  <c r="L8" i="11" l="1"/>
  <c r="J17" i="11"/>
  <c r="J15" i="11"/>
  <c r="J23" i="11"/>
  <c r="J13" i="11"/>
  <c r="L10" i="11"/>
  <c r="L16" i="11"/>
  <c r="L24" i="11"/>
  <c r="L26" i="11"/>
  <c r="L18" i="11"/>
  <c r="L22" i="11"/>
  <c r="L14" i="11"/>
  <c r="J22" i="11"/>
  <c r="J16" i="11"/>
  <c r="N23" i="11" l="1"/>
  <c r="M159" i="19" l="1"/>
  <c r="G15" i="24" l="1"/>
  <c r="C6" i="12" l="1"/>
  <c r="C845" i="13" l="1"/>
  <c r="C844" i="13"/>
  <c r="C810" i="13"/>
  <c r="C809" i="13"/>
  <c r="C775" i="13"/>
  <c r="C774" i="13"/>
  <c r="C740" i="13"/>
  <c r="C739" i="13"/>
  <c r="C705" i="13"/>
  <c r="C704" i="13"/>
  <c r="C670" i="13"/>
  <c r="C669" i="13"/>
  <c r="C635" i="13"/>
  <c r="C634" i="13"/>
  <c r="C600" i="13"/>
  <c r="C599" i="13"/>
  <c r="C565" i="13"/>
  <c r="C564" i="13"/>
  <c r="C530" i="13"/>
  <c r="C529" i="13"/>
  <c r="C495" i="13"/>
  <c r="C494" i="13"/>
  <c r="C460" i="13"/>
  <c r="C459" i="13"/>
  <c r="C425" i="13"/>
  <c r="C424" i="13"/>
  <c r="C390" i="13"/>
  <c r="C389" i="13"/>
  <c r="C355" i="13"/>
  <c r="C354" i="13"/>
  <c r="C320" i="13"/>
  <c r="C319" i="13"/>
  <c r="C285" i="13"/>
  <c r="C284" i="13"/>
  <c r="C250" i="13"/>
  <c r="C249" i="13"/>
  <c r="C214" i="13"/>
  <c r="C180" i="13"/>
  <c r="C179" i="13"/>
  <c r="C145" i="13"/>
  <c r="C144" i="13"/>
  <c r="C110" i="13"/>
  <c r="C109" i="13"/>
  <c r="C75" i="13"/>
  <c r="C74" i="13"/>
  <c r="C40" i="13"/>
  <c r="C39"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31" i="24"/>
  <c r="C5" i="24"/>
  <c r="C4" i="24"/>
  <c r="E1299" i="23" l="1"/>
  <c r="E1264" i="23"/>
  <c r="E1229" i="23"/>
  <c r="E1194" i="23"/>
  <c r="E1159" i="23"/>
  <c r="E1124" i="23"/>
  <c r="E1089" i="23"/>
  <c r="E1054" i="23"/>
  <c r="E1019" i="23"/>
  <c r="E984" i="23"/>
  <c r="E949" i="23"/>
  <c r="E914" i="23"/>
  <c r="E879" i="23"/>
  <c r="E844" i="23"/>
  <c r="E809" i="23"/>
  <c r="E774" i="23"/>
  <c r="E739" i="23"/>
  <c r="E704" i="23"/>
  <c r="E669" i="23"/>
  <c r="E634" i="23"/>
  <c r="E599" i="23"/>
  <c r="E564" i="23"/>
  <c r="E529" i="23"/>
  <c r="E494" i="23"/>
  <c r="E459" i="23"/>
  <c r="E424" i="23"/>
  <c r="E389" i="23"/>
  <c r="E354" i="23"/>
  <c r="E319" i="23"/>
  <c r="E284" i="23"/>
  <c r="E249" i="23"/>
  <c r="E214" i="23"/>
  <c r="E179" i="23"/>
  <c r="E144" i="23"/>
  <c r="E109" i="23"/>
  <c r="E74" i="23"/>
  <c r="E39" i="23"/>
  <c r="E5" i="23"/>
  <c r="E4" i="23"/>
  <c r="E5" i="22"/>
  <c r="E4" i="22"/>
  <c r="L64" i="23" l="1"/>
  <c r="M132" i="19"/>
  <c r="M105" i="19"/>
  <c r="M78" i="19"/>
  <c r="M51" i="19"/>
  <c r="L99" i="23" l="1"/>
  <c r="M24" i="19"/>
  <c r="K23" i="19"/>
  <c r="E5" i="19"/>
  <c r="E4" i="19"/>
  <c r="L134" i="23" l="1"/>
  <c r="K50" i="19"/>
  <c r="I23" i="15"/>
  <c r="E5" i="15"/>
  <c r="E4" i="15"/>
  <c r="L23" i="14"/>
  <c r="E5" i="14"/>
  <c r="E4" i="14"/>
  <c r="I53" i="15" l="1"/>
  <c r="K77" i="19"/>
  <c r="L52" i="14"/>
  <c r="C17" i="2"/>
  <c r="L169" i="23" l="1"/>
  <c r="I83" i="15"/>
  <c r="L81" i="14"/>
  <c r="L110" i="14" s="1"/>
  <c r="K104" i="19"/>
  <c r="L204" i="23"/>
  <c r="L139" i="14" l="1"/>
  <c r="I113" i="15"/>
  <c r="L239" i="23"/>
  <c r="K131" i="19"/>
  <c r="K158" i="19" s="1"/>
  <c r="G14" i="24" l="1"/>
  <c r="N158" i="19"/>
  <c r="L168" i="14"/>
  <c r="I143" i="15"/>
  <c r="L274" i="2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L197" i="14" l="1"/>
  <c r="I173" i="15"/>
  <c r="Z14" i="11"/>
  <c r="Z27" i="11"/>
  <c r="Z23" i="11"/>
  <c r="Z19" i="11"/>
  <c r="Z15" i="11"/>
  <c r="Z11" i="11"/>
  <c r="U24" i="11"/>
  <c r="Z24" i="11" s="1"/>
  <c r="U16" i="11"/>
  <c r="Z16" i="11" s="1"/>
  <c r="U26" i="11"/>
  <c r="Z26" i="11" s="1"/>
  <c r="L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O16" i="1"/>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L226" i="14" l="1"/>
  <c r="I203" i="15"/>
  <c r="L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69" i="13" l="1"/>
  <c r="G869" i="13" s="1"/>
  <c r="L865" i="13"/>
  <c r="G865" i="13" s="1"/>
  <c r="L861" i="13"/>
  <c r="G861" i="13" s="1"/>
  <c r="L857" i="13"/>
  <c r="G857" i="13" s="1"/>
  <c r="L853" i="13"/>
  <c r="G853" i="13" s="1"/>
  <c r="L832" i="13"/>
  <c r="G832" i="13" s="1"/>
  <c r="L828" i="13"/>
  <c r="G828" i="13" s="1"/>
  <c r="L824" i="13"/>
  <c r="G824" i="13" s="1"/>
  <c r="L820" i="13"/>
  <c r="G820" i="13" s="1"/>
  <c r="L816" i="13"/>
  <c r="G816" i="13" s="1"/>
  <c r="L799" i="13"/>
  <c r="G799" i="13" s="1"/>
  <c r="L795" i="13"/>
  <c r="G795" i="13" s="1"/>
  <c r="L791" i="13"/>
  <c r="G791" i="13" s="1"/>
  <c r="L787" i="13"/>
  <c r="G787" i="13" s="1"/>
  <c r="L783" i="13"/>
  <c r="G783" i="13" s="1"/>
  <c r="L762" i="13"/>
  <c r="G762" i="13" s="1"/>
  <c r="L758" i="13"/>
  <c r="G758" i="13" s="1"/>
  <c r="L754" i="13"/>
  <c r="G754" i="13" s="1"/>
  <c r="L750" i="13"/>
  <c r="G750" i="13" s="1"/>
  <c r="L746" i="13"/>
  <c r="G746" i="13" s="1"/>
  <c r="L729" i="13"/>
  <c r="G729" i="13" s="1"/>
  <c r="L725" i="13"/>
  <c r="G725" i="13" s="1"/>
  <c r="L721" i="13"/>
  <c r="G721" i="13" s="1"/>
  <c r="L717" i="13"/>
  <c r="G717" i="13" s="1"/>
  <c r="L713" i="13"/>
  <c r="G713" i="13" s="1"/>
  <c r="L692" i="13"/>
  <c r="G692" i="13" s="1"/>
  <c r="L866" i="13"/>
  <c r="G866" i="13" s="1"/>
  <c r="L862" i="13"/>
  <c r="G862" i="13" s="1"/>
  <c r="L858" i="13"/>
  <c r="G858" i="13" s="1"/>
  <c r="L854" i="13"/>
  <c r="G854" i="13" s="1"/>
  <c r="L850" i="13"/>
  <c r="G850" i="13" s="1"/>
  <c r="L833" i="13"/>
  <c r="G833" i="13" s="1"/>
  <c r="L829" i="13"/>
  <c r="G829" i="13" s="1"/>
  <c r="L825" i="13"/>
  <c r="G825" i="13" s="1"/>
  <c r="L821" i="13"/>
  <c r="G821" i="13" s="1"/>
  <c r="L817" i="13"/>
  <c r="G817" i="13" s="1"/>
  <c r="L796" i="13"/>
  <c r="G796" i="13" s="1"/>
  <c r="L792" i="13"/>
  <c r="G792" i="13" s="1"/>
  <c r="L788" i="13"/>
  <c r="G788" i="13" s="1"/>
  <c r="L784" i="13"/>
  <c r="G784" i="13" s="1"/>
  <c r="L780" i="13"/>
  <c r="G780" i="13" s="1"/>
  <c r="L763" i="13"/>
  <c r="G763" i="13" s="1"/>
  <c r="L759" i="13"/>
  <c r="G759" i="13" s="1"/>
  <c r="L755" i="13"/>
  <c r="G755" i="13" s="1"/>
  <c r="L751" i="13"/>
  <c r="G751" i="13" s="1"/>
  <c r="L747" i="13"/>
  <c r="G747" i="13" s="1"/>
  <c r="L726" i="13"/>
  <c r="G726" i="13" s="1"/>
  <c r="L722" i="13"/>
  <c r="G722" i="13" s="1"/>
  <c r="L718" i="13"/>
  <c r="G718" i="13" s="1"/>
  <c r="L714" i="13"/>
  <c r="G714" i="13" s="1"/>
  <c r="L693" i="13"/>
  <c r="G693" i="13" s="1"/>
  <c r="L689" i="13"/>
  <c r="G689" i="13" s="1"/>
  <c r="L685" i="13"/>
  <c r="G685" i="13" s="1"/>
  <c r="L867" i="13"/>
  <c r="G867" i="13" s="1"/>
  <c r="L859" i="13"/>
  <c r="G859" i="13" s="1"/>
  <c r="L851" i="13"/>
  <c r="G851" i="13" s="1"/>
  <c r="L830" i="13"/>
  <c r="G830" i="13" s="1"/>
  <c r="L822" i="13"/>
  <c r="G822" i="13" s="1"/>
  <c r="L797" i="13"/>
  <c r="G797" i="13" s="1"/>
  <c r="L789" i="13"/>
  <c r="G789" i="13" s="1"/>
  <c r="L781" i="13"/>
  <c r="G781" i="13" s="1"/>
  <c r="L760" i="13"/>
  <c r="G760" i="13" s="1"/>
  <c r="L752" i="13"/>
  <c r="G752" i="13" s="1"/>
  <c r="L727" i="13"/>
  <c r="G727" i="13" s="1"/>
  <c r="L719" i="13"/>
  <c r="G719" i="13" s="1"/>
  <c r="L711" i="13"/>
  <c r="G711" i="13" s="1"/>
  <c r="L690" i="13"/>
  <c r="G690" i="13" s="1"/>
  <c r="L688" i="13"/>
  <c r="G688" i="13" s="1"/>
  <c r="L686" i="13"/>
  <c r="G686" i="13" s="1"/>
  <c r="L683" i="13"/>
  <c r="G683" i="13" s="1"/>
  <c r="L679" i="13"/>
  <c r="G679" i="13" s="1"/>
  <c r="L675" i="13"/>
  <c r="G675" i="13" s="1"/>
  <c r="L658" i="13"/>
  <c r="G658" i="13" s="1"/>
  <c r="L654" i="13"/>
  <c r="G654" i="13" s="1"/>
  <c r="L650" i="13"/>
  <c r="G650" i="13" s="1"/>
  <c r="L646" i="13"/>
  <c r="G646" i="13" s="1"/>
  <c r="L642" i="13"/>
  <c r="G642" i="13" s="1"/>
  <c r="L621" i="13"/>
  <c r="G621" i="13" s="1"/>
  <c r="L617" i="13"/>
  <c r="G617" i="13" s="1"/>
  <c r="L613" i="13"/>
  <c r="G613" i="13" s="1"/>
  <c r="L609" i="13"/>
  <c r="G609" i="13" s="1"/>
  <c r="L605" i="13"/>
  <c r="G605" i="13" s="1"/>
  <c r="L588" i="13"/>
  <c r="G588" i="13" s="1"/>
  <c r="L864" i="13"/>
  <c r="G864" i="13" s="1"/>
  <c r="L856" i="13"/>
  <c r="G856" i="13" s="1"/>
  <c r="L827" i="13"/>
  <c r="G827" i="13" s="1"/>
  <c r="L819" i="13"/>
  <c r="G819" i="13" s="1"/>
  <c r="L794" i="13"/>
  <c r="G794" i="13" s="1"/>
  <c r="L786" i="13"/>
  <c r="G786" i="13" s="1"/>
  <c r="L757" i="13"/>
  <c r="G757" i="13" s="1"/>
  <c r="L749" i="13"/>
  <c r="G749" i="13" s="1"/>
  <c r="L724" i="13"/>
  <c r="G724" i="13" s="1"/>
  <c r="L716" i="13"/>
  <c r="G716" i="13" s="1"/>
  <c r="L684" i="13"/>
  <c r="G684" i="13" s="1"/>
  <c r="L868" i="13"/>
  <c r="G868" i="13" s="1"/>
  <c r="L860" i="13"/>
  <c r="G860" i="13" s="1"/>
  <c r="L852" i="13"/>
  <c r="G852" i="13" s="1"/>
  <c r="L831" i="13"/>
  <c r="G831" i="13" s="1"/>
  <c r="L823" i="13"/>
  <c r="G823" i="13" s="1"/>
  <c r="L815" i="13"/>
  <c r="G815" i="13" s="1"/>
  <c r="L798" i="13"/>
  <c r="G798" i="13" s="1"/>
  <c r="L790" i="13"/>
  <c r="G790" i="13" s="1"/>
  <c r="L782" i="13"/>
  <c r="G782" i="13" s="1"/>
  <c r="L761" i="13"/>
  <c r="G761" i="13" s="1"/>
  <c r="L753" i="13"/>
  <c r="G753" i="13" s="1"/>
  <c r="L745" i="13"/>
  <c r="G745" i="13" s="1"/>
  <c r="L728" i="13"/>
  <c r="G728" i="13" s="1"/>
  <c r="L720" i="13"/>
  <c r="G720" i="13" s="1"/>
  <c r="L712" i="13"/>
  <c r="G712" i="13" s="1"/>
  <c r="L691" i="13"/>
  <c r="G691" i="13" s="1"/>
  <c r="L682" i="13"/>
  <c r="G682" i="13" s="1"/>
  <c r="L678" i="13"/>
  <c r="G678" i="13" s="1"/>
  <c r="L657" i="13"/>
  <c r="G657" i="13" s="1"/>
  <c r="L653" i="13"/>
  <c r="G653" i="13" s="1"/>
  <c r="L649" i="13"/>
  <c r="G649" i="13" s="1"/>
  <c r="L645" i="13"/>
  <c r="G645" i="13" s="1"/>
  <c r="L641" i="13"/>
  <c r="G641" i="13" s="1"/>
  <c r="L624" i="13"/>
  <c r="G624" i="13" s="1"/>
  <c r="L620" i="13"/>
  <c r="G620" i="13" s="1"/>
  <c r="L616" i="13"/>
  <c r="G616" i="13" s="1"/>
  <c r="L612" i="13"/>
  <c r="G612" i="13" s="1"/>
  <c r="L608" i="13"/>
  <c r="G608" i="13" s="1"/>
  <c r="L587" i="13"/>
  <c r="G587" i="13" s="1"/>
  <c r="L680" i="13"/>
  <c r="G680" i="13" s="1"/>
  <c r="L659" i="13"/>
  <c r="G659" i="13" s="1"/>
  <c r="L651" i="13"/>
  <c r="G651" i="13" s="1"/>
  <c r="L643" i="13"/>
  <c r="G643" i="13" s="1"/>
  <c r="L618" i="13"/>
  <c r="G618" i="13" s="1"/>
  <c r="L610" i="13"/>
  <c r="G610" i="13" s="1"/>
  <c r="L589" i="13"/>
  <c r="G589" i="13" s="1"/>
  <c r="L582" i="13"/>
  <c r="G582" i="13" s="1"/>
  <c r="L578" i="13"/>
  <c r="G578" i="13" s="1"/>
  <c r="L574" i="13"/>
  <c r="G574" i="13" s="1"/>
  <c r="L570" i="13"/>
  <c r="G570" i="13" s="1"/>
  <c r="L553" i="13"/>
  <c r="G553" i="13" s="1"/>
  <c r="L549" i="13"/>
  <c r="G549" i="13" s="1"/>
  <c r="L545" i="13"/>
  <c r="G545" i="13" s="1"/>
  <c r="L541" i="13"/>
  <c r="G541" i="13" s="1"/>
  <c r="L537" i="13"/>
  <c r="G537" i="13" s="1"/>
  <c r="L516" i="13"/>
  <c r="G516" i="13" s="1"/>
  <c r="L512" i="13"/>
  <c r="G512" i="13" s="1"/>
  <c r="L508" i="13"/>
  <c r="G508" i="13" s="1"/>
  <c r="L504" i="13"/>
  <c r="G504" i="13" s="1"/>
  <c r="L500" i="13"/>
  <c r="G500" i="13" s="1"/>
  <c r="L818" i="13"/>
  <c r="G818" i="13" s="1"/>
  <c r="L748" i="13"/>
  <c r="G748" i="13" s="1"/>
  <c r="L677" i="13"/>
  <c r="G677" i="13" s="1"/>
  <c r="L656" i="13"/>
  <c r="G656" i="13" s="1"/>
  <c r="L648" i="13"/>
  <c r="G648" i="13" s="1"/>
  <c r="L640" i="13"/>
  <c r="G640" i="13" s="1"/>
  <c r="L623" i="13"/>
  <c r="G623" i="13" s="1"/>
  <c r="L615" i="13"/>
  <c r="G615" i="13" s="1"/>
  <c r="L607" i="13"/>
  <c r="G607" i="13" s="1"/>
  <c r="L586" i="13"/>
  <c r="G586" i="13" s="1"/>
  <c r="L583" i="13"/>
  <c r="G583" i="13" s="1"/>
  <c r="L579" i="13"/>
  <c r="G579" i="13" s="1"/>
  <c r="L575" i="13"/>
  <c r="G575" i="13" s="1"/>
  <c r="L571" i="13"/>
  <c r="G571" i="13" s="1"/>
  <c r="L554" i="13"/>
  <c r="G554" i="13" s="1"/>
  <c r="L550" i="13"/>
  <c r="G550" i="13" s="1"/>
  <c r="L546" i="13"/>
  <c r="G546" i="13" s="1"/>
  <c r="L542" i="13"/>
  <c r="G542" i="13" s="1"/>
  <c r="L538" i="13"/>
  <c r="G538" i="13" s="1"/>
  <c r="L517" i="13"/>
  <c r="G517" i="13" s="1"/>
  <c r="L513" i="13"/>
  <c r="G513" i="13" s="1"/>
  <c r="L509" i="13"/>
  <c r="G509" i="13" s="1"/>
  <c r="L855" i="13"/>
  <c r="G855" i="13" s="1"/>
  <c r="L826" i="13"/>
  <c r="G826" i="13" s="1"/>
  <c r="L785" i="13"/>
  <c r="G785" i="13" s="1"/>
  <c r="L756" i="13"/>
  <c r="G756" i="13" s="1"/>
  <c r="L715" i="13"/>
  <c r="G715" i="13" s="1"/>
  <c r="L687" i="13"/>
  <c r="G687" i="13" s="1"/>
  <c r="L676" i="13"/>
  <c r="G676" i="13" s="1"/>
  <c r="L655" i="13"/>
  <c r="G655" i="13" s="1"/>
  <c r="L647" i="13"/>
  <c r="G647" i="13" s="1"/>
  <c r="L622" i="13"/>
  <c r="G622" i="13" s="1"/>
  <c r="L614" i="13"/>
  <c r="G614" i="13" s="1"/>
  <c r="L606" i="13"/>
  <c r="G606" i="13" s="1"/>
  <c r="L584" i="13"/>
  <c r="G584" i="13" s="1"/>
  <c r="L580" i="13"/>
  <c r="G580" i="13" s="1"/>
  <c r="L576" i="13"/>
  <c r="G576" i="13" s="1"/>
  <c r="L572" i="13"/>
  <c r="G572" i="13" s="1"/>
  <c r="L551" i="13"/>
  <c r="G551" i="13" s="1"/>
  <c r="L547" i="13"/>
  <c r="G547" i="13" s="1"/>
  <c r="L543" i="13"/>
  <c r="G543" i="13" s="1"/>
  <c r="L539" i="13"/>
  <c r="G539" i="13" s="1"/>
  <c r="L518" i="13"/>
  <c r="G518" i="13" s="1"/>
  <c r="L514" i="13"/>
  <c r="G514" i="13" s="1"/>
  <c r="L510" i="13"/>
  <c r="G510" i="13" s="1"/>
  <c r="L506" i="13"/>
  <c r="G506" i="13" s="1"/>
  <c r="L502" i="13"/>
  <c r="G502" i="13" s="1"/>
  <c r="L481" i="13"/>
  <c r="G481" i="13" s="1"/>
  <c r="L477" i="13"/>
  <c r="G477" i="13" s="1"/>
  <c r="L473" i="13"/>
  <c r="G473" i="13" s="1"/>
  <c r="L469" i="13"/>
  <c r="G469" i="13" s="1"/>
  <c r="L863" i="13"/>
  <c r="G863" i="13" s="1"/>
  <c r="L834" i="13"/>
  <c r="G834" i="13" s="1"/>
  <c r="L793" i="13"/>
  <c r="G793" i="13" s="1"/>
  <c r="L764" i="13"/>
  <c r="G764" i="13" s="1"/>
  <c r="L723" i="13"/>
  <c r="G723" i="13" s="1"/>
  <c r="L694" i="13"/>
  <c r="G694" i="13" s="1"/>
  <c r="L644" i="13"/>
  <c r="G644" i="13" s="1"/>
  <c r="L611" i="13"/>
  <c r="G611" i="13" s="1"/>
  <c r="L577" i="13"/>
  <c r="G577" i="13" s="1"/>
  <c r="L548" i="13"/>
  <c r="G548" i="13" s="1"/>
  <c r="L515" i="13"/>
  <c r="G515" i="13" s="1"/>
  <c r="L501" i="13"/>
  <c r="G501" i="13" s="1"/>
  <c r="L479" i="13"/>
  <c r="G479" i="13" s="1"/>
  <c r="L472" i="13"/>
  <c r="G472" i="13" s="1"/>
  <c r="L470" i="13"/>
  <c r="G470" i="13" s="1"/>
  <c r="L447" i="13"/>
  <c r="G447" i="13" s="1"/>
  <c r="L443" i="13"/>
  <c r="G443" i="13" s="1"/>
  <c r="L439" i="13"/>
  <c r="G439" i="13" s="1"/>
  <c r="L435" i="13"/>
  <c r="G435" i="13" s="1"/>
  <c r="L431" i="13"/>
  <c r="G431" i="13" s="1"/>
  <c r="L414" i="13"/>
  <c r="G414" i="13" s="1"/>
  <c r="L410" i="13"/>
  <c r="G410" i="13" s="1"/>
  <c r="L406" i="13"/>
  <c r="G406" i="13" s="1"/>
  <c r="L402" i="13"/>
  <c r="G402" i="13" s="1"/>
  <c r="L398" i="13"/>
  <c r="G398" i="13" s="1"/>
  <c r="L377" i="13"/>
  <c r="G377" i="13" s="1"/>
  <c r="L373" i="13"/>
  <c r="G373" i="13" s="1"/>
  <c r="L369" i="13"/>
  <c r="G369" i="13" s="1"/>
  <c r="L365" i="13"/>
  <c r="G365" i="13" s="1"/>
  <c r="L361" i="13"/>
  <c r="G361" i="13" s="1"/>
  <c r="L344" i="13"/>
  <c r="G344" i="13" s="1"/>
  <c r="L340" i="13"/>
  <c r="G340" i="13" s="1"/>
  <c r="L652" i="13"/>
  <c r="G652" i="13" s="1"/>
  <c r="L619" i="13"/>
  <c r="G619" i="13" s="1"/>
  <c r="L581" i="13"/>
  <c r="G581" i="13" s="1"/>
  <c r="L552" i="13"/>
  <c r="G552" i="13" s="1"/>
  <c r="L536" i="13"/>
  <c r="G536" i="13" s="1"/>
  <c r="L519" i="13"/>
  <c r="G519" i="13" s="1"/>
  <c r="L503" i="13"/>
  <c r="G503" i="13" s="1"/>
  <c r="L484" i="13"/>
  <c r="G484" i="13" s="1"/>
  <c r="L482" i="13"/>
  <c r="G482" i="13" s="1"/>
  <c r="L475" i="13"/>
  <c r="G475" i="13" s="1"/>
  <c r="L468" i="13"/>
  <c r="G468" i="13" s="1"/>
  <c r="L465" i="13"/>
  <c r="G465" i="13" s="1"/>
  <c r="L448" i="13"/>
  <c r="G448" i="13" s="1"/>
  <c r="L444" i="13"/>
  <c r="G444" i="13" s="1"/>
  <c r="L440" i="13"/>
  <c r="G440" i="13" s="1"/>
  <c r="L436" i="13"/>
  <c r="G436" i="13" s="1"/>
  <c r="L432" i="13"/>
  <c r="G432" i="13" s="1"/>
  <c r="L411" i="13"/>
  <c r="G411" i="13" s="1"/>
  <c r="L407" i="13"/>
  <c r="G407" i="13" s="1"/>
  <c r="L403" i="13"/>
  <c r="G403" i="13" s="1"/>
  <c r="L399" i="13"/>
  <c r="G399" i="13" s="1"/>
  <c r="L395" i="13"/>
  <c r="G395" i="13" s="1"/>
  <c r="L378" i="13"/>
  <c r="G378" i="13" s="1"/>
  <c r="L374" i="13"/>
  <c r="G374" i="13" s="1"/>
  <c r="L370" i="13"/>
  <c r="G370" i="13" s="1"/>
  <c r="L366" i="13"/>
  <c r="G366" i="13" s="1"/>
  <c r="L362" i="13"/>
  <c r="G362" i="13" s="1"/>
  <c r="L341" i="13"/>
  <c r="G341" i="13" s="1"/>
  <c r="L337" i="13"/>
  <c r="G337" i="13" s="1"/>
  <c r="L681" i="13"/>
  <c r="G681" i="13" s="1"/>
  <c r="L585" i="13"/>
  <c r="G585" i="13" s="1"/>
  <c r="L540" i="13"/>
  <c r="G540" i="13" s="1"/>
  <c r="L505" i="13"/>
  <c r="G505" i="13" s="1"/>
  <c r="L480" i="13"/>
  <c r="G480" i="13" s="1"/>
  <c r="L478" i="13"/>
  <c r="G478" i="13" s="1"/>
  <c r="L471" i="13"/>
  <c r="G471" i="13" s="1"/>
  <c r="L466" i="13"/>
  <c r="G466" i="13" s="1"/>
  <c r="L449" i="13"/>
  <c r="G449" i="13" s="1"/>
  <c r="L445" i="13"/>
  <c r="G445" i="13" s="1"/>
  <c r="L441" i="13"/>
  <c r="G441" i="13" s="1"/>
  <c r="L437" i="13"/>
  <c r="G437" i="13" s="1"/>
  <c r="L433" i="13"/>
  <c r="G433" i="13" s="1"/>
  <c r="L412" i="13"/>
  <c r="G412" i="13" s="1"/>
  <c r="L408" i="13"/>
  <c r="G408" i="13" s="1"/>
  <c r="L404" i="13"/>
  <c r="G404" i="13" s="1"/>
  <c r="L400" i="13"/>
  <c r="G400" i="13" s="1"/>
  <c r="L507" i="13"/>
  <c r="G507" i="13" s="1"/>
  <c r="L442" i="13"/>
  <c r="G442" i="13" s="1"/>
  <c r="L413" i="13"/>
  <c r="G413" i="13" s="1"/>
  <c r="L372" i="13"/>
  <c r="G372" i="13" s="1"/>
  <c r="L364" i="13"/>
  <c r="G364" i="13" s="1"/>
  <c r="L339" i="13"/>
  <c r="G339" i="13" s="1"/>
  <c r="K339" i="13" s="1"/>
  <c r="L335" i="13"/>
  <c r="G335" i="13" s="1"/>
  <c r="L331" i="13"/>
  <c r="G331" i="13" s="1"/>
  <c r="L327" i="13"/>
  <c r="G327" i="13" s="1"/>
  <c r="L306" i="13"/>
  <c r="G306" i="13" s="1"/>
  <c r="L302" i="13"/>
  <c r="G302" i="13" s="1"/>
  <c r="L298" i="13"/>
  <c r="G298" i="13" s="1"/>
  <c r="L294" i="13"/>
  <c r="G294" i="13" s="1"/>
  <c r="K294" i="13" s="1"/>
  <c r="L290" i="13"/>
  <c r="G290" i="13" s="1"/>
  <c r="L273" i="13"/>
  <c r="G273" i="13" s="1"/>
  <c r="L269" i="13"/>
  <c r="G269" i="13" s="1"/>
  <c r="L265" i="13"/>
  <c r="G265" i="13" s="1"/>
  <c r="L261" i="13"/>
  <c r="G261" i="13" s="1"/>
  <c r="L257" i="13"/>
  <c r="G257" i="13" s="1"/>
  <c r="L236" i="13"/>
  <c r="G236" i="13" s="1"/>
  <c r="L232" i="13"/>
  <c r="G232" i="13" s="1"/>
  <c r="L228" i="13"/>
  <c r="G228" i="13" s="1"/>
  <c r="L224" i="13"/>
  <c r="G224" i="13" s="1"/>
  <c r="L220" i="13"/>
  <c r="G220" i="13" s="1"/>
  <c r="L203" i="13"/>
  <c r="G203" i="13" s="1"/>
  <c r="L199" i="13"/>
  <c r="G199" i="13" s="1"/>
  <c r="L195" i="13"/>
  <c r="G195" i="13" s="1"/>
  <c r="L191" i="13"/>
  <c r="G191" i="13" s="1"/>
  <c r="L187" i="13"/>
  <c r="G187" i="13" s="1"/>
  <c r="L166" i="13"/>
  <c r="G166" i="13" s="1"/>
  <c r="L162" i="13"/>
  <c r="G162" i="13" s="1"/>
  <c r="L158" i="13"/>
  <c r="G158" i="13" s="1"/>
  <c r="L154" i="13"/>
  <c r="G154" i="13" s="1"/>
  <c r="L150" i="13"/>
  <c r="G150" i="13" s="1"/>
  <c r="L133" i="13"/>
  <c r="G133" i="13" s="1"/>
  <c r="L129" i="13"/>
  <c r="G129" i="13" s="1"/>
  <c r="L125" i="13"/>
  <c r="G125" i="13" s="1"/>
  <c r="L121" i="13"/>
  <c r="G121" i="13" s="1"/>
  <c r="L117" i="13"/>
  <c r="G117" i="13" s="1"/>
  <c r="L96" i="13"/>
  <c r="G96" i="13" s="1"/>
  <c r="L92" i="13"/>
  <c r="G92" i="13" s="1"/>
  <c r="L88" i="13"/>
  <c r="G88" i="13" s="1"/>
  <c r="L84" i="13"/>
  <c r="G84" i="13" s="1"/>
  <c r="L80" i="13"/>
  <c r="G80" i="13" s="1"/>
  <c r="L63" i="13"/>
  <c r="G63" i="13" s="1"/>
  <c r="L59" i="13"/>
  <c r="G59" i="13" s="1"/>
  <c r="L55" i="13"/>
  <c r="G55" i="13" s="1"/>
  <c r="L51" i="13"/>
  <c r="G51" i="13" s="1"/>
  <c r="L47" i="13"/>
  <c r="G47" i="13" s="1"/>
  <c r="L85" i="13"/>
  <c r="G85" i="13" s="1"/>
  <c r="L60" i="13"/>
  <c r="G60" i="13" s="1"/>
  <c r="L48" i="13"/>
  <c r="G48" i="13" s="1"/>
  <c r="L292" i="13"/>
  <c r="G292" i="13" s="1"/>
  <c r="L271" i="13"/>
  <c r="G271" i="13" s="1"/>
  <c r="L483" i="13"/>
  <c r="G483" i="13" s="1"/>
  <c r="L476" i="13"/>
  <c r="G476" i="13" s="1"/>
  <c r="L446" i="13"/>
  <c r="G446" i="13" s="1"/>
  <c r="L430" i="13"/>
  <c r="G430" i="13" s="1"/>
  <c r="L401" i="13"/>
  <c r="G401" i="13" s="1"/>
  <c r="L379" i="13"/>
  <c r="G379" i="13" s="1"/>
  <c r="L371" i="13"/>
  <c r="G371" i="13" s="1"/>
  <c r="L363" i="13"/>
  <c r="G363" i="13" s="1"/>
  <c r="L338" i="13"/>
  <c r="G338" i="13" s="1"/>
  <c r="K338" i="13" s="1"/>
  <c r="L336" i="13"/>
  <c r="G336" i="13" s="1"/>
  <c r="K336" i="13" s="1"/>
  <c r="L332" i="13"/>
  <c r="G332" i="13" s="1"/>
  <c r="K332" i="13" s="1"/>
  <c r="L328" i="13"/>
  <c r="G328" i="13" s="1"/>
  <c r="K328" i="13" s="1"/>
  <c r="L307" i="13"/>
  <c r="G307" i="13" s="1"/>
  <c r="L303" i="13"/>
  <c r="G303" i="13" s="1"/>
  <c r="K303" i="13" s="1"/>
  <c r="L299" i="13"/>
  <c r="G299" i="13" s="1"/>
  <c r="K299" i="13" s="1"/>
  <c r="L295" i="13"/>
  <c r="G295" i="13" s="1"/>
  <c r="K295" i="13" s="1"/>
  <c r="L291" i="13"/>
  <c r="G291" i="13" s="1"/>
  <c r="K291" i="13" s="1"/>
  <c r="L274" i="13"/>
  <c r="G274" i="13" s="1"/>
  <c r="K274" i="13" s="1"/>
  <c r="L270" i="13"/>
  <c r="G270" i="13" s="1"/>
  <c r="L266" i="13"/>
  <c r="G266" i="13" s="1"/>
  <c r="K266" i="13" s="1"/>
  <c r="L262" i="13"/>
  <c r="G262" i="13" s="1"/>
  <c r="K262" i="13" s="1"/>
  <c r="L258" i="13"/>
  <c r="G258" i="13" s="1"/>
  <c r="K258" i="13" s="1"/>
  <c r="L237" i="13"/>
  <c r="G237" i="13" s="1"/>
  <c r="K237" i="13" s="1"/>
  <c r="L233" i="13"/>
  <c r="G233" i="13" s="1"/>
  <c r="K233" i="13" s="1"/>
  <c r="L229" i="13"/>
  <c r="G229" i="13" s="1"/>
  <c r="K229" i="13" s="1"/>
  <c r="L225" i="13"/>
  <c r="G225" i="13" s="1"/>
  <c r="K225" i="13" s="1"/>
  <c r="L221" i="13"/>
  <c r="G221" i="13" s="1"/>
  <c r="L204" i="13"/>
  <c r="G204" i="13" s="1"/>
  <c r="K204" i="13" s="1"/>
  <c r="L200" i="13"/>
  <c r="G200" i="13" s="1"/>
  <c r="K200" i="13" s="1"/>
  <c r="L196" i="13"/>
  <c r="G196" i="13" s="1"/>
  <c r="K196" i="13" s="1"/>
  <c r="L192" i="13"/>
  <c r="G192" i="13" s="1"/>
  <c r="K192" i="13" s="1"/>
  <c r="L188" i="13"/>
  <c r="G188" i="13" s="1"/>
  <c r="K188" i="13" s="1"/>
  <c r="L167" i="13"/>
  <c r="G167" i="13" s="1"/>
  <c r="L163" i="13"/>
  <c r="G163" i="13" s="1"/>
  <c r="L159" i="13"/>
  <c r="G159" i="13" s="1"/>
  <c r="L155" i="13"/>
  <c r="G155" i="13" s="1"/>
  <c r="K155" i="13" s="1"/>
  <c r="L151" i="13"/>
  <c r="G151" i="13" s="1"/>
  <c r="L134" i="13"/>
  <c r="G134" i="13" s="1"/>
  <c r="L130" i="13"/>
  <c r="G130" i="13" s="1"/>
  <c r="L126" i="13"/>
  <c r="G126" i="13" s="1"/>
  <c r="L122" i="13"/>
  <c r="G122" i="13" s="1"/>
  <c r="L118" i="13"/>
  <c r="G118" i="13" s="1"/>
  <c r="L97" i="13"/>
  <c r="G97" i="13" s="1"/>
  <c r="L93" i="13"/>
  <c r="G93" i="13" s="1"/>
  <c r="L89" i="13"/>
  <c r="G89" i="13" s="1"/>
  <c r="L81" i="13"/>
  <c r="G81" i="13" s="1"/>
  <c r="L64" i="13"/>
  <c r="G64" i="13" s="1"/>
  <c r="L56" i="13"/>
  <c r="G56" i="13" s="1"/>
  <c r="L52" i="13"/>
  <c r="G52" i="13" s="1"/>
  <c r="L304" i="13"/>
  <c r="G304" i="13" s="1"/>
  <c r="K304" i="13" s="1"/>
  <c r="L296" i="13"/>
  <c r="G296" i="13" s="1"/>
  <c r="L267" i="13"/>
  <c r="G267" i="13" s="1"/>
  <c r="K267" i="13" s="1"/>
  <c r="L573" i="13"/>
  <c r="G573" i="13" s="1"/>
  <c r="L544" i="13"/>
  <c r="G544" i="13" s="1"/>
  <c r="L474" i="13"/>
  <c r="G474" i="13" s="1"/>
  <c r="L467" i="13"/>
  <c r="G467" i="13" s="1"/>
  <c r="L434" i="13"/>
  <c r="G434" i="13" s="1"/>
  <c r="L405" i="13"/>
  <c r="G405" i="13" s="1"/>
  <c r="L397" i="13"/>
  <c r="G397" i="13" s="1"/>
  <c r="L376" i="13"/>
  <c r="G376" i="13" s="1"/>
  <c r="L368" i="13"/>
  <c r="G368" i="13" s="1"/>
  <c r="L343" i="13"/>
  <c r="G343" i="13" s="1"/>
  <c r="L333" i="13"/>
  <c r="G333" i="13" s="1"/>
  <c r="L329" i="13"/>
  <c r="G329" i="13" s="1"/>
  <c r="L325" i="13"/>
  <c r="G325" i="13" s="1"/>
  <c r="L308" i="13"/>
  <c r="G308" i="13" s="1"/>
  <c r="L300" i="13"/>
  <c r="G300" i="13" s="1"/>
  <c r="L326" i="13"/>
  <c r="G326" i="13" s="1"/>
  <c r="L309" i="13"/>
  <c r="G309" i="13" s="1"/>
  <c r="L293" i="13"/>
  <c r="G293" i="13" s="1"/>
  <c r="L264" i="13"/>
  <c r="G264" i="13" s="1"/>
  <c r="L256" i="13"/>
  <c r="G256" i="13" s="1"/>
  <c r="L234" i="13"/>
  <c r="G234" i="13" s="1"/>
  <c r="L226" i="13"/>
  <c r="G226" i="13" s="1"/>
  <c r="L202" i="13"/>
  <c r="G202" i="13" s="1"/>
  <c r="L194" i="13"/>
  <c r="G194" i="13" s="1"/>
  <c r="L186" i="13"/>
  <c r="G186" i="13" s="1"/>
  <c r="L164" i="13"/>
  <c r="G164" i="13" s="1"/>
  <c r="L156" i="13"/>
  <c r="G156" i="13" s="1"/>
  <c r="L132" i="13"/>
  <c r="G132" i="13" s="1"/>
  <c r="L124" i="13"/>
  <c r="G124" i="13" s="1"/>
  <c r="L116" i="13"/>
  <c r="G116" i="13" s="1"/>
  <c r="L94" i="13"/>
  <c r="G94" i="13" s="1"/>
  <c r="L86" i="13"/>
  <c r="G86" i="13" s="1"/>
  <c r="L62" i="13"/>
  <c r="G62" i="13" s="1"/>
  <c r="L54" i="13"/>
  <c r="G54" i="13" s="1"/>
  <c r="L46" i="13"/>
  <c r="G46" i="13" s="1"/>
  <c r="L511" i="13"/>
  <c r="G511" i="13" s="1"/>
  <c r="L367" i="13"/>
  <c r="G367" i="13" s="1"/>
  <c r="L330" i="13"/>
  <c r="G330" i="13" s="1"/>
  <c r="K330" i="13" s="1"/>
  <c r="L297" i="13"/>
  <c r="G297" i="13" s="1"/>
  <c r="L268" i="13"/>
  <c r="G268" i="13" s="1"/>
  <c r="L263" i="13"/>
  <c r="G263" i="13" s="1"/>
  <c r="L255" i="13"/>
  <c r="G255" i="13" s="1"/>
  <c r="L239" i="13"/>
  <c r="G239" i="13" s="1"/>
  <c r="L231" i="13"/>
  <c r="G231" i="13" s="1"/>
  <c r="L223" i="13"/>
  <c r="G223" i="13" s="1"/>
  <c r="K223" i="13" s="1"/>
  <c r="L201" i="13"/>
  <c r="G201" i="13" s="1"/>
  <c r="K201" i="13" s="1"/>
  <c r="L193" i="13"/>
  <c r="G193" i="13" s="1"/>
  <c r="L185" i="13"/>
  <c r="G185" i="13" s="1"/>
  <c r="L169" i="13"/>
  <c r="G169" i="13" s="1"/>
  <c r="L161" i="13"/>
  <c r="G161" i="13" s="1"/>
  <c r="L153" i="13"/>
  <c r="G153" i="13" s="1"/>
  <c r="L131" i="13"/>
  <c r="G131" i="13" s="1"/>
  <c r="L123" i="13"/>
  <c r="G123" i="13" s="1"/>
  <c r="L115" i="13"/>
  <c r="G115" i="13" s="1"/>
  <c r="L99" i="13"/>
  <c r="G99" i="13" s="1"/>
  <c r="L91" i="13"/>
  <c r="G91" i="13" s="1"/>
  <c r="L83" i="13"/>
  <c r="G83" i="13" s="1"/>
  <c r="L61" i="13"/>
  <c r="G61" i="13" s="1"/>
  <c r="L53" i="13"/>
  <c r="G53" i="13" s="1"/>
  <c r="L45" i="13"/>
  <c r="G45" i="13" s="1"/>
  <c r="L438" i="13"/>
  <c r="G438" i="13" s="1"/>
  <c r="L235" i="13"/>
  <c r="G235" i="13" s="1"/>
  <c r="L197" i="13"/>
  <c r="G197" i="13" s="1"/>
  <c r="K197" i="13" s="1"/>
  <c r="L165" i="13"/>
  <c r="G165" i="13" s="1"/>
  <c r="L127" i="13"/>
  <c r="G127" i="13" s="1"/>
  <c r="L95" i="13"/>
  <c r="G95" i="13" s="1"/>
  <c r="L57" i="13"/>
  <c r="G57" i="13" s="1"/>
  <c r="L396" i="13"/>
  <c r="G396" i="13" s="1"/>
  <c r="L375" i="13"/>
  <c r="G375" i="13" s="1"/>
  <c r="L342" i="13"/>
  <c r="G342" i="13" s="1"/>
  <c r="K342" i="13" s="1"/>
  <c r="L334" i="13"/>
  <c r="G334" i="13" s="1"/>
  <c r="K334" i="13" s="1"/>
  <c r="L301" i="13"/>
  <c r="G301" i="13" s="1"/>
  <c r="L272" i="13"/>
  <c r="G272" i="13" s="1"/>
  <c r="L260" i="13"/>
  <c r="G260" i="13" s="1"/>
  <c r="L238" i="13"/>
  <c r="G238" i="13" s="1"/>
  <c r="K238" i="13" s="1"/>
  <c r="L230" i="13"/>
  <c r="G230" i="13" s="1"/>
  <c r="K230" i="13" s="1"/>
  <c r="L222" i="13"/>
  <c r="G222" i="13" s="1"/>
  <c r="L198" i="13"/>
  <c r="G198" i="13" s="1"/>
  <c r="K198" i="13" s="1"/>
  <c r="L190" i="13"/>
  <c r="G190" i="13" s="1"/>
  <c r="L168" i="13"/>
  <c r="G168" i="13" s="1"/>
  <c r="L160" i="13"/>
  <c r="G160" i="13" s="1"/>
  <c r="L152" i="13"/>
  <c r="G152" i="13" s="1"/>
  <c r="K152" i="13" s="1"/>
  <c r="L128" i="13"/>
  <c r="G128" i="13" s="1"/>
  <c r="L120" i="13"/>
  <c r="G120" i="13" s="1"/>
  <c r="L98" i="13"/>
  <c r="G98" i="13" s="1"/>
  <c r="L90" i="13"/>
  <c r="G90" i="13" s="1"/>
  <c r="L82" i="13"/>
  <c r="G82" i="13" s="1"/>
  <c r="L58" i="13"/>
  <c r="G58" i="13" s="1"/>
  <c r="L50" i="13"/>
  <c r="G50" i="13" s="1"/>
  <c r="L409" i="13"/>
  <c r="G409" i="13" s="1"/>
  <c r="L305" i="13"/>
  <c r="G305" i="13" s="1"/>
  <c r="L259" i="13"/>
  <c r="G259" i="13" s="1"/>
  <c r="K259" i="13" s="1"/>
  <c r="L227" i="13"/>
  <c r="G227" i="13" s="1"/>
  <c r="L189" i="13"/>
  <c r="G189" i="13" s="1"/>
  <c r="L157" i="13"/>
  <c r="G157" i="13" s="1"/>
  <c r="L119" i="13"/>
  <c r="G119" i="13" s="1"/>
  <c r="L87" i="13"/>
  <c r="G87" i="13" s="1"/>
  <c r="L49" i="13"/>
  <c r="G49" i="13" s="1"/>
  <c r="L12" i="13"/>
  <c r="G12" i="13" s="1"/>
  <c r="L16" i="13"/>
  <c r="G16" i="13" s="1"/>
  <c r="L20" i="13"/>
  <c r="G20" i="13" s="1"/>
  <c r="L24" i="13"/>
  <c r="G24" i="13" s="1"/>
  <c r="L28" i="13"/>
  <c r="G28" i="13" s="1"/>
  <c r="L13" i="13"/>
  <c r="G13" i="13" s="1"/>
  <c r="L25" i="13"/>
  <c r="G25" i="13" s="1"/>
  <c r="L18" i="13"/>
  <c r="G18" i="13" s="1"/>
  <c r="L17" i="13"/>
  <c r="G17" i="13" s="1"/>
  <c r="L21" i="13"/>
  <c r="G21" i="13" s="1"/>
  <c r="L29" i="13"/>
  <c r="G29" i="13" s="1"/>
  <c r="L26" i="13"/>
  <c r="G26" i="13" s="1"/>
  <c r="L14" i="13"/>
  <c r="G14" i="13" s="1"/>
  <c r="L22" i="13"/>
  <c r="G22" i="13" s="1"/>
  <c r="L23" i="13"/>
  <c r="G23" i="13" s="1"/>
  <c r="L27" i="13"/>
  <c r="G27" i="13" s="1"/>
  <c r="L15" i="13"/>
  <c r="G15" i="13" s="1"/>
  <c r="L19" i="13"/>
  <c r="G19" i="13" s="1"/>
  <c r="L255" i="14"/>
  <c r="G10" i="24" s="1"/>
  <c r="G11" i="24"/>
  <c r="L379" i="23"/>
  <c r="L11" i="13"/>
  <c r="G11" i="13" s="1"/>
  <c r="Z8" i="11"/>
  <c r="L10" i="13" s="1"/>
  <c r="G10" i="13" s="1"/>
  <c r="G65" i="13" l="1"/>
  <c r="L535" i="13"/>
  <c r="G535" i="13" s="1"/>
  <c r="G555" i="13" s="1"/>
  <c r="K95" i="13"/>
  <c r="M95" i="13" s="1"/>
  <c r="K153" i="13"/>
  <c r="M153" i="13" s="1"/>
  <c r="K409" i="13"/>
  <c r="M409" i="13" s="1"/>
  <c r="K54" i="13"/>
  <c r="M54" i="13" s="1"/>
  <c r="K50" i="13"/>
  <c r="M50" i="13" s="1"/>
  <c r="K159" i="13"/>
  <c r="M159" i="13" s="1"/>
  <c r="K22" i="13"/>
  <c r="M22" i="13" s="1"/>
  <c r="K23" i="13"/>
  <c r="M23" i="13" s="1"/>
  <c r="K239" i="13"/>
  <c r="M239" i="13" s="1"/>
  <c r="K268" i="13"/>
  <c r="M268" i="13" s="1"/>
  <c r="K296" i="13"/>
  <c r="M296" i="13" s="1"/>
  <c r="K87" i="13"/>
  <c r="M87" i="13" s="1"/>
  <c r="K128" i="13"/>
  <c r="M128" i="13" s="1"/>
  <c r="K190" i="13"/>
  <c r="M190" i="13" s="1"/>
  <c r="K222" i="13"/>
  <c r="M222" i="13" s="1"/>
  <c r="K397" i="13"/>
  <c r="M397" i="13" s="1"/>
  <c r="K300" i="13"/>
  <c r="M300" i="13" s="1"/>
  <c r="K228" i="13"/>
  <c r="M228" i="13" s="1"/>
  <c r="K202" i="13"/>
  <c r="M202" i="13" s="1"/>
  <c r="K17" i="13"/>
  <c r="M17" i="13" s="1"/>
  <c r="K122" i="13"/>
  <c r="M122" i="13" s="1"/>
  <c r="K167" i="13"/>
  <c r="M167" i="13" s="1"/>
  <c r="K308" i="13"/>
  <c r="M308" i="13" s="1"/>
  <c r="K234" i="13"/>
  <c r="M234" i="13" s="1"/>
  <c r="K62" i="13"/>
  <c r="M62" i="13" s="1"/>
  <c r="K186" i="13"/>
  <c r="M186" i="13" s="1"/>
  <c r="K307" i="13"/>
  <c r="M307" i="13" s="1"/>
  <c r="K396" i="13"/>
  <c r="M396" i="13" s="1"/>
  <c r="K260" i="13"/>
  <c r="M260" i="13" s="1"/>
  <c r="M336" i="13"/>
  <c r="K221" i="13"/>
  <c r="M221" i="13" s="1"/>
  <c r="K301" i="13"/>
  <c r="M301" i="13" s="1"/>
  <c r="K231" i="13"/>
  <c r="M231" i="13" s="1"/>
  <c r="K29" i="13"/>
  <c r="M29" i="13" s="1"/>
  <c r="K81" i="13"/>
  <c r="M81" i="13" s="1"/>
  <c r="K129" i="13"/>
  <c r="M129" i="13" s="1"/>
  <c r="K340" i="13"/>
  <c r="M340" i="13" s="1"/>
  <c r="K53" i="13"/>
  <c r="M53" i="13" s="1"/>
  <c r="K292" i="13"/>
  <c r="M292" i="13" s="1"/>
  <c r="K120" i="13"/>
  <c r="M120" i="13" s="1"/>
  <c r="K168" i="13"/>
  <c r="M168" i="13" s="1"/>
  <c r="K327" i="13"/>
  <c r="M327" i="13" s="1"/>
  <c r="K270" i="13"/>
  <c r="M270" i="13" s="1"/>
  <c r="K58" i="13"/>
  <c r="M58" i="13" s="1"/>
  <c r="K19" i="13"/>
  <c r="M19" i="13" s="1"/>
  <c r="K57" i="13"/>
  <c r="M57" i="13" s="1"/>
  <c r="K329" i="13"/>
  <c r="M329" i="13" s="1"/>
  <c r="K166" i="13"/>
  <c r="M166" i="13" s="1"/>
  <c r="K343" i="13"/>
  <c r="M343" i="13" s="1"/>
  <c r="K156" i="13"/>
  <c r="M156" i="13" s="1"/>
  <c r="K305" i="13"/>
  <c r="M305" i="13" s="1"/>
  <c r="K94" i="13"/>
  <c r="M94" i="13" s="1"/>
  <c r="K64" i="13"/>
  <c r="M64" i="13" s="1"/>
  <c r="K24" i="13"/>
  <c r="M24" i="13" s="1"/>
  <c r="K272" i="13"/>
  <c r="M272" i="13" s="1"/>
  <c r="K193" i="13"/>
  <c r="M193" i="13" s="1"/>
  <c r="K123" i="13"/>
  <c r="M123" i="13" s="1"/>
  <c r="K86" i="13"/>
  <c r="M86" i="13" s="1"/>
  <c r="K256" i="13"/>
  <c r="M256" i="13" s="1"/>
  <c r="K56" i="13"/>
  <c r="M56" i="13" s="1"/>
  <c r="K118" i="13"/>
  <c r="M118" i="13" s="1"/>
  <c r="K163" i="13"/>
  <c r="M163" i="13" s="1"/>
  <c r="K130" i="13"/>
  <c r="M130" i="13" s="1"/>
  <c r="K15" i="13"/>
  <c r="M15" i="13" s="1"/>
  <c r="K227" i="13"/>
  <c r="M227" i="13" s="1"/>
  <c r="K293" i="13"/>
  <c r="M293" i="13" s="1"/>
  <c r="K298" i="13"/>
  <c r="M298" i="13" s="1"/>
  <c r="K132" i="13"/>
  <c r="M132" i="13" s="1"/>
  <c r="K226" i="13"/>
  <c r="M226" i="13" s="1"/>
  <c r="K165" i="13"/>
  <c r="M165" i="13" s="1"/>
  <c r="K309" i="13"/>
  <c r="M309" i="13" s="1"/>
  <c r="K224" i="13"/>
  <c r="M224" i="13" s="1"/>
  <c r="K232" i="13"/>
  <c r="M232" i="13" s="1"/>
  <c r="K302" i="13"/>
  <c r="M302" i="13" s="1"/>
  <c r="K48" i="13"/>
  <c r="M48" i="13" s="1"/>
  <c r="K236" i="13"/>
  <c r="M236" i="13" s="1"/>
  <c r="K49" i="13"/>
  <c r="M49" i="13" s="1"/>
  <c r="K91" i="13"/>
  <c r="M91" i="13" s="1"/>
  <c r="K405" i="13"/>
  <c r="M405" i="13" s="1"/>
  <c r="K83" i="13"/>
  <c r="M83" i="13" s="1"/>
  <c r="K99" i="13"/>
  <c r="M99" i="13" s="1"/>
  <c r="K401" i="13"/>
  <c r="M401" i="13" s="1"/>
  <c r="K28" i="13"/>
  <c r="M28" i="13" s="1"/>
  <c r="K12" i="13"/>
  <c r="M12" i="13" s="1"/>
  <c r="K82" i="13"/>
  <c r="M82" i="13" s="1"/>
  <c r="K98" i="13"/>
  <c r="K160" i="13"/>
  <c r="M160" i="13" s="1"/>
  <c r="K438" i="13"/>
  <c r="M438" i="13" s="1"/>
  <c r="K131" i="13"/>
  <c r="M131" i="13" s="1"/>
  <c r="K27" i="13"/>
  <c r="M27" i="13" s="1"/>
  <c r="K20" i="13"/>
  <c r="M20" i="13" s="1"/>
  <c r="K189" i="13"/>
  <c r="M189" i="13" s="1"/>
  <c r="K90" i="13"/>
  <c r="M90" i="13" s="1"/>
  <c r="K169" i="13"/>
  <c r="M169" i="13" s="1"/>
  <c r="K164" i="13"/>
  <c r="M164" i="13" s="1"/>
  <c r="K93" i="13"/>
  <c r="M93" i="13" s="1"/>
  <c r="K271" i="13"/>
  <c r="M271" i="13" s="1"/>
  <c r="K85" i="13"/>
  <c r="M85" i="13" s="1"/>
  <c r="K191" i="13"/>
  <c r="M191" i="13" s="1"/>
  <c r="K199" i="13"/>
  <c r="K261" i="13"/>
  <c r="M261" i="13" s="1"/>
  <c r="K341" i="13"/>
  <c r="M341" i="13" s="1"/>
  <c r="K14" i="13"/>
  <c r="M14" i="13" s="1"/>
  <c r="K119" i="13"/>
  <c r="M119" i="13" s="1"/>
  <c r="K16" i="13"/>
  <c r="M16" i="13" s="1"/>
  <c r="K235" i="13"/>
  <c r="M235" i="13" s="1"/>
  <c r="K297" i="13"/>
  <c r="K333" i="13"/>
  <c r="M333" i="13" s="1"/>
  <c r="K434" i="13"/>
  <c r="M434" i="13" s="1"/>
  <c r="K446" i="13"/>
  <c r="M446" i="13" s="1"/>
  <c r="K60" i="13"/>
  <c r="M60" i="13" s="1"/>
  <c r="K92" i="13"/>
  <c r="M92" i="13" s="1"/>
  <c r="K154" i="13"/>
  <c r="M154" i="13" s="1"/>
  <c r="K264" i="13"/>
  <c r="M264" i="13" s="1"/>
  <c r="K326" i="13"/>
  <c r="M326" i="13" s="1"/>
  <c r="K52" i="13"/>
  <c r="M52" i="13" s="1"/>
  <c r="K89" i="13"/>
  <c r="M89" i="13" s="1"/>
  <c r="K97" i="13"/>
  <c r="M97" i="13" s="1"/>
  <c r="K151" i="13"/>
  <c r="M151" i="13" s="1"/>
  <c r="K63" i="13"/>
  <c r="M63" i="13" s="1"/>
  <c r="K125" i="13"/>
  <c r="M125" i="13" s="1"/>
  <c r="K187" i="13"/>
  <c r="M187" i="13" s="1"/>
  <c r="K195" i="13"/>
  <c r="M195" i="13" s="1"/>
  <c r="K203" i="13"/>
  <c r="M203" i="13" s="1"/>
  <c r="K257" i="13"/>
  <c r="M257" i="13" s="1"/>
  <c r="K265" i="13"/>
  <c r="K273" i="13"/>
  <c r="M273" i="13" s="1"/>
  <c r="K335" i="13"/>
  <c r="K337" i="13"/>
  <c r="M337" i="13" s="1"/>
  <c r="K18" i="13"/>
  <c r="M18" i="13" s="1"/>
  <c r="K544" i="13"/>
  <c r="M544" i="13" s="1"/>
  <c r="M332" i="13"/>
  <c r="K483" i="13"/>
  <c r="M483" i="13" s="1"/>
  <c r="L710" i="13"/>
  <c r="G710" i="13" s="1"/>
  <c r="G730" i="13" s="1"/>
  <c r="L360" i="13"/>
  <c r="G360" i="13" s="1"/>
  <c r="G380" i="13" s="1"/>
  <c r="K26" i="13"/>
  <c r="M26" i="13" s="1"/>
  <c r="K161" i="13"/>
  <c r="M161" i="13" s="1"/>
  <c r="K124" i="13"/>
  <c r="M124" i="13" s="1"/>
  <c r="K471" i="13"/>
  <c r="M471" i="13" s="1"/>
  <c r="K681" i="13"/>
  <c r="M681" i="13" s="1"/>
  <c r="K619" i="13"/>
  <c r="K694" i="13"/>
  <c r="M694" i="13" s="1"/>
  <c r="G660" i="13"/>
  <c r="K467" i="13"/>
  <c r="M467" i="13" s="1"/>
  <c r="K371" i="13"/>
  <c r="M371" i="13" s="1"/>
  <c r="M200" i="13"/>
  <c r="M188" i="13"/>
  <c r="K115" i="13"/>
  <c r="M115" i="13" s="1"/>
  <c r="G135" i="13"/>
  <c r="M225" i="13"/>
  <c r="K45" i="13"/>
  <c r="M45" i="13" s="1"/>
  <c r="K61" i="13"/>
  <c r="M61" i="13" s="1"/>
  <c r="K761" i="13"/>
  <c r="M761" i="13" s="1"/>
  <c r="K411" i="13"/>
  <c r="M411" i="13" s="1"/>
  <c r="M237" i="13"/>
  <c r="M274" i="13"/>
  <c r="M338" i="13"/>
  <c r="K368" i="13"/>
  <c r="M368" i="13" s="1"/>
  <c r="M291" i="13"/>
  <c r="M192" i="13"/>
  <c r="M266" i="13"/>
  <c r="M303" i="13"/>
  <c r="K47" i="13"/>
  <c r="M47" i="13" s="1"/>
  <c r="K55" i="13"/>
  <c r="M55" i="13" s="1"/>
  <c r="K117" i="13"/>
  <c r="M117" i="13" s="1"/>
  <c r="K133" i="13"/>
  <c r="M133" i="13" s="1"/>
  <c r="K400" i="13"/>
  <c r="M400" i="13" s="1"/>
  <c r="K408" i="13"/>
  <c r="M408" i="13" s="1"/>
  <c r="K433" i="13"/>
  <c r="K441" i="13"/>
  <c r="M441" i="13" s="1"/>
  <c r="K449" i="13"/>
  <c r="K399" i="13"/>
  <c r="M399" i="13" s="1"/>
  <c r="K407" i="13"/>
  <c r="M407" i="13" s="1"/>
  <c r="K482" i="13"/>
  <c r="K552" i="13"/>
  <c r="M552" i="13" s="1"/>
  <c r="K652" i="13"/>
  <c r="M652" i="13" s="1"/>
  <c r="K344" i="13"/>
  <c r="K365" i="13"/>
  <c r="M365" i="13" s="1"/>
  <c r="K373" i="13"/>
  <c r="M373" i="13" s="1"/>
  <c r="K398" i="13"/>
  <c r="M398" i="13" s="1"/>
  <c r="K406" i="13"/>
  <c r="M406" i="13" s="1"/>
  <c r="K414" i="13"/>
  <c r="M414" i="13" s="1"/>
  <c r="K435" i="13"/>
  <c r="M435" i="13" s="1"/>
  <c r="K443" i="13"/>
  <c r="M443" i="13" s="1"/>
  <c r="K470" i="13"/>
  <c r="M470" i="13" s="1"/>
  <c r="K644" i="13"/>
  <c r="M644" i="13" s="1"/>
  <c r="K723" i="13"/>
  <c r="M723" i="13" s="1"/>
  <c r="K863" i="13"/>
  <c r="K473" i="13"/>
  <c r="M473" i="13" s="1"/>
  <c r="K481" i="13"/>
  <c r="K543" i="13"/>
  <c r="M543" i="13" s="1"/>
  <c r="K551" i="13"/>
  <c r="M551" i="13" s="1"/>
  <c r="K606" i="13"/>
  <c r="M606" i="13" s="1"/>
  <c r="K622" i="13"/>
  <c r="K655" i="13"/>
  <c r="M655" i="13" s="1"/>
  <c r="K687" i="13"/>
  <c r="K785" i="13"/>
  <c r="M785" i="13" s="1"/>
  <c r="K586" i="13"/>
  <c r="M586" i="13" s="1"/>
  <c r="K615" i="13"/>
  <c r="M615" i="13" s="1"/>
  <c r="K818" i="13"/>
  <c r="K541" i="13"/>
  <c r="M541" i="13" s="1"/>
  <c r="K549" i="13"/>
  <c r="M549" i="13" s="1"/>
  <c r="K608" i="13"/>
  <c r="M608" i="13" s="1"/>
  <c r="K616" i="13"/>
  <c r="K624" i="13"/>
  <c r="M624" i="13" s="1"/>
  <c r="K645" i="13"/>
  <c r="M645" i="13" s="1"/>
  <c r="K653" i="13"/>
  <c r="M653" i="13" s="1"/>
  <c r="K678" i="13"/>
  <c r="K745" i="13"/>
  <c r="M745" i="13" s="1"/>
  <c r="G765" i="13"/>
  <c r="K790" i="13"/>
  <c r="M790" i="13" s="1"/>
  <c r="K786" i="13"/>
  <c r="M786" i="13" s="1"/>
  <c r="K819" i="13"/>
  <c r="M819" i="13" s="1"/>
  <c r="K646" i="13"/>
  <c r="M646" i="13" s="1"/>
  <c r="K654" i="13"/>
  <c r="K686" i="13"/>
  <c r="M686" i="13" s="1"/>
  <c r="K711" i="13"/>
  <c r="M711" i="13" s="1"/>
  <c r="K727" i="13"/>
  <c r="K760" i="13"/>
  <c r="M760" i="13" s="1"/>
  <c r="K789" i="13"/>
  <c r="M789" i="13" s="1"/>
  <c r="K822" i="13"/>
  <c r="M822" i="13" s="1"/>
  <c r="K851" i="13"/>
  <c r="M851" i="13" s="1"/>
  <c r="K867" i="13"/>
  <c r="M867" i="13" s="1"/>
  <c r="K714" i="13"/>
  <c r="M714" i="13" s="1"/>
  <c r="K722" i="13"/>
  <c r="M722" i="13" s="1"/>
  <c r="K784" i="13"/>
  <c r="M784" i="13" s="1"/>
  <c r="K792" i="13"/>
  <c r="M792" i="13" s="1"/>
  <c r="K854" i="13"/>
  <c r="M854" i="13" s="1"/>
  <c r="K25" i="13"/>
  <c r="K375" i="13"/>
  <c r="M375" i="13" s="1"/>
  <c r="K157" i="13"/>
  <c r="M157" i="13" s="1"/>
  <c r="K507" i="13"/>
  <c r="M267" i="13"/>
  <c r="K127" i="13"/>
  <c r="M127" i="13" s="1"/>
  <c r="K827" i="13"/>
  <c r="M827" i="13" s="1"/>
  <c r="M262" i="13"/>
  <c r="K263" i="13"/>
  <c r="M263" i="13" s="1"/>
  <c r="K613" i="13"/>
  <c r="M613" i="13" s="1"/>
  <c r="K46" i="13"/>
  <c r="M46" i="13" s="1"/>
  <c r="K13" i="13"/>
  <c r="K363" i="13"/>
  <c r="M363" i="13" s="1"/>
  <c r="K21" i="13"/>
  <c r="M21" i="13" s="1"/>
  <c r="M238" i="13"/>
  <c r="M230" i="13"/>
  <c r="M196" i="13"/>
  <c r="K255" i="13"/>
  <c r="G275" i="13"/>
  <c r="K116" i="13"/>
  <c r="M116" i="13" s="1"/>
  <c r="K466" i="13"/>
  <c r="M466" i="13" s="1"/>
  <c r="K194" i="13"/>
  <c r="M194" i="13" s="1"/>
  <c r="M304" i="13"/>
  <c r="M295" i="13"/>
  <c r="K573" i="13"/>
  <c r="M573" i="13" s="1"/>
  <c r="M294" i="13"/>
  <c r="K379" i="13"/>
  <c r="K430" i="13"/>
  <c r="M430" i="13" s="1"/>
  <c r="G450" i="13"/>
  <c r="K80" i="13"/>
  <c r="G100" i="13"/>
  <c r="K88" i="13"/>
  <c r="M88" i="13" s="1"/>
  <c r="K96" i="13"/>
  <c r="K150" i="13"/>
  <c r="M150" i="13" s="1"/>
  <c r="G170" i="13"/>
  <c r="K158" i="13"/>
  <c r="K858" i="13"/>
  <c r="M858" i="13" s="1"/>
  <c r="M198" i="13"/>
  <c r="K220" i="13"/>
  <c r="M220" i="13" s="1"/>
  <c r="K570" i="13"/>
  <c r="G240" i="13"/>
  <c r="K290" i="13"/>
  <c r="K640" i="13"/>
  <c r="M640" i="13" s="1"/>
  <c r="G310" i="13"/>
  <c r="K306" i="13"/>
  <c r="M306" i="13" s="1"/>
  <c r="K656" i="13"/>
  <c r="M656" i="13" s="1"/>
  <c r="M330" i="13"/>
  <c r="K372" i="13"/>
  <c r="K413" i="13"/>
  <c r="M413" i="13" s="1"/>
  <c r="K585" i="13"/>
  <c r="K362" i="13"/>
  <c r="K370" i="13"/>
  <c r="K378" i="13"/>
  <c r="M378" i="13" s="1"/>
  <c r="K432" i="13"/>
  <c r="M432" i="13" s="1"/>
  <c r="K440" i="13"/>
  <c r="K448" i="13"/>
  <c r="M448" i="13" s="1"/>
  <c r="K475" i="13"/>
  <c r="M475" i="13" s="1"/>
  <c r="K519" i="13"/>
  <c r="M519" i="13" s="1"/>
  <c r="M339" i="13"/>
  <c r="K472" i="13"/>
  <c r="M472" i="13" s="1"/>
  <c r="K515" i="13"/>
  <c r="K577" i="13"/>
  <c r="K764" i="13"/>
  <c r="M764" i="13" s="1"/>
  <c r="K506" i="13"/>
  <c r="M506" i="13" s="1"/>
  <c r="K514" i="13"/>
  <c r="K576" i="13"/>
  <c r="K584" i="13"/>
  <c r="M584" i="13" s="1"/>
  <c r="K715" i="13"/>
  <c r="M715" i="13" s="1"/>
  <c r="K509" i="13"/>
  <c r="M509" i="13" s="1"/>
  <c r="K517" i="13"/>
  <c r="M517" i="13" s="1"/>
  <c r="K542" i="13"/>
  <c r="M542" i="13" s="1"/>
  <c r="K550" i="13"/>
  <c r="M550" i="13" s="1"/>
  <c r="K571" i="13"/>
  <c r="M571" i="13" s="1"/>
  <c r="K579" i="13"/>
  <c r="K648" i="13"/>
  <c r="M648" i="13" s="1"/>
  <c r="K677" i="13"/>
  <c r="M677" i="13" s="1"/>
  <c r="K748" i="13"/>
  <c r="M748" i="13" s="1"/>
  <c r="K504" i="13"/>
  <c r="M504" i="13" s="1"/>
  <c r="K574" i="13"/>
  <c r="M574" i="13" s="1"/>
  <c r="K582" i="13"/>
  <c r="K610" i="13"/>
  <c r="M610" i="13" s="1"/>
  <c r="K643" i="13"/>
  <c r="M643" i="13" s="1"/>
  <c r="K659" i="13"/>
  <c r="K691" i="13"/>
  <c r="M691" i="13" s="1"/>
  <c r="K720" i="13"/>
  <c r="K823" i="13"/>
  <c r="M823" i="13" s="1"/>
  <c r="K852" i="13"/>
  <c r="M852" i="13" s="1"/>
  <c r="K868" i="13"/>
  <c r="M868" i="13" s="1"/>
  <c r="K724" i="13"/>
  <c r="M724" i="13" s="1"/>
  <c r="K757" i="13"/>
  <c r="M757" i="13" s="1"/>
  <c r="K856" i="13"/>
  <c r="K609" i="13"/>
  <c r="K617" i="13"/>
  <c r="K679" i="13"/>
  <c r="M679" i="13" s="1"/>
  <c r="K688" i="13"/>
  <c r="M688" i="13" s="1"/>
  <c r="K685" i="13"/>
  <c r="M685" i="13" s="1"/>
  <c r="K693" i="13"/>
  <c r="M693" i="13" s="1"/>
  <c r="K747" i="13"/>
  <c r="K755" i="13"/>
  <c r="K763" i="13"/>
  <c r="M763" i="13" s="1"/>
  <c r="K817" i="13"/>
  <c r="M817" i="13" s="1"/>
  <c r="K825" i="13"/>
  <c r="K833" i="13"/>
  <c r="K692" i="13"/>
  <c r="M692" i="13" s="1"/>
  <c r="K717" i="13"/>
  <c r="K725" i="13"/>
  <c r="K746" i="13"/>
  <c r="K754" i="13"/>
  <c r="M754" i="13" s="1"/>
  <c r="K762" i="13"/>
  <c r="M762" i="13" s="1"/>
  <c r="K787" i="13"/>
  <c r="K795" i="13"/>
  <c r="K816" i="13"/>
  <c r="K824" i="13"/>
  <c r="K832" i="13"/>
  <c r="K857" i="13"/>
  <c r="M857" i="13" s="1"/>
  <c r="K865" i="13"/>
  <c r="M865" i="13" s="1"/>
  <c r="M152" i="13"/>
  <c r="M155" i="13"/>
  <c r="M201" i="13"/>
  <c r="M233" i="13"/>
  <c r="K185" i="13"/>
  <c r="M185" i="13" s="1"/>
  <c r="G205" i="13"/>
  <c r="M258" i="13"/>
  <c r="K367" i="13"/>
  <c r="M367" i="13" s="1"/>
  <c r="K511" i="13"/>
  <c r="M511" i="13" s="1"/>
  <c r="M197" i="13"/>
  <c r="M229" i="13"/>
  <c r="M259" i="13"/>
  <c r="M299" i="13"/>
  <c r="K675" i="13"/>
  <c r="M675" i="13" s="1"/>
  <c r="K325" i="13"/>
  <c r="M325" i="13" s="1"/>
  <c r="G345" i="13"/>
  <c r="K376" i="13"/>
  <c r="M376" i="13" s="1"/>
  <c r="K474" i="13"/>
  <c r="M474" i="13" s="1"/>
  <c r="K126" i="13"/>
  <c r="M126" i="13" s="1"/>
  <c r="K476" i="13"/>
  <c r="M476" i="13" s="1"/>
  <c r="K484" i="13"/>
  <c r="K134" i="13"/>
  <c r="M204" i="13"/>
  <c r="M328" i="13"/>
  <c r="K51" i="13"/>
  <c r="K59" i="13"/>
  <c r="K121" i="13"/>
  <c r="M121" i="13" s="1"/>
  <c r="M223" i="13"/>
  <c r="K269" i="13"/>
  <c r="M269" i="13" s="1"/>
  <c r="K331" i="13"/>
  <c r="M331" i="13" s="1"/>
  <c r="M342" i="13"/>
  <c r="K404" i="13"/>
  <c r="M404" i="13" s="1"/>
  <c r="K412" i="13"/>
  <c r="M412" i="13" s="1"/>
  <c r="K437" i="13"/>
  <c r="M437" i="13" s="1"/>
  <c r="K445" i="13"/>
  <c r="K478" i="13"/>
  <c r="K505" i="13"/>
  <c r="K540" i="13"/>
  <c r="M540" i="13" s="1"/>
  <c r="K395" i="13"/>
  <c r="M395" i="13" s="1"/>
  <c r="G415" i="13"/>
  <c r="K403" i="13"/>
  <c r="M403" i="13" s="1"/>
  <c r="K465" i="13"/>
  <c r="G485" i="13"/>
  <c r="K503" i="13"/>
  <c r="K536" i="13"/>
  <c r="K581" i="13"/>
  <c r="K361" i="13"/>
  <c r="M361" i="13" s="1"/>
  <c r="K369" i="13"/>
  <c r="M369" i="13" s="1"/>
  <c r="K377" i="13"/>
  <c r="K402" i="13"/>
  <c r="K410" i="13"/>
  <c r="M410" i="13" s="1"/>
  <c r="K431" i="13"/>
  <c r="M431" i="13" s="1"/>
  <c r="K439" i="13"/>
  <c r="M439" i="13" s="1"/>
  <c r="K447" i="13"/>
  <c r="M447" i="13" s="1"/>
  <c r="K501" i="13"/>
  <c r="M501" i="13" s="1"/>
  <c r="K611" i="13"/>
  <c r="M611" i="13" s="1"/>
  <c r="K793" i="13"/>
  <c r="K469" i="13"/>
  <c r="M469" i="13" s="1"/>
  <c r="K477" i="13"/>
  <c r="M477" i="13" s="1"/>
  <c r="K539" i="13"/>
  <c r="K547" i="13"/>
  <c r="M547" i="13" s="1"/>
  <c r="K614" i="13"/>
  <c r="K647" i="13"/>
  <c r="M647" i="13" s="1"/>
  <c r="K676" i="13"/>
  <c r="K826" i="13"/>
  <c r="K607" i="13"/>
  <c r="K623" i="13"/>
  <c r="M623" i="13" s="1"/>
  <c r="K537" i="13"/>
  <c r="M537" i="13" s="1"/>
  <c r="K545" i="13"/>
  <c r="K553" i="13"/>
  <c r="M553" i="13" s="1"/>
  <c r="K587" i="13"/>
  <c r="M587" i="13" s="1"/>
  <c r="K612" i="13"/>
  <c r="M612" i="13" s="1"/>
  <c r="K620" i="13"/>
  <c r="M620" i="13" s="1"/>
  <c r="K641" i="13"/>
  <c r="M641" i="13" s="1"/>
  <c r="K649" i="13"/>
  <c r="K657" i="13"/>
  <c r="K682" i="13"/>
  <c r="K753" i="13"/>
  <c r="M753" i="13" s="1"/>
  <c r="K782" i="13"/>
  <c r="M782" i="13" s="1"/>
  <c r="K798" i="13"/>
  <c r="M798" i="13" s="1"/>
  <c r="K794" i="13"/>
  <c r="K588" i="13"/>
  <c r="K642" i="13"/>
  <c r="M642" i="13" s="1"/>
  <c r="K650" i="13"/>
  <c r="M650" i="13" s="1"/>
  <c r="K658" i="13"/>
  <c r="K690" i="13"/>
  <c r="M690" i="13" s="1"/>
  <c r="K719" i="13"/>
  <c r="K752" i="13"/>
  <c r="M752" i="13" s="1"/>
  <c r="K781" i="13"/>
  <c r="M781" i="13" s="1"/>
  <c r="K797" i="13"/>
  <c r="K830" i="13"/>
  <c r="M830" i="13" s="1"/>
  <c r="K859" i="13"/>
  <c r="K718" i="13"/>
  <c r="M718" i="13" s="1"/>
  <c r="K726" i="13"/>
  <c r="M726" i="13" s="1"/>
  <c r="K780" i="13"/>
  <c r="M780" i="13" s="1"/>
  <c r="G800" i="13"/>
  <c r="K788" i="13"/>
  <c r="K796" i="13"/>
  <c r="M796" i="13" s="1"/>
  <c r="K850" i="13"/>
  <c r="G870" i="13"/>
  <c r="K508" i="13"/>
  <c r="K866" i="13"/>
  <c r="K84" i="13"/>
  <c r="M84" i="13" s="1"/>
  <c r="K162" i="13"/>
  <c r="M162" i="13" s="1"/>
  <c r="K862" i="13"/>
  <c r="K512" i="13"/>
  <c r="M512" i="13" s="1"/>
  <c r="M334" i="13"/>
  <c r="K364" i="13"/>
  <c r="M364" i="13" s="1"/>
  <c r="K442" i="13"/>
  <c r="K480" i="13"/>
  <c r="M480" i="13" s="1"/>
  <c r="K366" i="13"/>
  <c r="M366" i="13" s="1"/>
  <c r="K374" i="13"/>
  <c r="M374" i="13" s="1"/>
  <c r="K436" i="13"/>
  <c r="M436" i="13" s="1"/>
  <c r="K444" i="13"/>
  <c r="K468" i="13"/>
  <c r="M468" i="13" s="1"/>
  <c r="K479" i="13"/>
  <c r="M479" i="13" s="1"/>
  <c r="K548" i="13"/>
  <c r="K834" i="13"/>
  <c r="M834" i="13" s="1"/>
  <c r="K502" i="13"/>
  <c r="K510" i="13"/>
  <c r="K518" i="13"/>
  <c r="M518" i="13" s="1"/>
  <c r="K572" i="13"/>
  <c r="M572" i="13" s="1"/>
  <c r="K580" i="13"/>
  <c r="K756" i="13"/>
  <c r="M756" i="13" s="1"/>
  <c r="K855" i="13"/>
  <c r="K513" i="13"/>
  <c r="K538" i="13"/>
  <c r="K546" i="13"/>
  <c r="K554" i="13"/>
  <c r="M554" i="13" s="1"/>
  <c r="K575" i="13"/>
  <c r="M575" i="13" s="1"/>
  <c r="K583" i="13"/>
  <c r="K500" i="13"/>
  <c r="M500" i="13" s="1"/>
  <c r="G520" i="13"/>
  <c r="K516" i="13"/>
  <c r="M516" i="13" s="1"/>
  <c r="G590" i="13"/>
  <c r="K578" i="13"/>
  <c r="K589" i="13"/>
  <c r="M589" i="13" s="1"/>
  <c r="K618" i="13"/>
  <c r="K651" i="13"/>
  <c r="M651" i="13" s="1"/>
  <c r="K680" i="13"/>
  <c r="M680" i="13" s="1"/>
  <c r="K712" i="13"/>
  <c r="M712" i="13" s="1"/>
  <c r="K728" i="13"/>
  <c r="M728" i="13" s="1"/>
  <c r="K815" i="13"/>
  <c r="G835" i="13"/>
  <c r="K831" i="13"/>
  <c r="K860" i="13"/>
  <c r="K684" i="13"/>
  <c r="K716" i="13"/>
  <c r="M716" i="13" s="1"/>
  <c r="K749" i="13"/>
  <c r="K864" i="13"/>
  <c r="M864" i="13" s="1"/>
  <c r="K605" i="13"/>
  <c r="M605" i="13" s="1"/>
  <c r="G625" i="13"/>
  <c r="K621" i="13"/>
  <c r="G695" i="13"/>
  <c r="K683" i="13"/>
  <c r="K689" i="13"/>
  <c r="M689" i="13" s="1"/>
  <c r="K751" i="13"/>
  <c r="K759" i="13"/>
  <c r="K821" i="13"/>
  <c r="M821" i="13" s="1"/>
  <c r="K829" i="13"/>
  <c r="K713" i="13"/>
  <c r="M713" i="13" s="1"/>
  <c r="K721" i="13"/>
  <c r="K729" i="13"/>
  <c r="K750" i="13"/>
  <c r="K758" i="13"/>
  <c r="K783" i="13"/>
  <c r="K791" i="13"/>
  <c r="M791" i="13" s="1"/>
  <c r="K799" i="13"/>
  <c r="M799" i="13" s="1"/>
  <c r="K820" i="13"/>
  <c r="K828" i="13"/>
  <c r="K853" i="13"/>
  <c r="M853" i="13" s="1"/>
  <c r="K861" i="13"/>
  <c r="M861" i="13" s="1"/>
  <c r="K869" i="13"/>
  <c r="M869" i="13" s="1"/>
  <c r="K11" i="13"/>
  <c r="L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35" i="13" l="1"/>
  <c r="M535" i="13" s="1"/>
  <c r="K710" i="13"/>
  <c r="M710" i="13" s="1"/>
  <c r="K360" i="13"/>
  <c r="M360" i="13" s="1"/>
  <c r="M297" i="13"/>
  <c r="M199" i="13"/>
  <c r="M265" i="13"/>
  <c r="M617" i="13"/>
  <c r="M619" i="13"/>
  <c r="M622" i="13"/>
  <c r="K10" i="13"/>
  <c r="M10" i="13" s="1"/>
  <c r="M335" i="13"/>
  <c r="M98" i="13"/>
  <c r="M588" i="13"/>
  <c r="M442" i="13"/>
  <c r="M440" i="13"/>
  <c r="M826" i="13"/>
  <c r="M788" i="13"/>
  <c r="M614" i="13"/>
  <c r="M449" i="13"/>
  <c r="M678" i="13"/>
  <c r="M616" i="13"/>
  <c r="M862" i="13"/>
  <c r="M607" i="13"/>
  <c r="M362" i="13"/>
  <c r="M687" i="13"/>
  <c r="M508" i="13"/>
  <c r="M609" i="13"/>
  <c r="M825" i="13"/>
  <c r="M755" i="13"/>
  <c r="M548" i="13"/>
  <c r="M682" i="13"/>
  <c r="M577" i="13"/>
  <c r="M51" i="13"/>
  <c r="M370" i="13"/>
  <c r="M433" i="13"/>
  <c r="M818" i="13"/>
  <c r="M797" i="13"/>
  <c r="M727" i="13"/>
  <c r="M507" i="13"/>
  <c r="M750" i="13"/>
  <c r="M833" i="13"/>
  <c r="M372" i="13"/>
  <c r="M344" i="13"/>
  <c r="M585" i="13"/>
  <c r="M579" i="13"/>
  <c r="M676" i="13"/>
  <c r="M787" i="13"/>
  <c r="M725" i="13"/>
  <c r="M793" i="13"/>
  <c r="M618" i="13"/>
  <c r="M658" i="13"/>
  <c r="M538" i="13"/>
  <c r="M402" i="13"/>
  <c r="M863" i="13"/>
  <c r="M481" i="13"/>
  <c r="M482" i="13"/>
  <c r="M515" i="13"/>
  <c r="M80" i="13"/>
  <c r="M649" i="13"/>
  <c r="M729" i="13"/>
  <c r="M683" i="13"/>
  <c r="M582" i="13"/>
  <c r="M721" i="13"/>
  <c r="M860" i="13"/>
  <c r="M749" i="13"/>
  <c r="M536" i="13"/>
  <c r="M720" i="13"/>
  <c r="M828" i="13"/>
  <c r="M758" i="13"/>
  <c r="M751" i="13"/>
  <c r="M759" i="13"/>
  <c r="M717" i="13"/>
  <c r="M747" i="13"/>
  <c r="M850" i="13"/>
  <c r="M829" i="13"/>
  <c r="M546" i="13"/>
  <c r="M576" i="13"/>
  <c r="M444" i="13"/>
  <c r="M478" i="13"/>
  <c r="M831" i="13"/>
  <c r="M815" i="13"/>
  <c r="M832" i="13"/>
  <c r="M816" i="13"/>
  <c r="M746" i="13"/>
  <c r="M719" i="13"/>
  <c r="M684" i="13"/>
  <c r="M621" i="13"/>
  <c r="M581" i="13"/>
  <c r="M659" i="13"/>
  <c r="M570" i="13"/>
  <c r="M866" i="13"/>
  <c r="M505" i="13"/>
  <c r="M514" i="13"/>
  <c r="M580" i="13"/>
  <c r="M445" i="13"/>
  <c r="M158" i="13"/>
  <c r="M96" i="13"/>
  <c r="M59" i="13"/>
  <c r="M502" i="13"/>
  <c r="M13" i="13"/>
  <c r="M465" i="13"/>
  <c r="M539" i="13"/>
  <c r="M379" i="13"/>
  <c r="M824" i="13"/>
  <c r="M578" i="13"/>
  <c r="M510" i="13"/>
  <c r="M377" i="13"/>
  <c r="M290" i="13"/>
  <c r="M855" i="13"/>
  <c r="M820" i="13"/>
  <c r="M859" i="13"/>
  <c r="M545" i="13"/>
  <c r="M795" i="13"/>
  <c r="M657" i="13"/>
  <c r="M484" i="13"/>
  <c r="M255" i="13"/>
  <c r="M856" i="13"/>
  <c r="M794" i="13"/>
  <c r="M654" i="13"/>
  <c r="M503" i="13"/>
  <c r="M583" i="13"/>
  <c r="M513" i="13"/>
  <c r="M25" i="13"/>
  <c r="M783" i="13"/>
  <c r="M134" i="13"/>
  <c r="M11" i="13"/>
  <c r="L449" i="23"/>
  <c r="N9" i="4"/>
  <c r="N10" i="4"/>
  <c r="N11" i="4"/>
  <c r="N12" i="4"/>
  <c r="N13" i="4"/>
  <c r="N14" i="4"/>
  <c r="N15" i="4"/>
  <c r="N16" i="4"/>
  <c r="N17" i="4"/>
  <c r="N18" i="4"/>
  <c r="N19" i="4"/>
  <c r="N20" i="4"/>
  <c r="N21" i="4"/>
  <c r="N22" i="4"/>
  <c r="N23" i="4"/>
  <c r="N24" i="4"/>
  <c r="N25" i="4"/>
  <c r="N26" i="4"/>
  <c r="N27" i="4"/>
  <c r="L484" i="23" l="1"/>
  <c r="R21" i="4"/>
  <c r="R13" i="4"/>
  <c r="R20" i="4"/>
  <c r="R12" i="4"/>
  <c r="R27" i="4"/>
  <c r="R23" i="4"/>
  <c r="R19" i="4"/>
  <c r="R15" i="4"/>
  <c r="R11" i="4"/>
  <c r="R25" i="4"/>
  <c r="R17" i="4"/>
  <c r="R24" i="4"/>
  <c r="R16" i="4"/>
  <c r="R26" i="4"/>
  <c r="R22" i="4"/>
  <c r="R18" i="4"/>
  <c r="R14" i="4"/>
  <c r="R10" i="4"/>
  <c r="R9" i="4"/>
  <c r="N8" i="4"/>
  <c r="C23" i="2"/>
  <c r="C22" i="2"/>
  <c r="L519" i="23" l="1"/>
  <c r="R8" i="4"/>
  <c r="D6" i="1"/>
  <c r="D13" i="1" s="1"/>
  <c r="G4" i="1" l="1"/>
  <c r="G1" i="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S315" i="10"/>
  <c r="M315" i="10" s="1"/>
  <c r="S311" i="10"/>
  <c r="S307" i="10"/>
  <c r="S303" i="10"/>
  <c r="S299" i="10"/>
  <c r="S283" i="10"/>
  <c r="S279" i="10"/>
  <c r="S275" i="10"/>
  <c r="S271" i="10"/>
  <c r="M271" i="10" s="1"/>
  <c r="S267" i="10"/>
  <c r="S251" i="10"/>
  <c r="S247" i="10"/>
  <c r="S243" i="10"/>
  <c r="S239" i="10"/>
  <c r="S235" i="10"/>
  <c r="S219" i="10"/>
  <c r="S215" i="10"/>
  <c r="S211" i="10"/>
  <c r="S207" i="10"/>
  <c r="S203" i="10"/>
  <c r="S187" i="10"/>
  <c r="S183" i="10"/>
  <c r="S179" i="10"/>
  <c r="S175" i="10"/>
  <c r="S171" i="10"/>
  <c r="M171" i="10" s="1"/>
  <c r="S155" i="10"/>
  <c r="S151" i="10"/>
  <c r="S147" i="10"/>
  <c r="S143" i="10"/>
  <c r="S139" i="10"/>
  <c r="S123" i="10"/>
  <c r="S119" i="10"/>
  <c r="S115" i="10"/>
  <c r="M115" i="10" s="1"/>
  <c r="S111" i="10"/>
  <c r="S107" i="10"/>
  <c r="S91" i="10"/>
  <c r="S87" i="10"/>
  <c r="S83" i="10"/>
  <c r="S79" i="10"/>
  <c r="S75" i="10"/>
  <c r="S59" i="10"/>
  <c r="S55" i="10"/>
  <c r="S51" i="10"/>
  <c r="S47" i="10"/>
  <c r="S43" i="10"/>
  <c r="S27" i="10"/>
  <c r="S23" i="10"/>
  <c r="S19" i="10"/>
  <c r="S15" i="10"/>
  <c r="M15" i="10" s="1"/>
  <c r="S11" i="10"/>
  <c r="S315" i="9"/>
  <c r="S311" i="9"/>
  <c r="S307" i="9"/>
  <c r="S303" i="9"/>
  <c r="S299" i="9"/>
  <c r="S283" i="9"/>
  <c r="S279" i="9"/>
  <c r="M279" i="9" s="1"/>
  <c r="S275" i="9"/>
  <c r="S271" i="9"/>
  <c r="S267" i="9"/>
  <c r="S251" i="9"/>
  <c r="S247" i="9"/>
  <c r="S243" i="9"/>
  <c r="S239" i="9"/>
  <c r="S235" i="9"/>
  <c r="M235" i="9" s="1"/>
  <c r="S219" i="9"/>
  <c r="S215" i="9"/>
  <c r="S211" i="9"/>
  <c r="S207" i="9"/>
  <c r="S203" i="9"/>
  <c r="S187" i="9"/>
  <c r="S183" i="9"/>
  <c r="S179" i="9"/>
  <c r="M179" i="9" s="1"/>
  <c r="S175" i="9"/>
  <c r="S171" i="9"/>
  <c r="S155" i="9"/>
  <c r="S151"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M278" i="10" s="1"/>
  <c r="S274" i="10"/>
  <c r="S270" i="10"/>
  <c r="S266" i="10"/>
  <c r="S250" i="10"/>
  <c r="S246" i="10"/>
  <c r="S242" i="10"/>
  <c r="S238" i="10"/>
  <c r="S234" i="10"/>
  <c r="M234" i="10" s="1"/>
  <c r="S218" i="10"/>
  <c r="S214" i="10"/>
  <c r="S210" i="10"/>
  <c r="S206" i="10"/>
  <c r="S202" i="10"/>
  <c r="S186" i="10"/>
  <c r="S182" i="10"/>
  <c r="S178" i="10"/>
  <c r="S174" i="10"/>
  <c r="M174" i="10" s="1"/>
  <c r="S170" i="10"/>
  <c r="S154" i="10"/>
  <c r="S150" i="10"/>
  <c r="S146" i="10"/>
  <c r="S142" i="10"/>
  <c r="S138" i="10"/>
  <c r="S122" i="10"/>
  <c r="M122" i="10" s="1"/>
  <c r="S118" i="10"/>
  <c r="M118" i="10" s="1"/>
  <c r="S114" i="10"/>
  <c r="S110" i="10"/>
  <c r="S106" i="10"/>
  <c r="S90" i="10"/>
  <c r="S86" i="10"/>
  <c r="S82" i="10"/>
  <c r="S78" i="10"/>
  <c r="M78" i="10" s="1"/>
  <c r="S74" i="10"/>
  <c r="M74" i="10" s="1"/>
  <c r="S58" i="10"/>
  <c r="S54" i="10"/>
  <c r="S50" i="10"/>
  <c r="S46" i="10"/>
  <c r="S42" i="10"/>
  <c r="S26" i="10"/>
  <c r="S22" i="10"/>
  <c r="M22" i="10" s="1"/>
  <c r="S18" i="10"/>
  <c r="M18" i="10" s="1"/>
  <c r="S14" i="10"/>
  <c r="S10" i="10"/>
  <c r="S314" i="9"/>
  <c r="S310" i="9"/>
  <c r="S306" i="9"/>
  <c r="S302" i="9"/>
  <c r="S298" i="9"/>
  <c r="M298" i="9" s="1"/>
  <c r="S282" i="9"/>
  <c r="M282" i="9" s="1"/>
  <c r="S278" i="9"/>
  <c r="S274" i="9"/>
  <c r="S270" i="9"/>
  <c r="S266" i="9"/>
  <c r="S250" i="9"/>
  <c r="S246" i="9"/>
  <c r="S242" i="9"/>
  <c r="M242" i="9" s="1"/>
  <c r="S238" i="9"/>
  <c r="M238" i="9" s="1"/>
  <c r="S234" i="9"/>
  <c r="S218" i="9"/>
  <c r="S214" i="9"/>
  <c r="S210" i="9"/>
  <c r="S206" i="9"/>
  <c r="S202" i="9"/>
  <c r="S186" i="9"/>
  <c r="M186" i="9" s="1"/>
  <c r="S182" i="9"/>
  <c r="M182" i="9" s="1"/>
  <c r="S178" i="9"/>
  <c r="S174" i="9"/>
  <c r="S170" i="9"/>
  <c r="S154" i="9"/>
  <c r="S150" i="9"/>
  <c r="S146" i="9"/>
  <c r="S142" i="9"/>
  <c r="M142" i="9" s="1"/>
  <c r="S138" i="9"/>
  <c r="M138" i="9" s="1"/>
  <c r="S122" i="9"/>
  <c r="S118" i="9"/>
  <c r="S114" i="9"/>
  <c r="S110" i="9"/>
  <c r="S106"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P269" i="9"/>
  <c r="T269" i="9" s="1"/>
  <c r="P265" i="9"/>
  <c r="T265" i="9" s="1"/>
  <c r="P249" i="9"/>
  <c r="T249" i="9" s="1"/>
  <c r="P245" i="9"/>
  <c r="T245" i="9" s="1"/>
  <c r="P241" i="9"/>
  <c r="T241" i="9" s="1"/>
  <c r="P237" i="9"/>
  <c r="T237" i="9" s="1"/>
  <c r="P233" i="9"/>
  <c r="T233" i="9" s="1"/>
  <c r="P217" i="9"/>
  <c r="T217" i="9" s="1"/>
  <c r="P213" i="9"/>
  <c r="T213" i="9" s="1"/>
  <c r="P209" i="9"/>
  <c r="T209" i="9" s="1"/>
  <c r="P205" i="9"/>
  <c r="T205" i="9" s="1"/>
  <c r="P201" i="9"/>
  <c r="T201" i="9" s="1"/>
  <c r="P185" i="9"/>
  <c r="T185" i="9" s="1"/>
  <c r="P181" i="9"/>
  <c r="T181" i="9" s="1"/>
  <c r="P177" i="9"/>
  <c r="T177" i="9" s="1"/>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3" i="10"/>
  <c r="S297" i="10"/>
  <c r="M297" i="10" s="1"/>
  <c r="S269" i="10"/>
  <c r="M269" i="10" s="1"/>
  <c r="S241" i="10"/>
  <c r="M241" i="10" s="1"/>
  <c r="S213" i="10"/>
  <c r="S185" i="10"/>
  <c r="M185" i="10" s="1"/>
  <c r="S169" i="10"/>
  <c r="S141" i="10"/>
  <c r="M141" i="10" s="1"/>
  <c r="S113" i="10"/>
  <c r="S85" i="10"/>
  <c r="M85" i="10" s="1"/>
  <c r="S57" i="10"/>
  <c r="S41" i="10"/>
  <c r="M41" i="10" s="1"/>
  <c r="S13" i="10"/>
  <c r="S305" i="9"/>
  <c r="M305" i="9" s="1"/>
  <c r="S277" i="9"/>
  <c r="S249" i="9"/>
  <c r="M249" i="9" s="1"/>
  <c r="S233" i="9"/>
  <c r="S205" i="9"/>
  <c r="S177" i="9"/>
  <c r="M177" i="9" s="1"/>
  <c r="P153" i="9"/>
  <c r="T153" i="9" s="1"/>
  <c r="P145" i="9"/>
  <c r="T145" i="9" s="1"/>
  <c r="P139" i="9"/>
  <c r="T139" i="9" s="1"/>
  <c r="S121" i="9"/>
  <c r="S115" i="9"/>
  <c r="S108"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S312" i="10"/>
  <c r="S296" i="10"/>
  <c r="M296" i="10" s="1"/>
  <c r="S268" i="10"/>
  <c r="S240" i="10"/>
  <c r="S212" i="10"/>
  <c r="S184" i="10"/>
  <c r="M184" i="10" s="1"/>
  <c r="S168" i="10"/>
  <c r="S140" i="10"/>
  <c r="S112" i="10"/>
  <c r="S84" i="10"/>
  <c r="S56" i="10"/>
  <c r="S40" i="10"/>
  <c r="S12" i="10"/>
  <c r="S304" i="9"/>
  <c r="M304" i="9" s="1"/>
  <c r="S276" i="9"/>
  <c r="S248" i="9"/>
  <c r="S232" i="9"/>
  <c r="S204" i="9"/>
  <c r="S176" i="9"/>
  <c r="S153" i="9"/>
  <c r="S145" i="9"/>
  <c r="S139" i="9"/>
  <c r="S120" i="9"/>
  <c r="P113" i="9"/>
  <c r="T113" i="9" s="1"/>
  <c r="P107" i="9"/>
  <c r="T107" i="9" s="1"/>
  <c r="S90" i="9"/>
  <c r="S86" i="9"/>
  <c r="S82" i="9"/>
  <c r="S78" i="9"/>
  <c r="S74" i="9"/>
  <c r="S58" i="9"/>
  <c r="S54" i="9"/>
  <c r="S50" i="9"/>
  <c r="S46" i="9"/>
  <c r="S42" i="9"/>
  <c r="S26" i="9"/>
  <c r="S22" i="9"/>
  <c r="S18" i="9"/>
  <c r="S14" i="9"/>
  <c r="S10" i="9"/>
  <c r="S314" i="8"/>
  <c r="S310" i="8"/>
  <c r="M310" i="8" s="1"/>
  <c r="S306" i="8"/>
  <c r="S302" i="8"/>
  <c r="S298" i="8"/>
  <c r="S282" i="8"/>
  <c r="S278" i="8"/>
  <c r="S274" i="8"/>
  <c r="S270" i="8"/>
  <c r="S266" i="8"/>
  <c r="M266" i="8" s="1"/>
  <c r="S250" i="8"/>
  <c r="S246" i="8"/>
  <c r="S242" i="8"/>
  <c r="S238" i="8"/>
  <c r="S234" i="8"/>
  <c r="S218" i="8"/>
  <c r="S214" i="8"/>
  <c r="S210" i="8"/>
  <c r="S206" i="8"/>
  <c r="S202" i="8"/>
  <c r="S186" i="8"/>
  <c r="S182" i="8"/>
  <c r="S178" i="8"/>
  <c r="S174" i="8"/>
  <c r="S170" i="8"/>
  <c r="S154" i="8"/>
  <c r="S150" i="8"/>
  <c r="S146" i="8"/>
  <c r="S142" i="8"/>
  <c r="S138" i="8"/>
  <c r="S122" i="8"/>
  <c r="S118" i="8"/>
  <c r="S114" i="8"/>
  <c r="S110" i="8"/>
  <c r="S106" i="8"/>
  <c r="S90" i="8"/>
  <c r="S86" i="8"/>
  <c r="S82" i="8"/>
  <c r="S78" i="8"/>
  <c r="S74" i="8"/>
  <c r="S58" i="8"/>
  <c r="S54" i="8"/>
  <c r="M54" i="8" s="1"/>
  <c r="S309" i="10"/>
  <c r="S281" i="10"/>
  <c r="M281" i="10" s="1"/>
  <c r="S265" i="10"/>
  <c r="S237" i="10"/>
  <c r="M237" i="10" s="1"/>
  <c r="S209" i="10"/>
  <c r="S181" i="10"/>
  <c r="M181" i="10" s="1"/>
  <c r="S153" i="10"/>
  <c r="S137" i="10"/>
  <c r="M137" i="10" s="1"/>
  <c r="S109" i="10"/>
  <c r="S81" i="10"/>
  <c r="M81" i="10" s="1"/>
  <c r="S53" i="10"/>
  <c r="S25" i="10"/>
  <c r="M25" i="10" s="1"/>
  <c r="S9" i="10"/>
  <c r="S301" i="9"/>
  <c r="S273" i="9"/>
  <c r="S245" i="9"/>
  <c r="M245" i="9" s="1"/>
  <c r="S217" i="9"/>
  <c r="S201" i="9"/>
  <c r="P173" i="9"/>
  <c r="T173" i="9" s="1"/>
  <c r="S152" i="9"/>
  <c r="M152" i="9" s="1"/>
  <c r="S144" i="9"/>
  <c r="P137" i="9"/>
  <c r="T137" i="9" s="1"/>
  <c r="P119" i="9"/>
  <c r="T119" i="9" s="1"/>
  <c r="S113" i="9"/>
  <c r="S107"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S308" i="10"/>
  <c r="S280" i="10"/>
  <c r="S264" i="10"/>
  <c r="S236" i="10"/>
  <c r="S208" i="10"/>
  <c r="S180" i="10"/>
  <c r="S152" i="10"/>
  <c r="S136" i="10"/>
  <c r="M136" i="10" s="1"/>
  <c r="S108" i="10"/>
  <c r="S80" i="10"/>
  <c r="S52" i="10"/>
  <c r="S24" i="10"/>
  <c r="S8" i="10"/>
  <c r="S300" i="9"/>
  <c r="S272" i="9"/>
  <c r="S244" i="9"/>
  <c r="M244" i="9" s="1"/>
  <c r="S216" i="9"/>
  <c r="S200" i="9"/>
  <c r="S173" i="9"/>
  <c r="P149" i="9"/>
  <c r="T149" i="9" s="1"/>
  <c r="P143" i="9"/>
  <c r="T143" i="9" s="1"/>
  <c r="S137" i="9"/>
  <c r="S119" i="9"/>
  <c r="S112" i="9"/>
  <c r="M112" i="9" s="1"/>
  <c r="P105" i="9"/>
  <c r="T105" i="9" s="1"/>
  <c r="S89" i="9"/>
  <c r="S85" i="9"/>
  <c r="S81" i="9"/>
  <c r="S77" i="9"/>
  <c r="S73" i="9"/>
  <c r="S57" i="9"/>
  <c r="S53" i="9"/>
  <c r="S49" i="9"/>
  <c r="S45" i="9"/>
  <c r="S41" i="9"/>
  <c r="S25" i="9"/>
  <c r="S21" i="9"/>
  <c r="S17" i="9"/>
  <c r="S13" i="9"/>
  <c r="S9" i="9"/>
  <c r="S313" i="8"/>
  <c r="S309" i="8"/>
  <c r="S305" i="8"/>
  <c r="S301" i="8"/>
  <c r="S297" i="8"/>
  <c r="S281" i="8"/>
  <c r="S277" i="8"/>
  <c r="S273" i="8"/>
  <c r="S269" i="8"/>
  <c r="S265" i="8"/>
  <c r="S249" i="8"/>
  <c r="S245" i="8"/>
  <c r="S241" i="8"/>
  <c r="S237" i="8"/>
  <c r="S233" i="8"/>
  <c r="S217" i="8"/>
  <c r="S213" i="8"/>
  <c r="S209" i="8"/>
  <c r="S205" i="8"/>
  <c r="S201" i="8"/>
  <c r="S185" i="8"/>
  <c r="S181" i="8"/>
  <c r="S177" i="8"/>
  <c r="S173" i="8"/>
  <c r="S169" i="8"/>
  <c r="S153" i="8"/>
  <c r="S149" i="8"/>
  <c r="S145" i="8"/>
  <c r="S141" i="8"/>
  <c r="S137" i="8"/>
  <c r="S121" i="8"/>
  <c r="S117" i="8"/>
  <c r="S113" i="8"/>
  <c r="S109" i="8"/>
  <c r="S105" i="8"/>
  <c r="S89" i="8"/>
  <c r="S85" i="8"/>
  <c r="S81" i="8"/>
  <c r="S77" i="8"/>
  <c r="S73" i="8"/>
  <c r="S57" i="8"/>
  <c r="S53" i="8"/>
  <c r="S49" i="8"/>
  <c r="S45" i="8"/>
  <c r="S41" i="8"/>
  <c r="S305" i="10"/>
  <c r="S277" i="10"/>
  <c r="S249" i="10"/>
  <c r="S233" i="10"/>
  <c r="S205" i="10"/>
  <c r="S177" i="10"/>
  <c r="S149" i="10"/>
  <c r="S121" i="10"/>
  <c r="S105" i="10"/>
  <c r="S77" i="10"/>
  <c r="S49" i="10"/>
  <c r="S21" i="10"/>
  <c r="S313" i="9"/>
  <c r="S297" i="9"/>
  <c r="S269" i="9"/>
  <c r="M269" i="9" s="1"/>
  <c r="S241" i="9"/>
  <c r="S213" i="9"/>
  <c r="S185" i="9"/>
  <c r="S172" i="9"/>
  <c r="S149" i="9"/>
  <c r="S143" i="9"/>
  <c r="S136" i="9"/>
  <c r="P117" i="9"/>
  <c r="T117" i="9" s="1"/>
  <c r="P111" i="9"/>
  <c r="T111" i="9" s="1"/>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P176" i="8"/>
  <c r="T176" i="8" s="1"/>
  <c r="P172" i="8"/>
  <c r="T172" i="8" s="1"/>
  <c r="P168" i="8"/>
  <c r="T168" i="8" s="1"/>
  <c r="P152" i="8"/>
  <c r="T152" i="8" s="1"/>
  <c r="P148" i="8"/>
  <c r="T148" i="8" s="1"/>
  <c r="P144" i="8"/>
  <c r="T144" i="8" s="1"/>
  <c r="P140" i="8"/>
  <c r="T140" i="8" s="1"/>
  <c r="P136" i="8"/>
  <c r="T136" i="8" s="1"/>
  <c r="P120" i="8"/>
  <c r="T120" i="8" s="1"/>
  <c r="P116" i="8"/>
  <c r="T116" i="8" s="1"/>
  <c r="P112" i="8"/>
  <c r="T112" i="8" s="1"/>
  <c r="P108" i="8"/>
  <c r="T108" i="8" s="1"/>
  <c r="P104" i="8"/>
  <c r="T104" i="8" s="1"/>
  <c r="P88" i="8"/>
  <c r="T88" i="8" s="1"/>
  <c r="S301" i="10"/>
  <c r="M301" i="10" s="1"/>
  <c r="S273" i="10"/>
  <c r="M273" i="10" s="1"/>
  <c r="S245" i="10"/>
  <c r="M245" i="10" s="1"/>
  <c r="S217" i="10"/>
  <c r="S201" i="10"/>
  <c r="M201" i="10" s="1"/>
  <c r="S173" i="10"/>
  <c r="S145" i="10"/>
  <c r="S117" i="10"/>
  <c r="M117" i="10" s="1"/>
  <c r="S89" i="10"/>
  <c r="M89" i="10" s="1"/>
  <c r="S73" i="10"/>
  <c r="S45" i="10"/>
  <c r="M45" i="10" s="1"/>
  <c r="S17" i="10"/>
  <c r="S309" i="9"/>
  <c r="M309" i="9" s="1"/>
  <c r="S281" i="9"/>
  <c r="S265" i="9"/>
  <c r="M265" i="9" s="1"/>
  <c r="S237" i="9"/>
  <c r="M237" i="9" s="1"/>
  <c r="S209" i="9"/>
  <c r="M209" i="9" s="1"/>
  <c r="S181" i="9"/>
  <c r="M181" i="9" s="1"/>
  <c r="S169" i="9"/>
  <c r="P147" i="9"/>
  <c r="T147" i="9" s="1"/>
  <c r="S141" i="9"/>
  <c r="S123" i="9"/>
  <c r="S116" i="9"/>
  <c r="P109" i="9"/>
  <c r="T109" i="9" s="1"/>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S304" i="10"/>
  <c r="M304" i="10" s="1"/>
  <c r="S204" i="10"/>
  <c r="S104" i="10"/>
  <c r="M104" i="10" s="1"/>
  <c r="S312" i="9"/>
  <c r="M312" i="9" s="1"/>
  <c r="S212" i="9"/>
  <c r="P141" i="9"/>
  <c r="T141" i="9" s="1"/>
  <c r="S104" i="9"/>
  <c r="S76" i="9"/>
  <c r="S48" i="9"/>
  <c r="S20" i="9"/>
  <c r="S312" i="8"/>
  <c r="S296" i="8"/>
  <c r="M296" i="8" s="1"/>
  <c r="S268" i="8"/>
  <c r="S240" i="8"/>
  <c r="S212" i="8"/>
  <c r="S184" i="8"/>
  <c r="S168" i="8"/>
  <c r="S140" i="8"/>
  <c r="S112" i="8"/>
  <c r="P84" i="8"/>
  <c r="T84" i="8" s="1"/>
  <c r="S75" i="8"/>
  <c r="S52" i="8"/>
  <c r="S46" i="8"/>
  <c r="S27" i="8"/>
  <c r="M27" i="8" s="1"/>
  <c r="S23"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300" i="10"/>
  <c r="M300" i="10" s="1"/>
  <c r="S200" i="10"/>
  <c r="M200" i="10" s="1"/>
  <c r="S88" i="10"/>
  <c r="M88" i="10" s="1"/>
  <c r="S308" i="9"/>
  <c r="M308" i="9" s="1"/>
  <c r="S208" i="9"/>
  <c r="M208" i="9" s="1"/>
  <c r="S140" i="9"/>
  <c r="M140" i="9" s="1"/>
  <c r="S91" i="9"/>
  <c r="M91" i="9" s="1"/>
  <c r="S75" i="9"/>
  <c r="S47" i="9"/>
  <c r="S19" i="9"/>
  <c r="S311" i="8"/>
  <c r="S283" i="8"/>
  <c r="S267" i="8"/>
  <c r="S239" i="8"/>
  <c r="S211" i="8"/>
  <c r="M211" i="8" s="1"/>
  <c r="S183" i="8"/>
  <c r="S155" i="8"/>
  <c r="S139" i="8"/>
  <c r="S111" i="8"/>
  <c r="S84" i="8"/>
  <c r="P72" i="8"/>
  <c r="T72" i="8" s="1"/>
  <c r="S51" i="8"/>
  <c r="P44" i="8"/>
  <c r="T44" i="8" s="1"/>
  <c r="P26" i="8"/>
  <c r="T26" i="8" s="1"/>
  <c r="P22" i="8"/>
  <c r="T22" i="8" s="1"/>
  <c r="P18" i="8"/>
  <c r="T18" i="8" s="1"/>
  <c r="P14" i="8"/>
  <c r="T14" i="8" s="1"/>
  <c r="P10" i="8"/>
  <c r="T10" i="8" s="1"/>
  <c r="P314" i="7"/>
  <c r="T314" i="7" s="1"/>
  <c r="P310" i="7"/>
  <c r="T310" i="7" s="1"/>
  <c r="P306" i="7"/>
  <c r="T306" i="7" s="1"/>
  <c r="P302" i="7"/>
  <c r="T302" i="7" s="1"/>
  <c r="P298" i="7"/>
  <c r="T298" i="7" s="1"/>
  <c r="P282" i="7"/>
  <c r="T282" i="7" s="1"/>
  <c r="P278" i="7"/>
  <c r="T278" i="7" s="1"/>
  <c r="P274" i="7"/>
  <c r="T274" i="7" s="1"/>
  <c r="P270" i="7"/>
  <c r="T270" i="7" s="1"/>
  <c r="P266" i="7"/>
  <c r="T266" i="7" s="1"/>
  <c r="P250" i="7"/>
  <c r="T250" i="7" s="1"/>
  <c r="P246" i="7"/>
  <c r="T246" i="7" s="1"/>
  <c r="P242" i="7"/>
  <c r="T242" i="7" s="1"/>
  <c r="P238" i="7"/>
  <c r="T238" i="7" s="1"/>
  <c r="P234" i="7"/>
  <c r="T234" i="7" s="1"/>
  <c r="P218" i="7"/>
  <c r="T218" i="7" s="1"/>
  <c r="P214" i="7"/>
  <c r="T214" i="7" s="1"/>
  <c r="P210" i="7"/>
  <c r="T210" i="7" s="1"/>
  <c r="P206" i="7"/>
  <c r="T206" i="7" s="1"/>
  <c r="P202" i="7"/>
  <c r="T202" i="7" s="1"/>
  <c r="P186" i="7"/>
  <c r="T186" i="7" s="1"/>
  <c r="P182" i="7"/>
  <c r="T182" i="7" s="1"/>
  <c r="P178" i="7"/>
  <c r="T178" i="7" s="1"/>
  <c r="P174" i="7"/>
  <c r="T174" i="7" s="1"/>
  <c r="P170" i="7"/>
  <c r="T170" i="7" s="1"/>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P314" i="5"/>
  <c r="T314" i="5" s="1"/>
  <c r="P310" i="5"/>
  <c r="T310" i="5" s="1"/>
  <c r="P306" i="5"/>
  <c r="T306" i="5" s="1"/>
  <c r="P302" i="5"/>
  <c r="T302" i="5" s="1"/>
  <c r="P298" i="5"/>
  <c r="T298" i="5" s="1"/>
  <c r="P282" i="5"/>
  <c r="T282" i="5" s="1"/>
  <c r="P278" i="5"/>
  <c r="T278" i="5" s="1"/>
  <c r="S276" i="10"/>
  <c r="M276" i="10" s="1"/>
  <c r="S176" i="10"/>
  <c r="S76" i="10"/>
  <c r="S296" i="9"/>
  <c r="S184" i="9"/>
  <c r="P123" i="9"/>
  <c r="T123" i="9" s="1"/>
  <c r="S88" i="9"/>
  <c r="S72" i="9"/>
  <c r="S44" i="9"/>
  <c r="S16" i="9"/>
  <c r="S308" i="8"/>
  <c r="M308" i="8" s="1"/>
  <c r="S280" i="8"/>
  <c r="S264" i="8"/>
  <c r="M264" i="8" s="1"/>
  <c r="S236" i="8"/>
  <c r="S208" i="8"/>
  <c r="M208" i="8" s="1"/>
  <c r="S180" i="8"/>
  <c r="S152" i="8"/>
  <c r="M152" i="8" s="1"/>
  <c r="S136" i="8"/>
  <c r="S108" i="8"/>
  <c r="M108" i="8" s="1"/>
  <c r="S83" i="8"/>
  <c r="S72" i="8"/>
  <c r="P50" i="8"/>
  <c r="T50" i="8" s="1"/>
  <c r="S44" i="8"/>
  <c r="S26" i="8"/>
  <c r="S22"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174" i="7"/>
  <c r="S170" i="7"/>
  <c r="S154" i="7"/>
  <c r="S150" i="7"/>
  <c r="S146" i="7"/>
  <c r="S142" i="7"/>
  <c r="S138" i="7"/>
  <c r="S122" i="7"/>
  <c r="S118" i="7"/>
  <c r="S114" i="7"/>
  <c r="S110" i="7"/>
  <c r="S106" i="7"/>
  <c r="S90" i="7"/>
  <c r="S86" i="7"/>
  <c r="S82" i="7"/>
  <c r="S78" i="7"/>
  <c r="S74" i="7"/>
  <c r="S58" i="7"/>
  <c r="S54" i="7"/>
  <c r="S50" i="7"/>
  <c r="S46" i="7"/>
  <c r="S42" i="7"/>
  <c r="S26" i="7"/>
  <c r="S22" i="7"/>
  <c r="S18" i="7"/>
  <c r="S14" i="7"/>
  <c r="S10" i="7"/>
  <c r="S314" i="5"/>
  <c r="S310" i="5"/>
  <c r="S306" i="5"/>
  <c r="S302" i="5"/>
  <c r="S298" i="5"/>
  <c r="S282" i="5"/>
  <c r="S278" i="5"/>
  <c r="S274" i="5"/>
  <c r="S272" i="10"/>
  <c r="S172" i="10"/>
  <c r="M172" i="10" s="1"/>
  <c r="S72" i="10"/>
  <c r="S280" i="9"/>
  <c r="M280" i="9" s="1"/>
  <c r="S180" i="9"/>
  <c r="P121" i="9"/>
  <c r="T121" i="9" s="1"/>
  <c r="S87" i="9"/>
  <c r="S59" i="9"/>
  <c r="M59" i="9" s="1"/>
  <c r="S43" i="9"/>
  <c r="S15" i="9"/>
  <c r="M15" i="9" s="1"/>
  <c r="S307" i="8"/>
  <c r="S279" i="8"/>
  <c r="M279" i="8" s="1"/>
  <c r="S251" i="8"/>
  <c r="S235" i="8"/>
  <c r="M235" i="8" s="1"/>
  <c r="S207" i="8"/>
  <c r="S179" i="8"/>
  <c r="M179" i="8" s="1"/>
  <c r="S151" i="8"/>
  <c r="S123" i="8"/>
  <c r="M123" i="8" s="1"/>
  <c r="S107" i="8"/>
  <c r="P80" i="8"/>
  <c r="T80" i="8" s="1"/>
  <c r="S59" i="8"/>
  <c r="M59" i="8" s="1"/>
  <c r="S50" i="8"/>
  <c r="S43" i="8"/>
  <c r="M43" i="8" s="1"/>
  <c r="P25" i="8"/>
  <c r="T25" i="8" s="1"/>
  <c r="P21" i="8"/>
  <c r="T21" i="8" s="1"/>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P217" i="7"/>
  <c r="T217" i="7" s="1"/>
  <c r="P213" i="7"/>
  <c r="T213" i="7" s="1"/>
  <c r="P209" i="7"/>
  <c r="T209" i="7" s="1"/>
  <c r="P205" i="7"/>
  <c r="T205" i="7" s="1"/>
  <c r="P201" i="7"/>
  <c r="T201" i="7" s="1"/>
  <c r="P185" i="7"/>
  <c r="T185" i="7" s="1"/>
  <c r="P181" i="7"/>
  <c r="T181" i="7" s="1"/>
  <c r="P177" i="7"/>
  <c r="T177" i="7" s="1"/>
  <c r="P173" i="7"/>
  <c r="T173" i="7" s="1"/>
  <c r="P169" i="7"/>
  <c r="T169" i="7" s="1"/>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S232" i="10"/>
  <c r="S120" i="10"/>
  <c r="S20" i="10"/>
  <c r="S240" i="9"/>
  <c r="S148" i="9"/>
  <c r="M148" i="9" s="1"/>
  <c r="S111" i="9"/>
  <c r="M111" i="9" s="1"/>
  <c r="S80" i="9"/>
  <c r="S52" i="9"/>
  <c r="S24" i="9"/>
  <c r="S8" i="9"/>
  <c r="M8" i="9" s="1"/>
  <c r="S300" i="8"/>
  <c r="S272" i="8"/>
  <c r="M272" i="8" s="1"/>
  <c r="S244" i="8"/>
  <c r="S216" i="8"/>
  <c r="M216" i="8" s="1"/>
  <c r="S200" i="8"/>
  <c r="S172" i="8"/>
  <c r="M172" i="8" s="1"/>
  <c r="S144" i="8"/>
  <c r="S116" i="8"/>
  <c r="M116" i="8" s="1"/>
  <c r="S88" i="8"/>
  <c r="P76" i="8"/>
  <c r="T76" i="8" s="1"/>
  <c r="S55" i="8"/>
  <c r="S47" i="8"/>
  <c r="P40" i="8"/>
  <c r="T40" i="8" s="1"/>
  <c r="S24" i="8"/>
  <c r="S20" i="8"/>
  <c r="S16" i="8"/>
  <c r="S12" i="8"/>
  <c r="S8" i="8"/>
  <c r="S312" i="7"/>
  <c r="S308" i="7"/>
  <c r="S304" i="7"/>
  <c r="S300" i="7"/>
  <c r="S296" i="7"/>
  <c r="S280" i="7"/>
  <c r="S276" i="7"/>
  <c r="S272" i="7"/>
  <c r="S268" i="7"/>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72" i="7"/>
  <c r="S216" i="10"/>
  <c r="S116" i="10"/>
  <c r="S16" i="10"/>
  <c r="M16" i="10" s="1"/>
  <c r="S236" i="9"/>
  <c r="S147" i="9"/>
  <c r="M147" i="9" s="1"/>
  <c r="S109" i="9"/>
  <c r="S79" i="9"/>
  <c r="M79" i="9" s="1"/>
  <c r="S51" i="9"/>
  <c r="S23" i="9"/>
  <c r="M23" i="9" s="1"/>
  <c r="S315" i="8"/>
  <c r="M315" i="8" s="1"/>
  <c r="S299" i="8"/>
  <c r="M299" i="8" s="1"/>
  <c r="S271" i="8"/>
  <c r="M271" i="8" s="1"/>
  <c r="S243" i="8"/>
  <c r="S215" i="8"/>
  <c r="S187" i="8"/>
  <c r="S171" i="8"/>
  <c r="S143" i="8"/>
  <c r="S115" i="8"/>
  <c r="S87" i="8"/>
  <c r="M87" i="8" s="1"/>
  <c r="S76" i="8"/>
  <c r="P52" i="8"/>
  <c r="T52" i="8" s="1"/>
  <c r="P46" i="8"/>
  <c r="T46" i="8" s="1"/>
  <c r="M46" i="8" s="1"/>
  <c r="S40" i="8"/>
  <c r="P23" i="8"/>
  <c r="T23" i="8" s="1"/>
  <c r="M23" i="8" s="1"/>
  <c r="P19" i="8"/>
  <c r="T19" i="8" s="1"/>
  <c r="M19" i="8" s="1"/>
  <c r="P15" i="8"/>
  <c r="T15" i="8" s="1"/>
  <c r="M15" i="8" s="1"/>
  <c r="P11" i="8"/>
  <c r="T11" i="8" s="1"/>
  <c r="P315" i="7"/>
  <c r="T315" i="7" s="1"/>
  <c r="M315" i="7" s="1"/>
  <c r="P311" i="7"/>
  <c r="T311" i="7" s="1"/>
  <c r="P307" i="7"/>
  <c r="T307" i="7" s="1"/>
  <c r="P303" i="7"/>
  <c r="T303" i="7" s="1"/>
  <c r="P299" i="7"/>
  <c r="T299" i="7" s="1"/>
  <c r="P283" i="7"/>
  <c r="T283" i="7" s="1"/>
  <c r="P279" i="7"/>
  <c r="T279" i="7" s="1"/>
  <c r="M279" i="7" s="1"/>
  <c r="P275" i="7"/>
  <c r="T275" i="7" s="1"/>
  <c r="P271" i="7"/>
  <c r="T271" i="7" s="1"/>
  <c r="P267" i="7"/>
  <c r="T267" i="7" s="1"/>
  <c r="M267" i="7" s="1"/>
  <c r="P251" i="7"/>
  <c r="T251" i="7" s="1"/>
  <c r="M251" i="7" s="1"/>
  <c r="P247" i="7"/>
  <c r="T247" i="7" s="1"/>
  <c r="P243" i="7"/>
  <c r="T243" i="7" s="1"/>
  <c r="P239" i="7"/>
  <c r="T239" i="7" s="1"/>
  <c r="P235" i="7"/>
  <c r="T235" i="7" s="1"/>
  <c r="M235" i="7" s="1"/>
  <c r="P219" i="7"/>
  <c r="T219" i="7" s="1"/>
  <c r="P215" i="7"/>
  <c r="T215" i="7" s="1"/>
  <c r="P211" i="7"/>
  <c r="T211" i="7" s="1"/>
  <c r="M211" i="7" s="1"/>
  <c r="P207" i="7"/>
  <c r="T207" i="7" s="1"/>
  <c r="P203" i="7"/>
  <c r="T203" i="7" s="1"/>
  <c r="P187" i="7"/>
  <c r="T187" i="7" s="1"/>
  <c r="P183" i="7"/>
  <c r="T183" i="7" s="1"/>
  <c r="P179" i="7"/>
  <c r="T179" i="7" s="1"/>
  <c r="M179" i="7" s="1"/>
  <c r="P175" i="7"/>
  <c r="T175" i="7" s="1"/>
  <c r="P171" i="7"/>
  <c r="T171" i="7" s="1"/>
  <c r="P155" i="7"/>
  <c r="T155" i="7" s="1"/>
  <c r="M155" i="7" s="1"/>
  <c r="P151" i="7"/>
  <c r="T151" i="7" s="1"/>
  <c r="P147" i="7"/>
  <c r="T147" i="7" s="1"/>
  <c r="M147" i="7" s="1"/>
  <c r="P143" i="7"/>
  <c r="T143" i="7" s="1"/>
  <c r="M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M47" i="7" s="1"/>
  <c r="P43" i="7"/>
  <c r="T43" i="7" s="1"/>
  <c r="P27" i="7"/>
  <c r="T27" i="7" s="1"/>
  <c r="M27" i="7" s="1"/>
  <c r="P23" i="7"/>
  <c r="T23" i="7" s="1"/>
  <c r="P19" i="7"/>
  <c r="T19" i="7" s="1"/>
  <c r="M19" i="7" s="1"/>
  <c r="P15" i="7"/>
  <c r="T15" i="7" s="1"/>
  <c r="M15" i="7" s="1"/>
  <c r="P11" i="7"/>
  <c r="T11" i="7" s="1"/>
  <c r="M11" i="7" s="1"/>
  <c r="P315" i="5"/>
  <c r="T315" i="5" s="1"/>
  <c r="P311" i="5"/>
  <c r="T311" i="5" s="1"/>
  <c r="P307" i="5"/>
  <c r="T307" i="5" s="1"/>
  <c r="P303" i="5"/>
  <c r="T303" i="5" s="1"/>
  <c r="P299" i="5"/>
  <c r="T299" i="5" s="1"/>
  <c r="P283" i="5"/>
  <c r="T283" i="5" s="1"/>
  <c r="P279" i="5"/>
  <c r="T279" i="5" s="1"/>
  <c r="S248" i="10"/>
  <c r="M248" i="10" s="1"/>
  <c r="P169" i="9"/>
  <c r="T169" i="9" s="1"/>
  <c r="S40" i="9"/>
  <c r="S248" i="8"/>
  <c r="S148" i="8"/>
  <c r="M148" i="8" s="1"/>
  <c r="P56" i="8"/>
  <c r="T56" i="8" s="1"/>
  <c r="S21" i="8"/>
  <c r="S313" i="7"/>
  <c r="M313" i="7" s="1"/>
  <c r="S297" i="7"/>
  <c r="S269" i="7"/>
  <c r="S241" i="7"/>
  <c r="S213" i="7"/>
  <c r="S185" i="7"/>
  <c r="S169" i="7"/>
  <c r="S141" i="7"/>
  <c r="S113" i="7"/>
  <c r="S85" i="7"/>
  <c r="S57" i="7"/>
  <c r="S48" i="7"/>
  <c r="P24" i="7"/>
  <c r="T24" i="7" s="1"/>
  <c r="S13" i="7"/>
  <c r="S313" i="5"/>
  <c r="S305" i="5"/>
  <c r="S297" i="5"/>
  <c r="S277" i="5"/>
  <c r="P272" i="5"/>
  <c r="T272" i="5" s="1"/>
  <c r="P268" i="5"/>
  <c r="T268" i="5" s="1"/>
  <c r="P264" i="5"/>
  <c r="T264" i="5" s="1"/>
  <c r="P248" i="5"/>
  <c r="T248" i="5" s="1"/>
  <c r="P244" i="5"/>
  <c r="T244" i="5" s="1"/>
  <c r="P240" i="5"/>
  <c r="T240"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P112" i="5"/>
  <c r="T112" i="5" s="1"/>
  <c r="P108" i="5"/>
  <c r="T108" i="5" s="1"/>
  <c r="P104" i="5"/>
  <c r="T104" i="5" s="1"/>
  <c r="P88" i="5"/>
  <c r="T88" i="5" s="1"/>
  <c r="P84" i="5"/>
  <c r="T84" i="5" s="1"/>
  <c r="P80" i="5"/>
  <c r="T80" i="5" s="1"/>
  <c r="P76" i="5"/>
  <c r="T76" i="5" s="1"/>
  <c r="P72" i="5"/>
  <c r="T72" i="5" s="1"/>
  <c r="P56" i="5"/>
  <c r="T56" i="5" s="1"/>
  <c r="P52" i="5"/>
  <c r="T52" i="5" s="1"/>
  <c r="P48" i="5"/>
  <c r="T48" i="5" s="1"/>
  <c r="P44" i="5"/>
  <c r="T44" i="5" s="1"/>
  <c r="P40" i="5"/>
  <c r="T40" i="5" s="1"/>
  <c r="P24" i="5"/>
  <c r="T24" i="5" s="1"/>
  <c r="P20" i="5"/>
  <c r="T20" i="5" s="1"/>
  <c r="P16" i="5"/>
  <c r="T16" i="5" s="1"/>
  <c r="P12" i="5"/>
  <c r="T12" i="5" s="1"/>
  <c r="P8" i="5"/>
  <c r="T8" i="5" s="1"/>
  <c r="P312" i="4"/>
  <c r="T312" i="4" s="1"/>
  <c r="P308" i="4"/>
  <c r="T308" i="4" s="1"/>
  <c r="P304" i="4"/>
  <c r="T304" i="4" s="1"/>
  <c r="P300" i="4"/>
  <c r="T300" i="4" s="1"/>
  <c r="P296" i="4"/>
  <c r="T296" i="4" s="1"/>
  <c r="P280" i="4"/>
  <c r="P276" i="4"/>
  <c r="T276" i="4" s="1"/>
  <c r="P272" i="4"/>
  <c r="P268" i="4"/>
  <c r="T268" i="4" s="1"/>
  <c r="P264" i="4"/>
  <c r="T264" i="4" s="1"/>
  <c r="P248" i="4"/>
  <c r="T248" i="4" s="1"/>
  <c r="P244" i="4"/>
  <c r="T244" i="4" s="1"/>
  <c r="P240" i="4"/>
  <c r="T240" i="4" s="1"/>
  <c r="P236" i="4"/>
  <c r="P232" i="4"/>
  <c r="P216" i="4"/>
  <c r="P212" i="4"/>
  <c r="T212" i="4" s="1"/>
  <c r="S244" i="10"/>
  <c r="M244" i="10" s="1"/>
  <c r="S168" i="9"/>
  <c r="M168" i="9" s="1"/>
  <c r="S27" i="9"/>
  <c r="S247" i="8"/>
  <c r="S147" i="8"/>
  <c r="S56" i="8"/>
  <c r="P20" i="8"/>
  <c r="T20" i="8" s="1"/>
  <c r="P312" i="7"/>
  <c r="T312" i="7" s="1"/>
  <c r="P296" i="7"/>
  <c r="T296" i="7" s="1"/>
  <c r="P268" i="7"/>
  <c r="T268" i="7" s="1"/>
  <c r="P240" i="7"/>
  <c r="T240" i="7" s="1"/>
  <c r="P212" i="7"/>
  <c r="T212" i="7" s="1"/>
  <c r="P184" i="7"/>
  <c r="T184" i="7" s="1"/>
  <c r="P168" i="7"/>
  <c r="T168" i="7" s="1"/>
  <c r="P140" i="7"/>
  <c r="T140" i="7" s="1"/>
  <c r="P112" i="7"/>
  <c r="T112" i="7" s="1"/>
  <c r="P84" i="7"/>
  <c r="T84" i="7" s="1"/>
  <c r="P56" i="7"/>
  <c r="T56" i="7" s="1"/>
  <c r="S45" i="7"/>
  <c r="S24" i="7"/>
  <c r="P12" i="7"/>
  <c r="T12" i="7" s="1"/>
  <c r="P312" i="5"/>
  <c r="T312" i="5" s="1"/>
  <c r="P304" i="5"/>
  <c r="T304" i="5" s="1"/>
  <c r="P296" i="5"/>
  <c r="T296" i="5" s="1"/>
  <c r="P276" i="5"/>
  <c r="T276" i="5" s="1"/>
  <c r="S272" i="5"/>
  <c r="S268" i="5"/>
  <c r="S264" i="5"/>
  <c r="S248" i="5"/>
  <c r="S244" i="5"/>
  <c r="S240" i="5"/>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00" i="4"/>
  <c r="S296" i="4"/>
  <c r="S276" i="4"/>
  <c r="S272" i="4"/>
  <c r="S244" i="4"/>
  <c r="S240" i="4"/>
  <c r="S232" i="4"/>
  <c r="S216" i="4"/>
  <c r="S148" i="10"/>
  <c r="M148" i="10" s="1"/>
  <c r="S117" i="9"/>
  <c r="S12" i="9"/>
  <c r="S232" i="8"/>
  <c r="S120" i="8"/>
  <c r="P48" i="8"/>
  <c r="T48" i="8" s="1"/>
  <c r="S17" i="8"/>
  <c r="S309" i="7"/>
  <c r="M309" i="7" s="1"/>
  <c r="S281" i="7"/>
  <c r="S265" i="7"/>
  <c r="S237" i="7"/>
  <c r="S209" i="7"/>
  <c r="S181" i="7"/>
  <c r="S153" i="7"/>
  <c r="S137" i="7"/>
  <c r="S109" i="7"/>
  <c r="M109" i="7" s="1"/>
  <c r="S81" i="7"/>
  <c r="S56" i="7"/>
  <c r="P44" i="7"/>
  <c r="T44" i="7" s="1"/>
  <c r="S21" i="7"/>
  <c r="S12" i="7"/>
  <c r="S312" i="5"/>
  <c r="S304" i="5"/>
  <c r="S296" i="5"/>
  <c r="S276" i="5"/>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315" i="4"/>
  <c r="T315" i="4" s="1"/>
  <c r="P311" i="4"/>
  <c r="T311" i="4" s="1"/>
  <c r="P307" i="4"/>
  <c r="T307" i="4" s="1"/>
  <c r="P303" i="4"/>
  <c r="T303" i="4" s="1"/>
  <c r="P299" i="4"/>
  <c r="T299" i="4" s="1"/>
  <c r="P283" i="4"/>
  <c r="P279" i="4"/>
  <c r="T279" i="4" s="1"/>
  <c r="P275" i="4"/>
  <c r="P271" i="4"/>
  <c r="T271" i="4" s="1"/>
  <c r="P267" i="4"/>
  <c r="T267" i="4" s="1"/>
  <c r="P251" i="4"/>
  <c r="T251" i="4" s="1"/>
  <c r="P247" i="4"/>
  <c r="T247" i="4" s="1"/>
  <c r="P243" i="4"/>
  <c r="T243" i="4" s="1"/>
  <c r="P239" i="4"/>
  <c r="P235" i="4"/>
  <c r="T235" i="4" s="1"/>
  <c r="P219" i="4"/>
  <c r="P215" i="4"/>
  <c r="T215" i="4" s="1"/>
  <c r="S144" i="10"/>
  <c r="M144" i="10" s="1"/>
  <c r="P115" i="9"/>
  <c r="T115" i="9" s="1"/>
  <c r="M115" i="9" s="1"/>
  <c r="S11" i="9"/>
  <c r="S219" i="8"/>
  <c r="S119" i="8"/>
  <c r="S48" i="8"/>
  <c r="P16" i="8"/>
  <c r="T16" i="8" s="1"/>
  <c r="M16" i="8" s="1"/>
  <c r="P308" i="7"/>
  <c r="T308" i="7" s="1"/>
  <c r="P280" i="7"/>
  <c r="T280" i="7" s="1"/>
  <c r="P264" i="7"/>
  <c r="T264" i="7" s="1"/>
  <c r="P236" i="7"/>
  <c r="T236" i="7" s="1"/>
  <c r="P208" i="7"/>
  <c r="T208" i="7" s="1"/>
  <c r="P180" i="7"/>
  <c r="T180" i="7" s="1"/>
  <c r="P152" i="7"/>
  <c r="T152" i="7" s="1"/>
  <c r="P136" i="7"/>
  <c r="T136" i="7" s="1"/>
  <c r="P108" i="7"/>
  <c r="T108" i="7" s="1"/>
  <c r="P80" i="7"/>
  <c r="T80" i="7" s="1"/>
  <c r="S53" i="7"/>
  <c r="S44" i="7"/>
  <c r="P20" i="7"/>
  <c r="T20" i="7" s="1"/>
  <c r="P9" i="7"/>
  <c r="T9" i="7" s="1"/>
  <c r="P309" i="5"/>
  <c r="T309" i="5" s="1"/>
  <c r="P301" i="5"/>
  <c r="T301" i="5" s="1"/>
  <c r="P281" i="5"/>
  <c r="T281" i="5" s="1"/>
  <c r="P275" i="5"/>
  <c r="T275" i="5" s="1"/>
  <c r="S271" i="5"/>
  <c r="S267" i="5"/>
  <c r="S251" i="5"/>
  <c r="S247" i="5"/>
  <c r="S243" i="5"/>
  <c r="S239" i="5"/>
  <c r="S235" i="5"/>
  <c r="S219" i="5"/>
  <c r="S215" i="5"/>
  <c r="S211" i="5"/>
  <c r="S207" i="5"/>
  <c r="S203" i="5"/>
  <c r="S187" i="5"/>
  <c r="S183" i="5"/>
  <c r="S179" i="5"/>
  <c r="S175" i="5"/>
  <c r="S171" i="5"/>
  <c r="S155" i="5"/>
  <c r="S151" i="5"/>
  <c r="S147" i="5"/>
  <c r="S143" i="5"/>
  <c r="S139" i="5"/>
  <c r="S123" i="5"/>
  <c r="S119" i="5"/>
  <c r="S115" i="5"/>
  <c r="S111" i="5"/>
  <c r="S107" i="5"/>
  <c r="S91" i="5"/>
  <c r="S87" i="5"/>
  <c r="S83" i="5"/>
  <c r="S79" i="5"/>
  <c r="S75" i="5"/>
  <c r="S59" i="5"/>
  <c r="S55" i="5"/>
  <c r="S51" i="5"/>
  <c r="S47" i="5"/>
  <c r="S43" i="5"/>
  <c r="S27" i="5"/>
  <c r="S23" i="5"/>
  <c r="S19" i="5"/>
  <c r="S15" i="5"/>
  <c r="S11" i="5"/>
  <c r="S315" i="4"/>
  <c r="S283" i="4"/>
  <c r="S275" i="4"/>
  <c r="S271" i="4"/>
  <c r="S243" i="4"/>
  <c r="S219" i="4"/>
  <c r="S215" i="4"/>
  <c r="S268" i="9"/>
  <c r="M268" i="9" s="1"/>
  <c r="S56" i="9"/>
  <c r="S276" i="8"/>
  <c r="S176" i="8"/>
  <c r="S80" i="8"/>
  <c r="S25" i="8"/>
  <c r="S9" i="8"/>
  <c r="S301" i="7"/>
  <c r="S273" i="7"/>
  <c r="S245" i="7"/>
  <c r="S217" i="7"/>
  <c r="S201" i="7"/>
  <c r="M201" i="7" s="1"/>
  <c r="S173" i="7"/>
  <c r="S145" i="7"/>
  <c r="S117" i="7"/>
  <c r="S89" i="7"/>
  <c r="S73" i="7"/>
  <c r="S49" i="7"/>
  <c r="M49" i="7" s="1"/>
  <c r="S40" i="7"/>
  <c r="P16" i="7"/>
  <c r="T16" i="7" s="1"/>
  <c r="S8" i="7"/>
  <c r="S308" i="5"/>
  <c r="S300" i="5"/>
  <c r="S280" i="5"/>
  <c r="P273" i="5"/>
  <c r="T273" i="5" s="1"/>
  <c r="P269" i="5"/>
  <c r="T269" i="5" s="1"/>
  <c r="P265" i="5"/>
  <c r="T265" i="5" s="1"/>
  <c r="P249" i="5"/>
  <c r="T249" i="5" s="1"/>
  <c r="P245" i="5"/>
  <c r="T245" i="5" s="1"/>
  <c r="P241" i="5"/>
  <c r="T241" i="5" s="1"/>
  <c r="P237" i="5"/>
  <c r="T237" i="5" s="1"/>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T309" i="4" s="1"/>
  <c r="P305" i="4"/>
  <c r="P301" i="4"/>
  <c r="T301" i="4" s="1"/>
  <c r="P297" i="4"/>
  <c r="T297" i="4" s="1"/>
  <c r="P281" i="4"/>
  <c r="T281" i="4" s="1"/>
  <c r="P277" i="4"/>
  <c r="P273" i="4"/>
  <c r="P269" i="4"/>
  <c r="T269" i="4" s="1"/>
  <c r="P265" i="4"/>
  <c r="T265" i="4" s="1"/>
  <c r="P249" i="4"/>
  <c r="T249" i="4" s="1"/>
  <c r="P245" i="4"/>
  <c r="T245" i="4" s="1"/>
  <c r="P241" i="4"/>
  <c r="T241" i="4" s="1"/>
  <c r="P237" i="4"/>
  <c r="P233" i="4"/>
  <c r="P217" i="4"/>
  <c r="P213" i="4"/>
  <c r="T213" i="4" s="1"/>
  <c r="S264" i="9"/>
  <c r="M264" i="9" s="1"/>
  <c r="S55" i="9"/>
  <c r="S275" i="8"/>
  <c r="S175" i="8"/>
  <c r="S79" i="8"/>
  <c r="M79" i="8" s="1"/>
  <c r="P24" i="8"/>
  <c r="T24" i="8" s="1"/>
  <c r="P8" i="8"/>
  <c r="T8" i="8" s="1"/>
  <c r="M8" i="8" s="1"/>
  <c r="P300" i="7"/>
  <c r="T300" i="7" s="1"/>
  <c r="P272" i="7"/>
  <c r="T272" i="7" s="1"/>
  <c r="P244" i="7"/>
  <c r="T244" i="7" s="1"/>
  <c r="P216" i="7"/>
  <c r="T216" i="7" s="1"/>
  <c r="P200" i="7"/>
  <c r="T200" i="7" s="1"/>
  <c r="P172" i="7"/>
  <c r="T172" i="7" s="1"/>
  <c r="P144" i="7"/>
  <c r="T144" i="7" s="1"/>
  <c r="P116" i="7"/>
  <c r="T116" i="7" s="1"/>
  <c r="P88" i="7"/>
  <c r="T88" i="7" s="1"/>
  <c r="P72" i="7"/>
  <c r="T72" i="7" s="1"/>
  <c r="P48" i="7"/>
  <c r="T48" i="7" s="1"/>
  <c r="S25" i="7"/>
  <c r="S16" i="7"/>
  <c r="P313" i="5"/>
  <c r="T313" i="5" s="1"/>
  <c r="P305" i="5"/>
  <c r="T305" i="5" s="1"/>
  <c r="P297" i="5"/>
  <c r="T297" i="5" s="1"/>
  <c r="P277" i="5"/>
  <c r="T277" i="5" s="1"/>
  <c r="S273" i="5"/>
  <c r="S269" i="5"/>
  <c r="S265" i="5"/>
  <c r="S249" i="5"/>
  <c r="S245" i="5"/>
  <c r="S241" i="5"/>
  <c r="S237" i="5"/>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13" i="4"/>
  <c r="S305" i="4"/>
  <c r="S301" i="4"/>
  <c r="S297" i="4"/>
  <c r="S281" i="4"/>
  <c r="S277" i="4"/>
  <c r="S273" i="4"/>
  <c r="S269" i="4"/>
  <c r="S245" i="4"/>
  <c r="S241" i="4"/>
  <c r="S237" i="4"/>
  <c r="S217" i="4"/>
  <c r="S213" i="4"/>
  <c r="S48" i="10"/>
  <c r="M48" i="10" s="1"/>
  <c r="S104" i="8"/>
  <c r="S277" i="7"/>
  <c r="S177" i="7"/>
  <c r="S77" i="7"/>
  <c r="M77" i="7" s="1"/>
  <c r="S9" i="7"/>
  <c r="S275" i="5"/>
  <c r="P246" i="5"/>
  <c r="T246" i="5" s="1"/>
  <c r="P218" i="5"/>
  <c r="T218" i="5" s="1"/>
  <c r="P202" i="5"/>
  <c r="T202" i="5" s="1"/>
  <c r="P174" i="5"/>
  <c r="T174" i="5" s="1"/>
  <c r="P146" i="5"/>
  <c r="T146" i="5" s="1"/>
  <c r="P118" i="5"/>
  <c r="T118" i="5" s="1"/>
  <c r="P90" i="5"/>
  <c r="T90" i="5" s="1"/>
  <c r="P74" i="5"/>
  <c r="T74" i="5" s="1"/>
  <c r="P46" i="5"/>
  <c r="T46" i="5" s="1"/>
  <c r="P18" i="5"/>
  <c r="T18" i="5" s="1"/>
  <c r="P310" i="4"/>
  <c r="T310" i="4" s="1"/>
  <c r="P282" i="4"/>
  <c r="T282" i="4" s="1"/>
  <c r="P266" i="4"/>
  <c r="T266" i="4" s="1"/>
  <c r="P238" i="4"/>
  <c r="T238" i="4" s="1"/>
  <c r="S212" i="4"/>
  <c r="S208" i="4"/>
  <c r="S204" i="4"/>
  <c r="S180" i="4"/>
  <c r="S176" i="4"/>
  <c r="S172" i="4"/>
  <c r="S152" i="4"/>
  <c r="S148" i="4"/>
  <c r="S136" i="4"/>
  <c r="S120" i="4"/>
  <c r="S116" i="4"/>
  <c r="S112" i="4"/>
  <c r="S108" i="4"/>
  <c r="S104" i="4"/>
  <c r="S44" i="10"/>
  <c r="S91" i="8"/>
  <c r="P276" i="7"/>
  <c r="T276" i="7" s="1"/>
  <c r="P176" i="7"/>
  <c r="T176" i="7" s="1"/>
  <c r="P76" i="7"/>
  <c r="T76" i="7" s="1"/>
  <c r="P8" i="7"/>
  <c r="T8" i="7" s="1"/>
  <c r="P274" i="5"/>
  <c r="T274" i="5" s="1"/>
  <c r="S246" i="5"/>
  <c r="S218" i="5"/>
  <c r="S202" i="5"/>
  <c r="S174" i="5"/>
  <c r="S146" i="5"/>
  <c r="S118" i="5"/>
  <c r="S90" i="5"/>
  <c r="S74" i="5"/>
  <c r="S46" i="5"/>
  <c r="S18" i="5"/>
  <c r="S310" i="4"/>
  <c r="S282" i="4"/>
  <c r="S238" i="4"/>
  <c r="P211" i="4"/>
  <c r="T211" i="4" s="1"/>
  <c r="P207" i="4"/>
  <c r="P203" i="4"/>
  <c r="P187" i="4"/>
  <c r="T187" i="4" s="1"/>
  <c r="P183" i="4"/>
  <c r="T183" i="4" s="1"/>
  <c r="P179" i="4"/>
  <c r="T179" i="4" s="1"/>
  <c r="P175" i="4"/>
  <c r="P171" i="4"/>
  <c r="T171" i="4" s="1"/>
  <c r="P155" i="4"/>
  <c r="T155" i="4" s="1"/>
  <c r="P151" i="4"/>
  <c r="P147" i="4"/>
  <c r="P143" i="4"/>
  <c r="T143" i="4" s="1"/>
  <c r="P139" i="4"/>
  <c r="T139" i="4" s="1"/>
  <c r="P123" i="4"/>
  <c r="T123" i="4" s="1"/>
  <c r="P119" i="4"/>
  <c r="P115" i="4"/>
  <c r="T115" i="4" s="1"/>
  <c r="P111" i="4"/>
  <c r="T111" i="4" s="1"/>
  <c r="P107" i="4"/>
  <c r="P91" i="4"/>
  <c r="T91" i="4" s="1"/>
  <c r="P87" i="4"/>
  <c r="T87" i="4" s="1"/>
  <c r="P83" i="4"/>
  <c r="T83" i="4" s="1"/>
  <c r="P79" i="4"/>
  <c r="T79" i="4" s="1"/>
  <c r="P75" i="4"/>
  <c r="P59" i="4"/>
  <c r="T59" i="4" s="1"/>
  <c r="P55" i="4"/>
  <c r="T55" i="4" s="1"/>
  <c r="P51" i="4"/>
  <c r="P47" i="4"/>
  <c r="T47" i="4" s="1"/>
  <c r="P43" i="4"/>
  <c r="T43" i="4" s="1"/>
  <c r="P27" i="4"/>
  <c r="T27" i="4" s="1"/>
  <c r="P23" i="4"/>
  <c r="T23" i="4" s="1"/>
  <c r="P19" i="4"/>
  <c r="T19" i="4" s="1"/>
  <c r="P15" i="4"/>
  <c r="T15" i="4" s="1"/>
  <c r="P11" i="4"/>
  <c r="T11" i="4" s="1"/>
  <c r="P46" i="4"/>
  <c r="P10" i="4"/>
  <c r="T10" i="4" s="1"/>
  <c r="S110" i="5"/>
  <c r="P209" i="4"/>
  <c r="T209" i="4" s="1"/>
  <c r="P177" i="4"/>
  <c r="T177" i="4" s="1"/>
  <c r="P145" i="4"/>
  <c r="T145" i="4" s="1"/>
  <c r="P117" i="4"/>
  <c r="T117" i="4" s="1"/>
  <c r="P89" i="4"/>
  <c r="T89" i="4" s="1"/>
  <c r="P57" i="4"/>
  <c r="P41" i="4"/>
  <c r="T41" i="4" s="1"/>
  <c r="P9" i="4"/>
  <c r="T9" i="4" s="1"/>
  <c r="S84" i="9"/>
  <c r="M84" i="9" s="1"/>
  <c r="P42" i="8"/>
  <c r="T42" i="8" s="1"/>
  <c r="S249" i="7"/>
  <c r="M249" i="7" s="1"/>
  <c r="S149" i="7"/>
  <c r="M149" i="7" s="1"/>
  <c r="P52" i="7"/>
  <c r="T52" i="7" s="1"/>
  <c r="S309" i="5"/>
  <c r="P270" i="5"/>
  <c r="T270" i="5" s="1"/>
  <c r="P242" i="5"/>
  <c r="T242" i="5" s="1"/>
  <c r="P214" i="5"/>
  <c r="T214" i="5" s="1"/>
  <c r="P186" i="5"/>
  <c r="T186" i="5" s="1"/>
  <c r="P170" i="5"/>
  <c r="T170" i="5" s="1"/>
  <c r="P142" i="5"/>
  <c r="T142" i="5" s="1"/>
  <c r="P114" i="5"/>
  <c r="T114" i="5" s="1"/>
  <c r="P86" i="5"/>
  <c r="T86" i="5" s="1"/>
  <c r="P58" i="5"/>
  <c r="T58" i="5" s="1"/>
  <c r="P42" i="5"/>
  <c r="T42" i="5" s="1"/>
  <c r="P14" i="5"/>
  <c r="T14" i="5" s="1"/>
  <c r="P306" i="4"/>
  <c r="T306" i="4" s="1"/>
  <c r="P278" i="4"/>
  <c r="T278" i="4" s="1"/>
  <c r="P250" i="4"/>
  <c r="T250" i="4" s="1"/>
  <c r="P234" i="4"/>
  <c r="T234" i="4" s="1"/>
  <c r="S207" i="4"/>
  <c r="S203" i="4"/>
  <c r="S187" i="4"/>
  <c r="S183" i="4"/>
  <c r="S175" i="4"/>
  <c r="S171" i="4"/>
  <c r="S147" i="4"/>
  <c r="S143" i="4"/>
  <c r="S139" i="4"/>
  <c r="S123" i="4"/>
  <c r="S119" i="4"/>
  <c r="S115" i="4"/>
  <c r="S107" i="4"/>
  <c r="S91" i="4"/>
  <c r="S87" i="4"/>
  <c r="S83" i="4"/>
  <c r="S79" i="4"/>
  <c r="S75" i="4"/>
  <c r="S59" i="4"/>
  <c r="S47" i="4"/>
  <c r="S43" i="4"/>
  <c r="S27" i="4"/>
  <c r="S23" i="4"/>
  <c r="S19" i="4"/>
  <c r="D19" i="11" s="1"/>
  <c r="P19" i="11" s="1"/>
  <c r="R19" i="11" s="1"/>
  <c r="S15" i="4"/>
  <c r="P210" i="4"/>
  <c r="T210" i="4" s="1"/>
  <c r="P206" i="4"/>
  <c r="T206" i="4" s="1"/>
  <c r="P186" i="4"/>
  <c r="T186" i="4" s="1"/>
  <c r="P178" i="4"/>
  <c r="T178" i="4" s="1"/>
  <c r="P174" i="4"/>
  <c r="T174" i="4" s="1"/>
  <c r="P154" i="4"/>
  <c r="T154" i="4" s="1"/>
  <c r="P146" i="4"/>
  <c r="T146" i="4" s="1"/>
  <c r="P142" i="4"/>
  <c r="T142" i="4" s="1"/>
  <c r="P122" i="4"/>
  <c r="T122" i="4" s="1"/>
  <c r="P114" i="4"/>
  <c r="T114" i="4" s="1"/>
  <c r="P106" i="4"/>
  <c r="T106" i="4" s="1"/>
  <c r="P90" i="4"/>
  <c r="T90" i="4" s="1"/>
  <c r="P82" i="4"/>
  <c r="T82" i="4" s="1"/>
  <c r="P74" i="4"/>
  <c r="P58" i="4"/>
  <c r="T58" i="4" s="1"/>
  <c r="P50" i="4"/>
  <c r="P26" i="4"/>
  <c r="T26" i="4" s="1"/>
  <c r="P22" i="4"/>
  <c r="T22" i="4" s="1"/>
  <c r="P14" i="4"/>
  <c r="T14" i="4" s="1"/>
  <c r="S182" i="5"/>
  <c r="S246" i="4"/>
  <c r="P201" i="4"/>
  <c r="P181" i="4"/>
  <c r="T181" i="4" s="1"/>
  <c r="P153" i="4"/>
  <c r="T153" i="4" s="1"/>
  <c r="P141" i="4"/>
  <c r="T141" i="4" s="1"/>
  <c r="P113" i="4"/>
  <c r="T113" i="4" s="1"/>
  <c r="P85" i="4"/>
  <c r="T85" i="4" s="1"/>
  <c r="P73" i="4"/>
  <c r="T73" i="4" s="1"/>
  <c r="P45" i="4"/>
  <c r="T45" i="4" s="1"/>
  <c r="P25" i="4"/>
  <c r="T25" i="4" s="1"/>
  <c r="P13" i="4"/>
  <c r="T13" i="4" s="1"/>
  <c r="S83" i="9"/>
  <c r="S42" i="8"/>
  <c r="P248" i="7"/>
  <c r="T248" i="7" s="1"/>
  <c r="P148" i="7"/>
  <c r="T148" i="7" s="1"/>
  <c r="S52" i="7"/>
  <c r="P308" i="5"/>
  <c r="T308" i="5" s="1"/>
  <c r="S270" i="5"/>
  <c r="S242" i="5"/>
  <c r="S214" i="5"/>
  <c r="S186" i="5"/>
  <c r="S170" i="5"/>
  <c r="S142" i="5"/>
  <c r="S114" i="5"/>
  <c r="S86" i="5"/>
  <c r="S58" i="5"/>
  <c r="S42" i="5"/>
  <c r="S14" i="5"/>
  <c r="S306" i="4"/>
  <c r="S250" i="4"/>
  <c r="S234" i="4"/>
  <c r="P202" i="4"/>
  <c r="T202" i="4" s="1"/>
  <c r="P182" i="4"/>
  <c r="T182" i="4" s="1"/>
  <c r="P170" i="4"/>
  <c r="P150" i="4"/>
  <c r="T150" i="4" s="1"/>
  <c r="P138" i="4"/>
  <c r="T138" i="4" s="1"/>
  <c r="P118" i="4"/>
  <c r="T118" i="4" s="1"/>
  <c r="P110" i="4"/>
  <c r="T110" i="4" s="1"/>
  <c r="P86" i="4"/>
  <c r="T86" i="4" s="1"/>
  <c r="P78" i="4"/>
  <c r="T78" i="4" s="1"/>
  <c r="P54" i="4"/>
  <c r="T54" i="4" s="1"/>
  <c r="P42" i="4"/>
  <c r="T42" i="4" s="1"/>
  <c r="P18" i="4"/>
  <c r="T18" i="4" s="1"/>
  <c r="S154" i="5"/>
  <c r="S10" i="5"/>
  <c r="S218" i="4"/>
  <c r="P185" i="4"/>
  <c r="T185" i="4" s="1"/>
  <c r="P169" i="4"/>
  <c r="T169" i="4" s="1"/>
  <c r="P137" i="4"/>
  <c r="T137" i="4" s="1"/>
  <c r="P109" i="4"/>
  <c r="T109" i="4" s="1"/>
  <c r="P81" i="4"/>
  <c r="P49" i="4"/>
  <c r="T49" i="4" s="1"/>
  <c r="P21" i="4"/>
  <c r="T21" i="4" s="1"/>
  <c r="S304" i="8"/>
  <c r="S13" i="8"/>
  <c r="S233" i="7"/>
  <c r="M233" i="7" s="1"/>
  <c r="S121" i="7"/>
  <c r="S41" i="7"/>
  <c r="S301" i="5"/>
  <c r="P266" i="5"/>
  <c r="T266" i="5" s="1"/>
  <c r="P238" i="5"/>
  <c r="T238" i="5" s="1"/>
  <c r="P210" i="5"/>
  <c r="T210" i="5" s="1"/>
  <c r="P182" i="5"/>
  <c r="T182" i="5" s="1"/>
  <c r="P154" i="5"/>
  <c r="T154" i="5" s="1"/>
  <c r="P138" i="5"/>
  <c r="T138" i="5" s="1"/>
  <c r="P110" i="5"/>
  <c r="T110" i="5" s="1"/>
  <c r="P82" i="5"/>
  <c r="T82" i="5" s="1"/>
  <c r="P54" i="5"/>
  <c r="T54" i="5" s="1"/>
  <c r="P26" i="5"/>
  <c r="T26" i="5" s="1"/>
  <c r="P10" i="5"/>
  <c r="T10" i="5" s="1"/>
  <c r="P302" i="4"/>
  <c r="T302" i="4" s="1"/>
  <c r="P274" i="4"/>
  <c r="T274" i="4" s="1"/>
  <c r="P246" i="4"/>
  <c r="T246" i="4" s="1"/>
  <c r="P218" i="4"/>
  <c r="S210" i="4"/>
  <c r="S206" i="4"/>
  <c r="S202" i="4"/>
  <c r="S186" i="4"/>
  <c r="S182" i="4"/>
  <c r="S178" i="4"/>
  <c r="S174" i="4"/>
  <c r="S170" i="4"/>
  <c r="S154" i="4"/>
  <c r="S150" i="4"/>
  <c r="S146" i="4"/>
  <c r="S142" i="4"/>
  <c r="S122" i="4"/>
  <c r="S118" i="4"/>
  <c r="S90" i="4"/>
  <c r="S86" i="4"/>
  <c r="S82" i="4"/>
  <c r="S78" i="4"/>
  <c r="S74" i="4"/>
  <c r="S58" i="4"/>
  <c r="S54" i="4"/>
  <c r="S50" i="4"/>
  <c r="S46" i="4"/>
  <c r="S42" i="4"/>
  <c r="S26" i="4"/>
  <c r="S22" i="4"/>
  <c r="S18" i="4"/>
  <c r="S14" i="4"/>
  <c r="S303" i="8"/>
  <c r="P12" i="8"/>
  <c r="T12" i="8" s="1"/>
  <c r="P232" i="7"/>
  <c r="T232" i="7" s="1"/>
  <c r="P120" i="7"/>
  <c r="T120" i="7" s="1"/>
  <c r="P40" i="7"/>
  <c r="T40" i="7" s="1"/>
  <c r="P300" i="5"/>
  <c r="T300" i="5" s="1"/>
  <c r="S266" i="5"/>
  <c r="S238" i="5"/>
  <c r="S210" i="5"/>
  <c r="S138" i="5"/>
  <c r="S82" i="5"/>
  <c r="S54" i="5"/>
  <c r="S26" i="5"/>
  <c r="P205" i="4"/>
  <c r="T205" i="4" s="1"/>
  <c r="P173" i="4"/>
  <c r="T173" i="4" s="1"/>
  <c r="P149" i="4"/>
  <c r="T149" i="4" s="1"/>
  <c r="P121" i="4"/>
  <c r="T121" i="4" s="1"/>
  <c r="P105" i="4"/>
  <c r="T105" i="4" s="1"/>
  <c r="P77" i="4"/>
  <c r="T77" i="4" s="1"/>
  <c r="P53" i="4"/>
  <c r="T53" i="4" s="1"/>
  <c r="P17" i="4"/>
  <c r="T17" i="4" s="1"/>
  <c r="S204" i="8"/>
  <c r="S305" i="7"/>
  <c r="M305" i="7" s="1"/>
  <c r="S205" i="7"/>
  <c r="M205" i="7" s="1"/>
  <c r="S105" i="7"/>
  <c r="M105" i="7" s="1"/>
  <c r="S20" i="7"/>
  <c r="S281" i="5"/>
  <c r="P250" i="5"/>
  <c r="T250" i="5" s="1"/>
  <c r="P234" i="5"/>
  <c r="T234" i="5" s="1"/>
  <c r="P206" i="5"/>
  <c r="T206" i="5" s="1"/>
  <c r="P178" i="5"/>
  <c r="T178" i="5" s="1"/>
  <c r="P150" i="5"/>
  <c r="T150" i="5" s="1"/>
  <c r="P122" i="5"/>
  <c r="T122" i="5" s="1"/>
  <c r="P106" i="5"/>
  <c r="T106" i="5" s="1"/>
  <c r="P78" i="5"/>
  <c r="T78" i="5" s="1"/>
  <c r="P50" i="5"/>
  <c r="T50" i="5" s="1"/>
  <c r="P22" i="5"/>
  <c r="T22" i="5" s="1"/>
  <c r="P314" i="4"/>
  <c r="T314" i="4" s="1"/>
  <c r="P298" i="4"/>
  <c r="T298" i="4" s="1"/>
  <c r="P270" i="4"/>
  <c r="T270" i="4" s="1"/>
  <c r="P242" i="4"/>
  <c r="T242" i="4" s="1"/>
  <c r="P214" i="4"/>
  <c r="T214" i="4" s="1"/>
  <c r="S209" i="4"/>
  <c r="S205" i="4"/>
  <c r="S201" i="4"/>
  <c r="S181" i="4"/>
  <c r="S177" i="4"/>
  <c r="S173" i="4"/>
  <c r="S169" i="4"/>
  <c r="S153" i="4"/>
  <c r="S149" i="4"/>
  <c r="S145" i="4"/>
  <c r="S141" i="4"/>
  <c r="S137" i="4"/>
  <c r="S121" i="4"/>
  <c r="S117" i="4"/>
  <c r="S113" i="4"/>
  <c r="S109" i="4"/>
  <c r="S105" i="4"/>
  <c r="S89" i="4"/>
  <c r="S81" i="4"/>
  <c r="S77" i="4"/>
  <c r="S73" i="4"/>
  <c r="S57" i="4"/>
  <c r="S53" i="4"/>
  <c r="S49" i="4"/>
  <c r="S45" i="4"/>
  <c r="S41" i="4"/>
  <c r="S25" i="4"/>
  <c r="S21" i="4"/>
  <c r="D21" i="11" s="1"/>
  <c r="P21" i="11" s="1"/>
  <c r="R21" i="11" s="1"/>
  <c r="S17" i="4"/>
  <c r="S13" i="4"/>
  <c r="S9" i="4"/>
  <c r="S203" i="8"/>
  <c r="P304" i="7"/>
  <c r="T304" i="7" s="1"/>
  <c r="P204" i="7"/>
  <c r="T204" i="7" s="1"/>
  <c r="P104" i="7"/>
  <c r="T104" i="7" s="1"/>
  <c r="S17" i="7"/>
  <c r="P280" i="5"/>
  <c r="T280" i="5" s="1"/>
  <c r="S250" i="5"/>
  <c r="S234" i="5"/>
  <c r="S206" i="5"/>
  <c r="S178" i="5"/>
  <c r="S150" i="5"/>
  <c r="S122" i="5"/>
  <c r="S106" i="5"/>
  <c r="S78" i="5"/>
  <c r="S50" i="5"/>
  <c r="S22" i="5"/>
  <c r="S314" i="4"/>
  <c r="S298" i="4"/>
  <c r="S270" i="4"/>
  <c r="S242" i="4"/>
  <c r="S214" i="4"/>
  <c r="P208" i="4"/>
  <c r="T208" i="4" s="1"/>
  <c r="P204" i="4"/>
  <c r="T204" i="4" s="1"/>
  <c r="P200" i="4"/>
  <c r="T200" i="4" s="1"/>
  <c r="P184" i="4"/>
  <c r="T184" i="4" s="1"/>
  <c r="P180" i="4"/>
  <c r="T180" i="4" s="1"/>
  <c r="P176" i="4"/>
  <c r="T176" i="4" s="1"/>
  <c r="P172" i="4"/>
  <c r="T172" i="4" s="1"/>
  <c r="P168" i="4"/>
  <c r="T168" i="4" s="1"/>
  <c r="P152" i="4"/>
  <c r="T152" i="4" s="1"/>
  <c r="P148" i="4"/>
  <c r="T148" i="4" s="1"/>
  <c r="P140" i="4"/>
  <c r="T140" i="4" s="1"/>
  <c r="P84" i="4"/>
  <c r="T84" i="4" s="1"/>
  <c r="S56" i="4"/>
  <c r="S12" i="4"/>
  <c r="P136" i="4"/>
  <c r="P80" i="4"/>
  <c r="T80" i="4" s="1"/>
  <c r="P52" i="4"/>
  <c r="T52" i="4" s="1"/>
  <c r="P24" i="4"/>
  <c r="T24" i="4" s="1"/>
  <c r="P8" i="4"/>
  <c r="T8" i="4" s="1"/>
  <c r="S20" i="4"/>
  <c r="P144" i="4"/>
  <c r="T144" i="4" s="1"/>
  <c r="P120" i="4"/>
  <c r="T120" i="4" s="1"/>
  <c r="S80" i="4"/>
  <c r="S52" i="4"/>
  <c r="S24" i="4"/>
  <c r="S48" i="4"/>
  <c r="S44" i="4"/>
  <c r="P88" i="4"/>
  <c r="T88" i="4" s="1"/>
  <c r="P116" i="4"/>
  <c r="T116" i="4" s="1"/>
  <c r="P76" i="4"/>
  <c r="T76" i="4" s="1"/>
  <c r="P48" i="4"/>
  <c r="T48" i="4" s="1"/>
  <c r="P20" i="4"/>
  <c r="T20" i="4" s="1"/>
  <c r="P112" i="4"/>
  <c r="S72" i="4"/>
  <c r="P56" i="4"/>
  <c r="T56" i="4" s="1"/>
  <c r="P108" i="4"/>
  <c r="T108" i="4" s="1"/>
  <c r="P72" i="4"/>
  <c r="T72" i="4" s="1"/>
  <c r="P44" i="4"/>
  <c r="P16" i="4"/>
  <c r="T16" i="4" s="1"/>
  <c r="P104" i="4"/>
  <c r="S16" i="4"/>
  <c r="P40" i="4"/>
  <c r="T40" i="4" s="1"/>
  <c r="P12" i="4"/>
  <c r="T12" i="4" s="1"/>
  <c r="A12" i="2"/>
  <c r="E291" i="10"/>
  <c r="E35" i="10"/>
  <c r="E99" i="9"/>
  <c r="E163" i="8"/>
  <c r="E227" i="7"/>
  <c r="E291" i="5"/>
  <c r="E35" i="5"/>
  <c r="E259" i="10"/>
  <c r="E3" i="10"/>
  <c r="E67" i="9"/>
  <c r="E131" i="8"/>
  <c r="E195" i="7"/>
  <c r="E259" i="5"/>
  <c r="E3" i="5"/>
  <c r="A290" i="10"/>
  <c r="E227" i="10"/>
  <c r="E291" i="9"/>
  <c r="E35" i="9"/>
  <c r="E99" i="8"/>
  <c r="E163" i="7"/>
  <c r="E227" i="5"/>
  <c r="A130" i="10"/>
  <c r="E195" i="10"/>
  <c r="E259" i="9"/>
  <c r="E3" i="9"/>
  <c r="E67" i="8"/>
  <c r="E131" i="7"/>
  <c r="E195" i="5"/>
  <c r="A162" i="10"/>
  <c r="E163" i="10"/>
  <c r="E227" i="9"/>
  <c r="E291" i="8"/>
  <c r="E35" i="8"/>
  <c r="E99" i="7"/>
  <c r="E163" i="5"/>
  <c r="A34" i="10"/>
  <c r="E131" i="10"/>
  <c r="E195" i="9"/>
  <c r="E259" i="8"/>
  <c r="E3" i="8"/>
  <c r="E67" i="7"/>
  <c r="E131" i="5"/>
  <c r="A258" i="10"/>
  <c r="A226" i="10"/>
  <c r="E99" i="10"/>
  <c r="E163" i="9"/>
  <c r="E227" i="8"/>
  <c r="E291" i="7"/>
  <c r="E35" i="7"/>
  <c r="E99" i="5"/>
  <c r="E67" i="10"/>
  <c r="E131" i="9"/>
  <c r="E195" i="8"/>
  <c r="E259" i="7"/>
  <c r="E3" i="7"/>
  <c r="E67" i="5"/>
  <c r="A226" i="9"/>
  <c r="A2" i="10"/>
  <c r="A98" i="10"/>
  <c r="A194" i="9"/>
  <c r="A162" i="9"/>
  <c r="A66" i="10"/>
  <c r="A258" i="9"/>
  <c r="A290" i="8"/>
  <c r="A258" i="8"/>
  <c r="A2" i="9"/>
  <c r="A290" i="9"/>
  <c r="A66" i="9"/>
  <c r="A34" i="9"/>
  <c r="A130" i="8"/>
  <c r="A162" i="8"/>
  <c r="A226" i="8"/>
  <c r="A66" i="8"/>
  <c r="A194" i="8"/>
  <c r="A98" i="8"/>
  <c r="A194" i="10"/>
  <c r="A258" i="7"/>
  <c r="A130" i="9"/>
  <c r="A226" i="7"/>
  <c r="A194" i="7"/>
  <c r="A162" i="7"/>
  <c r="A34" i="8"/>
  <c r="A34" i="7"/>
  <c r="A98" i="9"/>
  <c r="A2" i="8"/>
  <c r="A130" i="7"/>
  <c r="A290" i="7"/>
  <c r="A258" i="5"/>
  <c r="A66" i="7"/>
  <c r="A98" i="7"/>
  <c r="A290" i="5"/>
  <c r="A34" i="5"/>
  <c r="A194" i="5"/>
  <c r="A162" i="5"/>
  <c r="A130" i="5"/>
  <c r="A98" i="5"/>
  <c r="A226" i="5"/>
  <c r="A2" i="5"/>
  <c r="A2" i="7"/>
  <c r="A66" i="5"/>
  <c r="E35" i="4"/>
  <c r="E195" i="4"/>
  <c r="E67" i="4"/>
  <c r="E99" i="4"/>
  <c r="E291" i="4"/>
  <c r="E163" i="4"/>
  <c r="E259" i="4"/>
  <c r="E131" i="4"/>
  <c r="E3" i="4"/>
  <c r="E227" i="4"/>
  <c r="A56" i="21"/>
  <c r="A29" i="21"/>
  <c r="A83" i="21"/>
  <c r="A137" i="21"/>
  <c r="A110" i="21"/>
  <c r="A2" i="21"/>
  <c r="A1532" i="22"/>
  <c r="A1566" i="22"/>
  <c r="A1294" i="22"/>
  <c r="A1328" i="22"/>
  <c r="A1600" i="22"/>
  <c r="A1634" i="22"/>
  <c r="A1362" i="22"/>
  <c r="A1668" i="22"/>
  <c r="A1396" i="22"/>
  <c r="A1430" i="22"/>
  <c r="A1464" i="22"/>
  <c r="A1498" i="22"/>
  <c r="A137" i="19"/>
  <c r="A176" i="14"/>
  <c r="A205" i="14"/>
  <c r="A234" i="14"/>
  <c r="A147" i="14"/>
  <c r="A89" i="14"/>
  <c r="A118" i="14"/>
  <c r="A194" i="4"/>
  <c r="A66" i="4"/>
  <c r="A226" i="4"/>
  <c r="A290" i="4"/>
  <c r="A162" i="4"/>
  <c r="A34" i="4"/>
  <c r="A258" i="4"/>
  <c r="A130" i="4"/>
  <c r="A2" i="4"/>
  <c r="A98" i="4"/>
  <c r="S235" i="4"/>
  <c r="S239" i="4"/>
  <c r="S55" i="4"/>
  <c r="T107" i="4"/>
  <c r="T305" i="4"/>
  <c r="T57" i="4"/>
  <c r="S10" i="4"/>
  <c r="A2" i="11"/>
  <c r="A1192" i="23"/>
  <c r="A1052" i="23"/>
  <c r="A912" i="23"/>
  <c r="A772" i="23"/>
  <c r="A632" i="23"/>
  <c r="A492" i="23"/>
  <c r="A352" i="23"/>
  <c r="A212" i="23"/>
  <c r="A72" i="23"/>
  <c r="A1226" i="22"/>
  <c r="A1090" i="22"/>
  <c r="A954" i="22"/>
  <c r="A818" i="22"/>
  <c r="A682" i="22"/>
  <c r="A546" i="22"/>
  <c r="A410" i="22"/>
  <c r="A274" i="22"/>
  <c r="A138" i="22"/>
  <c r="A2" i="22"/>
  <c r="A56" i="19"/>
  <c r="A152" i="15"/>
  <c r="A32" i="15"/>
  <c r="A2" i="14"/>
  <c r="A737" i="13"/>
  <c r="A597" i="13"/>
  <c r="A457" i="13"/>
  <c r="A317" i="13"/>
  <c r="A177" i="13"/>
  <c r="A37"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22" i="15"/>
  <c r="A2" i="15"/>
  <c r="A842" i="13"/>
  <c r="A702" i="13"/>
  <c r="A562" i="13"/>
  <c r="A422" i="13"/>
  <c r="A282" i="13"/>
  <c r="A142" i="13"/>
  <c r="A2" i="13"/>
  <c r="A206" i="12"/>
  <c r="A70" i="12"/>
  <c r="A258" i="11"/>
  <c r="A130" i="11"/>
  <c r="A1087" i="23"/>
  <c r="A947" i="23"/>
  <c r="A667" i="23"/>
  <c r="A387" i="23"/>
  <c r="A107" i="23"/>
  <c r="A1124" i="22"/>
  <c r="A852" i="22"/>
  <c r="A580" i="22"/>
  <c r="A308" i="22"/>
  <c r="A36" i="22"/>
  <c r="A83" i="19"/>
  <c r="A62" i="15"/>
  <c r="A772" i="13"/>
  <c r="A492" i="13"/>
  <c r="A212"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92" i="15"/>
  <c r="A60" i="14"/>
  <c r="A807" i="13"/>
  <c r="A667" i="13"/>
  <c r="A527" i="13"/>
  <c r="A387" i="13"/>
  <c r="A247" i="13"/>
  <c r="A107" i="13"/>
  <c r="A308" i="12"/>
  <c r="A172" i="12"/>
  <c r="A36" i="12"/>
  <c r="A226" i="11"/>
  <c r="A98" i="11"/>
  <c r="A1227" i="23"/>
  <c r="A807" i="23"/>
  <c r="A527" i="23"/>
  <c r="A247" i="23"/>
  <c r="A1260" i="22"/>
  <c r="A988" i="22"/>
  <c r="A716" i="22"/>
  <c r="A444" i="22"/>
  <c r="A172" i="22"/>
  <c r="A31" i="14"/>
  <c r="A632" i="13"/>
  <c r="A352" i="13"/>
  <c r="A72" i="13"/>
  <c r="A138" i="12"/>
  <c r="A194" i="11"/>
  <c r="S8" i="4"/>
  <c r="S11" i="4"/>
  <c r="D11" i="11" s="1"/>
  <c r="P11" i="11" s="1"/>
  <c r="R11" i="11" s="1"/>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311" i="4"/>
  <c r="S211" i="4"/>
  <c r="S185" i="4"/>
  <c r="S155" i="4"/>
  <c r="S151" i="4"/>
  <c r="S303" i="4"/>
  <c r="S278" i="4"/>
  <c r="S264" i="4"/>
  <c r="S249" i="4"/>
  <c r="T233" i="4"/>
  <c r="T217" i="4"/>
  <c r="T119" i="4"/>
  <c r="S307" i="4"/>
  <c r="S309" i="4"/>
  <c r="S279" i="4"/>
  <c r="S266" i="4"/>
  <c r="S251" i="4"/>
  <c r="S247" i="4"/>
  <c r="T237" i="4"/>
  <c r="T219" i="4"/>
  <c r="T201" i="4"/>
  <c r="T170" i="4"/>
  <c r="S299" i="4"/>
  <c r="T280" i="4"/>
  <c r="S233" i="4"/>
  <c r="T147" i="4"/>
  <c r="S85" i="4"/>
  <c r="S51" i="4"/>
  <c r="T207" i="4"/>
  <c r="S265" i="4"/>
  <c r="S111" i="4"/>
  <c r="T75" i="4"/>
  <c r="T51" i="4"/>
  <c r="S179" i="4"/>
  <c r="S268" i="4"/>
  <c r="T175" i="4"/>
  <c r="S304" i="4"/>
  <c r="S308" i="4"/>
  <c r="S312" i="4"/>
  <c r="T272" i="4"/>
  <c r="T273" i="4"/>
  <c r="S248" i="4"/>
  <c r="S236" i="4"/>
  <c r="T232" i="4"/>
  <c r="S200" i="4"/>
  <c r="T218" i="4"/>
  <c r="T277" i="4"/>
  <c r="T104" i="4"/>
  <c r="S267" i="4"/>
  <c r="T239" i="4"/>
  <c r="S184" i="4"/>
  <c r="S138" i="4"/>
  <c r="S88" i="4"/>
  <c r="S40" i="4"/>
  <c r="T50" i="4"/>
  <c r="S280" i="4"/>
  <c r="T283" i="4"/>
  <c r="T216" i="4"/>
  <c r="S168" i="4"/>
  <c r="S140" i="4"/>
  <c r="S144" i="4"/>
  <c r="S114" i="4"/>
  <c r="T46" i="4"/>
  <c r="T236" i="4"/>
  <c r="T151" i="4"/>
  <c r="S84" i="4"/>
  <c r="B8" i="24"/>
  <c r="L554" i="23"/>
  <c r="M273" i="7" l="1"/>
  <c r="M236" i="9"/>
  <c r="M180" i="9"/>
  <c r="M136" i="9"/>
  <c r="M117" i="7"/>
  <c r="M9" i="8"/>
  <c r="M80" i="7"/>
  <c r="M280" i="7"/>
  <c r="M116" i="10"/>
  <c r="M55" i="8"/>
  <c r="M140" i="8"/>
  <c r="M20" i="9"/>
  <c r="M233" i="9"/>
  <c r="M313" i="10"/>
  <c r="M17" i="7"/>
  <c r="M173" i="7"/>
  <c r="M272" i="10"/>
  <c r="M170" i="9"/>
  <c r="M214" i="9"/>
  <c r="M50" i="10"/>
  <c r="M106" i="10"/>
  <c r="M150" i="10"/>
  <c r="M306" i="10"/>
  <c r="M151" i="9"/>
  <c r="M207" i="9"/>
  <c r="M251" i="9"/>
  <c r="M307" i="9"/>
  <c r="M43" i="10"/>
  <c r="M299" i="10"/>
  <c r="M187" i="8"/>
  <c r="M217" i="7"/>
  <c r="M243" i="8"/>
  <c r="M150" i="8"/>
  <c r="M206" i="8"/>
  <c r="M306" i="8"/>
  <c r="M42" i="9"/>
  <c r="M86" i="9"/>
  <c r="M13" i="10"/>
  <c r="M213" i="10"/>
  <c r="M12" i="8"/>
  <c r="M45" i="7"/>
  <c r="M22" i="7"/>
  <c r="M78" i="7"/>
  <c r="M122" i="7"/>
  <c r="M178" i="7"/>
  <c r="M234" i="7"/>
  <c r="M183" i="8"/>
  <c r="M75" i="9"/>
  <c r="M268" i="8"/>
  <c r="M49" i="8"/>
  <c r="M205" i="8"/>
  <c r="M173" i="9"/>
  <c r="M89" i="7"/>
  <c r="M301" i="7"/>
  <c r="M239" i="8"/>
  <c r="M112" i="8"/>
  <c r="M312" i="8"/>
  <c r="M145" i="7"/>
  <c r="M283" i="8"/>
  <c r="M245" i="7"/>
  <c r="M248" i="7"/>
  <c r="M248" i="9"/>
  <c r="M140" i="10"/>
  <c r="M185" i="7"/>
  <c r="M123" i="9"/>
  <c r="M40" i="10"/>
  <c r="M13" i="8"/>
  <c r="M80" i="9"/>
  <c r="M177" i="7"/>
  <c r="M244" i="8"/>
  <c r="M122" i="8"/>
  <c r="M234" i="8"/>
  <c r="M278" i="8"/>
  <c r="M14" i="9"/>
  <c r="M58" i="9"/>
  <c r="M277" i="7"/>
  <c r="M51" i="9"/>
  <c r="M240" i="9"/>
  <c r="M173" i="10"/>
  <c r="M88" i="8"/>
  <c r="M300" i="8"/>
  <c r="M20" i="10"/>
  <c r="M118" i="9"/>
  <c r="M174" i="9"/>
  <c r="M218" i="9"/>
  <c r="M274" i="9"/>
  <c r="M54" i="10"/>
  <c r="M154" i="10"/>
  <c r="M210" i="10"/>
  <c r="M266" i="10"/>
  <c r="M310" i="10"/>
  <c r="M155" i="9"/>
  <c r="M211" i="9"/>
  <c r="M267" i="9"/>
  <c r="M311" i="9"/>
  <c r="M47" i="10"/>
  <c r="M91" i="10"/>
  <c r="M147" i="10"/>
  <c r="M203" i="10"/>
  <c r="M247" i="10"/>
  <c r="M303" i="10"/>
  <c r="M215" i="8"/>
  <c r="M184" i="9"/>
  <c r="M139" i="8"/>
  <c r="M19" i="9"/>
  <c r="M212" i="8"/>
  <c r="M17" i="10"/>
  <c r="M8" i="5"/>
  <c r="M52" i="5"/>
  <c r="M108" i="5"/>
  <c r="M152" i="5"/>
  <c r="M208" i="5"/>
  <c r="M264" i="5"/>
  <c r="M24" i="7"/>
  <c r="M297" i="7"/>
  <c r="M144" i="8"/>
  <c r="M24" i="9"/>
  <c r="M232" i="10"/>
  <c r="M50" i="8"/>
  <c r="M18" i="7"/>
  <c r="M74" i="7"/>
  <c r="M118" i="7"/>
  <c r="M10" i="8"/>
  <c r="M83" i="8"/>
  <c r="M296" i="9"/>
  <c r="M45" i="8"/>
  <c r="M89" i="8"/>
  <c r="M145" i="8"/>
  <c r="M201" i="8"/>
  <c r="M301" i="8"/>
  <c r="M25" i="9"/>
  <c r="M9" i="7"/>
  <c r="M274" i="10"/>
  <c r="M175" i="9"/>
  <c r="M219" i="9"/>
  <c r="M275" i="9"/>
  <c r="M11" i="10"/>
  <c r="M55" i="10"/>
  <c r="M111" i="10"/>
  <c r="M155" i="10"/>
  <c r="M211" i="10"/>
  <c r="M267" i="10"/>
  <c r="M311" i="10"/>
  <c r="M12" i="5"/>
  <c r="M112" i="5"/>
  <c r="M168" i="5"/>
  <c r="M212" i="5"/>
  <c r="M268" i="5"/>
  <c r="M13" i="5"/>
  <c r="M57" i="5"/>
  <c r="M169" i="5"/>
  <c r="M213" i="5"/>
  <c r="M269" i="5"/>
  <c r="M15" i="5"/>
  <c r="M59" i="5"/>
  <c r="M171" i="5"/>
  <c r="M215" i="5"/>
  <c r="M271" i="5"/>
  <c r="M312" i="5"/>
  <c r="M78" i="5"/>
  <c r="M202" i="5"/>
  <c r="M58" i="5"/>
  <c r="M270" i="5"/>
  <c r="M309" i="5"/>
  <c r="M17" i="5"/>
  <c r="M73" i="5"/>
  <c r="M117" i="5"/>
  <c r="M173" i="5"/>
  <c r="M217" i="5"/>
  <c r="M273" i="5"/>
  <c r="M75" i="5"/>
  <c r="M119" i="5"/>
  <c r="M175" i="5"/>
  <c r="M141" i="7"/>
  <c r="M21" i="8"/>
  <c r="M218" i="8"/>
  <c r="M274" i="8"/>
  <c r="M10" i="9"/>
  <c r="M301" i="5"/>
  <c r="M241" i="7"/>
  <c r="M234" i="5"/>
  <c r="M9" i="5"/>
  <c r="M53" i="5"/>
  <c r="M109" i="5"/>
  <c r="M209" i="5"/>
  <c r="M265" i="5"/>
  <c r="M275" i="8"/>
  <c r="M11" i="5"/>
  <c r="M55" i="5"/>
  <c r="M211" i="5"/>
  <c r="M267" i="5"/>
  <c r="M44" i="7"/>
  <c r="M11" i="9"/>
  <c r="M304" i="5"/>
  <c r="M297" i="9"/>
  <c r="M177" i="10"/>
  <c r="M55" i="9"/>
  <c r="M304" i="8"/>
  <c r="M170" i="5"/>
  <c r="M21" i="10"/>
  <c r="M233" i="10"/>
  <c r="M40" i="5"/>
  <c r="M84" i="5"/>
  <c r="M140" i="5"/>
  <c r="M184" i="5"/>
  <c r="M240" i="5"/>
  <c r="M314" i="5"/>
  <c r="M50" i="7"/>
  <c r="M106" i="7"/>
  <c r="M150" i="7"/>
  <c r="M250" i="7"/>
  <c r="M306" i="7"/>
  <c r="M44" i="8"/>
  <c r="M77" i="10"/>
  <c r="M277" i="10"/>
  <c r="M77" i="8"/>
  <c r="M121" i="8"/>
  <c r="M233" i="8"/>
  <c r="M277" i="8"/>
  <c r="M13" i="9"/>
  <c r="M119" i="9"/>
  <c r="M242" i="5"/>
  <c r="M104" i="8"/>
  <c r="M41" i="5"/>
  <c r="M85" i="5"/>
  <c r="M141" i="5"/>
  <c r="M185" i="5"/>
  <c r="M305" i="5"/>
  <c r="M43" i="5"/>
  <c r="M87" i="5"/>
  <c r="M143" i="5"/>
  <c r="M187" i="5"/>
  <c r="M243" i="5"/>
  <c r="M56" i="7"/>
  <c r="M40" i="9"/>
  <c r="M40" i="8"/>
  <c r="M111" i="8"/>
  <c r="M184" i="8"/>
  <c r="M204" i="8"/>
  <c r="M119" i="8"/>
  <c r="M121" i="10"/>
  <c r="M122" i="9"/>
  <c r="M178" i="9"/>
  <c r="M234" i="9"/>
  <c r="M278" i="9"/>
  <c r="M14" i="10"/>
  <c r="M58" i="10"/>
  <c r="M114" i="10"/>
  <c r="M170" i="10"/>
  <c r="M214" i="10"/>
  <c r="M270" i="10"/>
  <c r="M314" i="10"/>
  <c r="M171" i="9"/>
  <c r="M215" i="9"/>
  <c r="M271" i="9"/>
  <c r="M315" i="9"/>
  <c r="M51" i="10"/>
  <c r="M107" i="10"/>
  <c r="M151" i="10"/>
  <c r="M207" i="10"/>
  <c r="M251" i="10"/>
  <c r="M307" i="10"/>
  <c r="M90" i="5"/>
  <c r="M175" i="8"/>
  <c r="M219" i="8"/>
  <c r="M47" i="9"/>
  <c r="M240" i="8"/>
  <c r="M27" i="9"/>
  <c r="M52" i="10"/>
  <c r="M264" i="10"/>
  <c r="M53" i="7"/>
  <c r="M153" i="7"/>
  <c r="M313" i="9"/>
  <c r="M296" i="7"/>
  <c r="M216" i="9"/>
  <c r="M108" i="10"/>
  <c r="M308" i="10"/>
  <c r="M150" i="9"/>
  <c r="M206" i="9"/>
  <c r="M250" i="9"/>
  <c r="M306" i="9"/>
  <c r="M42" i="10"/>
  <c r="M86" i="10"/>
  <c r="M142" i="10"/>
  <c r="M242" i="10"/>
  <c r="M298" i="10"/>
  <c r="M187" i="9"/>
  <c r="M243" i="9"/>
  <c r="M299" i="9"/>
  <c r="M23" i="10"/>
  <c r="M123" i="10"/>
  <c r="M179" i="10"/>
  <c r="M235" i="10"/>
  <c r="M279" i="10"/>
  <c r="M91" i="8"/>
  <c r="M176" i="8"/>
  <c r="M209" i="7"/>
  <c r="M232" i="8"/>
  <c r="M116" i="9"/>
  <c r="M172" i="9"/>
  <c r="M49" i="10"/>
  <c r="M249" i="10"/>
  <c r="M83" i="9"/>
  <c r="M276" i="8"/>
  <c r="M12" i="9"/>
  <c r="M272" i="9"/>
  <c r="M152" i="10"/>
  <c r="M56" i="9"/>
  <c r="M265" i="7"/>
  <c r="M117" i="9"/>
  <c r="M213" i="9"/>
  <c r="M105" i="10"/>
  <c r="M305" i="10"/>
  <c r="M86" i="8"/>
  <c r="M242" i="8"/>
  <c r="M298" i="8"/>
  <c r="M22" i="9"/>
  <c r="M145" i="9"/>
  <c r="M147" i="8"/>
  <c r="M169" i="9"/>
  <c r="M8" i="10"/>
  <c r="M208" i="10"/>
  <c r="M16" i="5"/>
  <c r="M116" i="5"/>
  <c r="M172" i="5"/>
  <c r="M216" i="5"/>
  <c r="M272" i="5"/>
  <c r="M302" i="5"/>
  <c r="M82" i="7"/>
  <c r="M182" i="7"/>
  <c r="M238" i="7"/>
  <c r="M143" i="9"/>
  <c r="M53" i="8"/>
  <c r="M153" i="8"/>
  <c r="M209" i="8"/>
  <c r="M309" i="8"/>
  <c r="M45" i="9"/>
  <c r="M146" i="9"/>
  <c r="M202" i="9"/>
  <c r="M246" i="9"/>
  <c r="M26" i="10"/>
  <c r="M82" i="10"/>
  <c r="M238" i="10"/>
  <c r="M282" i="10"/>
  <c r="M239" i="9"/>
  <c r="M283" i="9"/>
  <c r="M19" i="10"/>
  <c r="M75" i="10"/>
  <c r="M175" i="10"/>
  <c r="M219" i="5"/>
  <c r="M138" i="8"/>
  <c r="M238" i="8"/>
  <c r="M282" i="8"/>
  <c r="M18" i="9"/>
  <c r="M139" i="9"/>
  <c r="M86" i="5"/>
  <c r="M10" i="5"/>
  <c r="M42" i="8"/>
  <c r="M21" i="7"/>
  <c r="M168" i="7"/>
  <c r="M268" i="7"/>
  <c r="M185" i="8"/>
  <c r="M241" i="8"/>
  <c r="M297" i="8"/>
  <c r="M58" i="8"/>
  <c r="M114" i="8"/>
  <c r="M50" i="9"/>
  <c r="M152" i="7"/>
  <c r="M44" i="5"/>
  <c r="M88" i="5"/>
  <c r="M144" i="5"/>
  <c r="M200" i="5"/>
  <c r="M244" i="5"/>
  <c r="M56" i="8"/>
  <c r="M10" i="7"/>
  <c r="M54" i="7"/>
  <c r="M110" i="7"/>
  <c r="M266" i="7"/>
  <c r="M310" i="7"/>
  <c r="M81" i="8"/>
  <c r="M181" i="8"/>
  <c r="M281" i="8"/>
  <c r="M17" i="9"/>
  <c r="M73" i="9"/>
  <c r="M45" i="5"/>
  <c r="M89" i="5"/>
  <c r="M145" i="5"/>
  <c r="M245" i="5"/>
  <c r="M47" i="5"/>
  <c r="M91" i="5"/>
  <c r="M203" i="5"/>
  <c r="M247" i="5"/>
  <c r="M276" i="5"/>
  <c r="M8" i="7"/>
  <c r="M54" i="5"/>
  <c r="M142" i="5"/>
  <c r="M136" i="8"/>
  <c r="M273" i="9"/>
  <c r="M153" i="10"/>
  <c r="M232" i="9"/>
  <c r="M112" i="10"/>
  <c r="M312" i="10"/>
  <c r="M50" i="5"/>
  <c r="M210" i="5"/>
  <c r="M174" i="5"/>
  <c r="M169" i="7"/>
  <c r="M107" i="8"/>
  <c r="M307" i="8"/>
  <c r="M24" i="5"/>
  <c r="M80" i="5"/>
  <c r="M136" i="5"/>
  <c r="M236" i="5"/>
  <c r="M13" i="7"/>
  <c r="M310" i="5"/>
  <c r="M46" i="7"/>
  <c r="M90" i="7"/>
  <c r="M146" i="7"/>
  <c r="M202" i="7"/>
  <c r="M246" i="7"/>
  <c r="M26" i="8"/>
  <c r="M180" i="8"/>
  <c r="M72" i="9"/>
  <c r="M73" i="8"/>
  <c r="M117" i="8"/>
  <c r="M173" i="8"/>
  <c r="M273" i="8"/>
  <c r="M9" i="9"/>
  <c r="M53" i="9"/>
  <c r="M9" i="10"/>
  <c r="M209" i="10"/>
  <c r="M120" i="9"/>
  <c r="M276" i="9"/>
  <c r="M168" i="10"/>
  <c r="M110" i="9"/>
  <c r="M154" i="9"/>
  <c r="M210" i="9"/>
  <c r="M266" i="9"/>
  <c r="M46" i="10"/>
  <c r="M90" i="10"/>
  <c r="M202" i="10"/>
  <c r="M246" i="10"/>
  <c r="M302" i="10"/>
  <c r="M247" i="9"/>
  <c r="M303" i="9"/>
  <c r="M27" i="10"/>
  <c r="M83" i="10"/>
  <c r="M139" i="10"/>
  <c r="M183" i="10"/>
  <c r="M239" i="10"/>
  <c r="M283" i="10"/>
  <c r="M25" i="5"/>
  <c r="M137" i="5"/>
  <c r="M83" i="5"/>
  <c r="M139" i="5"/>
  <c r="M183" i="5"/>
  <c r="M239" i="5"/>
  <c r="M213" i="7"/>
  <c r="M151" i="8"/>
  <c r="M43" i="9"/>
  <c r="M236" i="8"/>
  <c r="M53" i="10"/>
  <c r="M265" i="10"/>
  <c r="M12" i="10"/>
  <c r="M212" i="10"/>
  <c r="M150" i="5"/>
  <c r="M74" i="5"/>
  <c r="M57" i="7"/>
  <c r="M269" i="7"/>
  <c r="M207" i="8"/>
  <c r="M87" i="9"/>
  <c r="M90" i="8"/>
  <c r="M146" i="8"/>
  <c r="M246" i="8"/>
  <c r="M302" i="8"/>
  <c r="M26" i="9"/>
  <c r="M82" i="9"/>
  <c r="M153" i="9"/>
  <c r="M114" i="5"/>
  <c r="M49" i="5"/>
  <c r="M105" i="5"/>
  <c r="M149" i="5"/>
  <c r="M205" i="5"/>
  <c r="M21" i="5"/>
  <c r="M77" i="5"/>
  <c r="M280" i="5"/>
  <c r="M107" i="5"/>
  <c r="M151" i="5"/>
  <c r="M251" i="5"/>
  <c r="M79" i="5"/>
  <c r="M296" i="5"/>
  <c r="M176" i="5"/>
  <c r="M140" i="7"/>
  <c r="M240" i="7"/>
  <c r="M280" i="8"/>
  <c r="M142" i="7"/>
  <c r="M186" i="7"/>
  <c r="M149" i="9"/>
  <c r="M213" i="8"/>
  <c r="M269" i="8"/>
  <c r="M217" i="9"/>
  <c r="M109" i="10"/>
  <c r="M309" i="10"/>
  <c r="M176" i="9"/>
  <c r="M268" i="10"/>
  <c r="M19" i="5"/>
  <c r="M81" i="7"/>
  <c r="M281" i="7"/>
  <c r="M48" i="5"/>
  <c r="M104" i="5"/>
  <c r="M148" i="5"/>
  <c r="M204" i="5"/>
  <c r="M248" i="5"/>
  <c r="M12" i="7"/>
  <c r="M72" i="5"/>
  <c r="M136" i="7"/>
  <c r="M180" i="7"/>
  <c r="M236" i="7"/>
  <c r="M278" i="5"/>
  <c r="M14" i="7"/>
  <c r="M58" i="7"/>
  <c r="M114" i="7"/>
  <c r="M170" i="7"/>
  <c r="M214" i="7"/>
  <c r="M270" i="7"/>
  <c r="M314" i="7"/>
  <c r="M72" i="8"/>
  <c r="M26" i="7"/>
  <c r="M138" i="7"/>
  <c r="M282" i="7"/>
  <c r="M18" i="8"/>
  <c r="M315" i="5"/>
  <c r="M51" i="7"/>
  <c r="M107" i="7"/>
  <c r="M151" i="7"/>
  <c r="M207" i="7"/>
  <c r="M307" i="7"/>
  <c r="M143" i="8"/>
  <c r="M52" i="9"/>
  <c r="M41" i="8"/>
  <c r="M85" i="8"/>
  <c r="M141" i="8"/>
  <c r="M21" i="9"/>
  <c r="M77" i="9"/>
  <c r="M109" i="8"/>
  <c r="M265" i="8"/>
  <c r="M89" i="9"/>
  <c r="M82" i="8"/>
  <c r="M182" i="8"/>
  <c r="M74" i="9"/>
  <c r="M212" i="9"/>
  <c r="M204" i="10"/>
  <c r="M145" i="10"/>
  <c r="M302" i="9"/>
  <c r="M138" i="10"/>
  <c r="M182" i="10"/>
  <c r="M183" i="9"/>
  <c r="M119" i="10"/>
  <c r="M219" i="10"/>
  <c r="M275" i="10"/>
  <c r="M84" i="7"/>
  <c r="M184" i="7"/>
  <c r="M20" i="8"/>
  <c r="M55" i="7"/>
  <c r="M111" i="7"/>
  <c r="M311" i="7"/>
  <c r="M52" i="8"/>
  <c r="M47" i="8"/>
  <c r="M203" i="8"/>
  <c r="M247" i="8"/>
  <c r="M303" i="8"/>
  <c r="M120" i="8"/>
  <c r="M142" i="8"/>
  <c r="M186" i="8"/>
  <c r="M78" i="9"/>
  <c r="M149" i="10"/>
  <c r="M205" i="10"/>
  <c r="M106" i="9"/>
  <c r="M186" i="10"/>
  <c r="M79" i="10"/>
  <c r="M206" i="5"/>
  <c r="M250" i="5"/>
  <c r="M26" i="5"/>
  <c r="M52" i="7"/>
  <c r="M118" i="5"/>
  <c r="M25" i="7"/>
  <c r="M81" i="5"/>
  <c r="M181" i="5"/>
  <c r="M237" i="5"/>
  <c r="M300" i="5"/>
  <c r="M27" i="5"/>
  <c r="M137" i="7"/>
  <c r="M17" i="8"/>
  <c r="M180" i="5"/>
  <c r="M297" i="5"/>
  <c r="M88" i="7"/>
  <c r="M144" i="7"/>
  <c r="M200" i="7"/>
  <c r="M244" i="7"/>
  <c r="M300" i="7"/>
  <c r="M24" i="8"/>
  <c r="M113" i="7"/>
  <c r="M302" i="7"/>
  <c r="M279" i="5"/>
  <c r="M59" i="7"/>
  <c r="M115" i="7"/>
  <c r="M171" i="7"/>
  <c r="M215" i="7"/>
  <c r="M271" i="7"/>
  <c r="M75" i="8"/>
  <c r="M51" i="8"/>
  <c r="M251" i="8"/>
  <c r="M16" i="9"/>
  <c r="M217" i="8"/>
  <c r="M202" i="8"/>
  <c r="M56" i="10"/>
  <c r="M310" i="9"/>
  <c r="M146" i="10"/>
  <c r="M203" i="9"/>
  <c r="M22" i="5"/>
  <c r="M281" i="5"/>
  <c r="M182" i="5"/>
  <c r="M146" i="5"/>
  <c r="M241" i="5"/>
  <c r="M308" i="5"/>
  <c r="M48" i="8"/>
  <c r="M104" i="7"/>
  <c r="M148" i="7"/>
  <c r="M204" i="7"/>
  <c r="M304" i="7"/>
  <c r="M73" i="7"/>
  <c r="M80" i="8"/>
  <c r="M206" i="7"/>
  <c r="M283" i="5"/>
  <c r="M75" i="7"/>
  <c r="M119" i="7"/>
  <c r="M175" i="7"/>
  <c r="M219" i="7"/>
  <c r="M275" i="7"/>
  <c r="M11" i="8"/>
  <c r="M84" i="8"/>
  <c r="M155" i="8"/>
  <c r="M267" i="8"/>
  <c r="M311" i="8"/>
  <c r="M76" i="9"/>
  <c r="M200" i="9"/>
  <c r="M80" i="10"/>
  <c r="M280" i="10"/>
  <c r="M177" i="8"/>
  <c r="M57" i="9"/>
  <c r="M170" i="8"/>
  <c r="M214" i="8"/>
  <c r="M270" i="8"/>
  <c r="M314" i="8"/>
  <c r="M107" i="9"/>
  <c r="M106" i="8"/>
  <c r="M250" i="8"/>
  <c r="M72" i="10"/>
  <c r="M216" i="10"/>
  <c r="M277" i="9"/>
  <c r="M57" i="10"/>
  <c r="M113" i="10"/>
  <c r="M169" i="10"/>
  <c r="M114" i="9"/>
  <c r="M270" i="9"/>
  <c r="M314" i="9"/>
  <c r="M206" i="10"/>
  <c r="M250" i="10"/>
  <c r="M87" i="10"/>
  <c r="M143" i="10"/>
  <c r="M187" i="10"/>
  <c r="M243" i="10"/>
  <c r="M20" i="7"/>
  <c r="M186" i="5"/>
  <c r="M201" i="5"/>
  <c r="M275" i="5"/>
  <c r="M147" i="5"/>
  <c r="M181" i="7"/>
  <c r="M20" i="5"/>
  <c r="M76" i="5"/>
  <c r="M120" i="5"/>
  <c r="M232" i="5"/>
  <c r="M313" i="5"/>
  <c r="M108" i="7"/>
  <c r="M208" i="7"/>
  <c r="M264" i="7"/>
  <c r="M308" i="7"/>
  <c r="M121" i="7"/>
  <c r="M306" i="5"/>
  <c r="M42" i="7"/>
  <c r="M86" i="7"/>
  <c r="M242" i="7"/>
  <c r="M298" i="7"/>
  <c r="M22" i="8"/>
  <c r="M154" i="7"/>
  <c r="M210" i="7"/>
  <c r="M299" i="5"/>
  <c r="M23" i="7"/>
  <c r="M79" i="7"/>
  <c r="M123" i="7"/>
  <c r="M115" i="8"/>
  <c r="M171" i="8"/>
  <c r="M109" i="9"/>
  <c r="M200" i="8"/>
  <c r="M57" i="8"/>
  <c r="M113" i="8"/>
  <c r="M169" i="8"/>
  <c r="M313" i="8"/>
  <c r="M49" i="9"/>
  <c r="M105" i="9"/>
  <c r="M137" i="8"/>
  <c r="M237" i="8"/>
  <c r="M137" i="9"/>
  <c r="M113" i="9"/>
  <c r="M110" i="8"/>
  <c r="M154" i="8"/>
  <c r="M210" i="8"/>
  <c r="M46" i="9"/>
  <c r="M90" i="9"/>
  <c r="M76" i="10"/>
  <c r="M120" i="10"/>
  <c r="M176" i="10"/>
  <c r="M281" i="9"/>
  <c r="M73" i="10"/>
  <c r="M217" i="10"/>
  <c r="M10" i="10"/>
  <c r="M110" i="10"/>
  <c r="M121" i="5"/>
  <c r="M177" i="5"/>
  <c r="M233" i="5"/>
  <c r="M277" i="5"/>
  <c r="M249" i="5"/>
  <c r="M16" i="7"/>
  <c r="M23" i="5"/>
  <c r="M123" i="5"/>
  <c r="M179" i="5"/>
  <c r="M235" i="5"/>
  <c r="M51" i="5"/>
  <c r="M207" i="5"/>
  <c r="M112" i="7"/>
  <c r="M212" i="7"/>
  <c r="M312" i="7"/>
  <c r="M303" i="5"/>
  <c r="M83" i="7"/>
  <c r="M139" i="7"/>
  <c r="M183" i="7"/>
  <c r="M239" i="7"/>
  <c r="M283" i="7"/>
  <c r="M248" i="8"/>
  <c r="M144" i="9"/>
  <c r="M24" i="10"/>
  <c r="M236" i="10"/>
  <c r="M185" i="9"/>
  <c r="M241" i="9"/>
  <c r="M106" i="5"/>
  <c r="M266" i="5"/>
  <c r="M154" i="5"/>
  <c r="M14" i="5"/>
  <c r="M214" i="5"/>
  <c r="M42" i="5"/>
  <c r="M110" i="5"/>
  <c r="M18" i="5"/>
  <c r="M218" i="5"/>
  <c r="M153" i="5"/>
  <c r="M40" i="7"/>
  <c r="M111" i="5"/>
  <c r="M155" i="5"/>
  <c r="M237" i="7"/>
  <c r="M72" i="7"/>
  <c r="M116" i="7"/>
  <c r="M172" i="7"/>
  <c r="M216" i="7"/>
  <c r="M272" i="7"/>
  <c r="M76" i="8"/>
  <c r="M41" i="7"/>
  <c r="M85" i="7"/>
  <c r="M282" i="5"/>
  <c r="M174" i="7"/>
  <c r="M218" i="7"/>
  <c r="M274" i="7"/>
  <c r="M307" i="5"/>
  <c r="M43" i="7"/>
  <c r="M87" i="7"/>
  <c r="M187" i="7"/>
  <c r="M243" i="7"/>
  <c r="M299" i="7"/>
  <c r="M44" i="9"/>
  <c r="M88" i="9"/>
  <c r="M245" i="8"/>
  <c r="M81" i="9"/>
  <c r="M74" i="8"/>
  <c r="M118" i="8"/>
  <c r="M174" i="8"/>
  <c r="M54" i="9"/>
  <c r="M104" i="9"/>
  <c r="M204" i="9"/>
  <c r="M84" i="10"/>
  <c r="M240" i="10"/>
  <c r="M201" i="9"/>
  <c r="M301" i="9"/>
  <c r="M218" i="10"/>
  <c r="M138" i="5"/>
  <c r="M122" i="5"/>
  <c r="M178" i="5"/>
  <c r="M238" i="5"/>
  <c r="M82" i="5"/>
  <c r="M46" i="5"/>
  <c r="M246" i="5"/>
  <c r="M113" i="5"/>
  <c r="M115" i="5"/>
  <c r="M56" i="5"/>
  <c r="M48" i="7"/>
  <c r="M76" i="7"/>
  <c r="M120" i="7"/>
  <c r="M176" i="7"/>
  <c r="M232" i="7"/>
  <c r="M276" i="7"/>
  <c r="M25" i="8"/>
  <c r="M274" i="5"/>
  <c r="M298" i="5"/>
  <c r="M278" i="7"/>
  <c r="M14" i="8"/>
  <c r="M311" i="5"/>
  <c r="M91" i="7"/>
  <c r="M203" i="7"/>
  <c r="M247" i="7"/>
  <c r="M303" i="7"/>
  <c r="M141" i="9"/>
  <c r="M168" i="8"/>
  <c r="M48" i="9"/>
  <c r="M300" i="9"/>
  <c r="M180" i="10"/>
  <c r="M105" i="8"/>
  <c r="M149" i="8"/>
  <c r="M249" i="8"/>
  <c r="M305" i="8"/>
  <c r="M41" i="9"/>
  <c r="M85" i="9"/>
  <c r="M78" i="8"/>
  <c r="M178" i="8"/>
  <c r="M121" i="9"/>
  <c r="M108" i="9"/>
  <c r="M44" i="10"/>
  <c r="M205" i="9"/>
  <c r="M178" i="10"/>
  <c r="M59" i="10"/>
  <c r="M215" i="10"/>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D8" i="1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L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M106" i="4" l="1"/>
  <c r="S1" i="12"/>
  <c r="P8" i="11"/>
  <c r="R8" i="11" s="1"/>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L624" i="23"/>
  <c r="AA187" i="11" l="1"/>
  <c r="P136" i="11"/>
  <c r="R136" i="11" s="1"/>
  <c r="O145" i="12" s="1"/>
  <c r="L60" i="4"/>
  <c r="J60" i="4" s="1"/>
  <c r="P85" i="11"/>
  <c r="R85" i="11" s="1"/>
  <c r="O90" i="12" s="1"/>
  <c r="P90" i="12" s="1"/>
  <c r="I93" i="13" s="1"/>
  <c r="P237" i="11"/>
  <c r="R237" i="11" s="1"/>
  <c r="O252" i="12" s="1"/>
  <c r="P252" i="12" s="1"/>
  <c r="I260" i="13" s="1"/>
  <c r="P301" i="11"/>
  <c r="R301" i="11" s="1"/>
  <c r="O320" i="12" s="1"/>
  <c r="P320" i="12" s="1"/>
  <c r="P307" i="11"/>
  <c r="R307" i="11" s="1"/>
  <c r="O326" i="12" s="1"/>
  <c r="P326" i="12" s="1"/>
  <c r="I336" i="13" s="1"/>
  <c r="P245" i="11"/>
  <c r="R245" i="11" s="1"/>
  <c r="O260" i="12" s="1"/>
  <c r="P260" i="12" s="1"/>
  <c r="I268" i="13" s="1"/>
  <c r="I339" i="13"/>
  <c r="I337" i="13"/>
  <c r="I344" i="13"/>
  <c r="I338" i="13"/>
  <c r="I333" i="13"/>
  <c r="I342" i="13"/>
  <c r="I334" i="13"/>
  <c r="I343" i="13"/>
  <c r="I331" i="13"/>
  <c r="I335" i="13"/>
  <c r="I341" i="13"/>
  <c r="I340" i="13"/>
  <c r="I332" i="13"/>
  <c r="I298" i="13"/>
  <c r="I299" i="13"/>
  <c r="I295" i="13"/>
  <c r="I302" i="13"/>
  <c r="I301" i="13"/>
  <c r="I293" i="13"/>
  <c r="I296" i="13"/>
  <c r="I297" i="13"/>
  <c r="I294" i="13"/>
  <c r="I303" i="13"/>
  <c r="I265" i="13"/>
  <c r="I616" i="13"/>
  <c r="I266" i="13"/>
  <c r="I263" i="13"/>
  <c r="I613" i="13"/>
  <c r="I610" i="13"/>
  <c r="I267" i="13"/>
  <c r="I617" i="13"/>
  <c r="I612" i="13"/>
  <c r="I262" i="13"/>
  <c r="I614" i="13"/>
  <c r="I264" i="13"/>
  <c r="I611" i="13"/>
  <c r="I261" i="13"/>
  <c r="I619" i="13"/>
  <c r="I269" i="13"/>
  <c r="I580" i="13"/>
  <c r="I230" i="13"/>
  <c r="I581" i="13"/>
  <c r="I231" i="13"/>
  <c r="I229" i="13"/>
  <c r="I579" i="13"/>
  <c r="I578" i="13"/>
  <c r="I228" i="13"/>
  <c r="I788" i="13"/>
  <c r="I438" i="13"/>
  <c r="I88" i="13"/>
  <c r="I789" i="13"/>
  <c r="I439" i="13"/>
  <c r="I89" i="13"/>
  <c r="I86" i="13"/>
  <c r="I786" i="13"/>
  <c r="I436" i="13"/>
  <c r="I784" i="13"/>
  <c r="I84" i="13"/>
  <c r="I434" i="13"/>
  <c r="I796" i="13"/>
  <c r="I96" i="13"/>
  <c r="I446" i="13"/>
  <c r="I448" i="13"/>
  <c r="I98" i="13"/>
  <c r="I798" i="13"/>
  <c r="I794" i="13"/>
  <c r="I444" i="13"/>
  <c r="I94" i="13"/>
  <c r="I433" i="13"/>
  <c r="I83" i="13"/>
  <c r="I783" i="13"/>
  <c r="I447" i="13"/>
  <c r="I97" i="13"/>
  <c r="I797" i="13"/>
  <c r="I437" i="13"/>
  <c r="I87" i="13"/>
  <c r="I787" i="13"/>
  <c r="I431" i="13"/>
  <c r="I81" i="13"/>
  <c r="I781" i="13"/>
  <c r="I791" i="13"/>
  <c r="I91" i="13"/>
  <c r="I441" i="13"/>
  <c r="I799" i="13"/>
  <c r="I449" i="13"/>
  <c r="I99" i="13"/>
  <c r="I442" i="13"/>
  <c r="I92" i="13"/>
  <c r="I792" i="13"/>
  <c r="I85" i="13"/>
  <c r="I785" i="13"/>
  <c r="I435" i="13"/>
  <c r="I795" i="13"/>
  <c r="I445" i="13"/>
  <c r="I95" i="13"/>
  <c r="I63" i="13"/>
  <c r="I763" i="13"/>
  <c r="I413" i="13"/>
  <c r="I54" i="13"/>
  <c r="I404" i="13"/>
  <c r="I754" i="13"/>
  <c r="I401" i="13"/>
  <c r="I51" i="13"/>
  <c r="I751" i="13"/>
  <c r="I746" i="13"/>
  <c r="I396" i="13"/>
  <c r="I46" i="13"/>
  <c r="I47" i="13"/>
  <c r="I397" i="13"/>
  <c r="I747" i="13"/>
  <c r="I53" i="13"/>
  <c r="I403" i="13"/>
  <c r="I753" i="13"/>
  <c r="I760" i="13"/>
  <c r="I410" i="13"/>
  <c r="I60" i="13"/>
  <c r="I57" i="13"/>
  <c r="I757" i="13"/>
  <c r="I407" i="13"/>
  <c r="I64" i="13"/>
  <c r="I764" i="13"/>
  <c r="I414" i="13"/>
  <c r="I400" i="13"/>
  <c r="I50" i="13"/>
  <c r="I750" i="13"/>
  <c r="I398" i="13"/>
  <c r="I48" i="13"/>
  <c r="I748" i="13"/>
  <c r="I749" i="13"/>
  <c r="I49" i="13"/>
  <c r="I399" i="13"/>
  <c r="I411" i="13"/>
  <c r="I61" i="13"/>
  <c r="I761" i="13"/>
  <c r="I59" i="13"/>
  <c r="I759" i="13"/>
  <c r="I409" i="13"/>
  <c r="I55" i="13"/>
  <c r="I755" i="13"/>
  <c r="I405" i="13"/>
  <c r="I58" i="13"/>
  <c r="I758" i="13"/>
  <c r="I408" i="13"/>
  <c r="I756" i="13"/>
  <c r="I406" i="13"/>
  <c r="I56" i="13"/>
  <c r="I62" i="13"/>
  <c r="I412" i="13"/>
  <c r="I762" i="13"/>
  <c r="I45" i="13"/>
  <c r="I745" i="13"/>
  <c r="I395" i="13"/>
  <c r="I22" i="13"/>
  <c r="I372" i="13"/>
  <c r="I722" i="13"/>
  <c r="I723" i="13"/>
  <c r="I23" i="13"/>
  <c r="I373" i="13"/>
  <c r="I371" i="13"/>
  <c r="I21" i="13"/>
  <c r="I721" i="13"/>
  <c r="I28" i="13"/>
  <c r="I728" i="13"/>
  <c r="I378" i="13"/>
  <c r="I375" i="13"/>
  <c r="I725" i="13"/>
  <c r="I25" i="13"/>
  <c r="I369" i="13"/>
  <c r="I19" i="13"/>
  <c r="I719" i="13"/>
  <c r="I15" i="13"/>
  <c r="I365" i="13"/>
  <c r="I715" i="13"/>
  <c r="I362" i="13"/>
  <c r="I712" i="13"/>
  <c r="I12" i="13"/>
  <c r="I27" i="13"/>
  <c r="I727" i="13"/>
  <c r="I377" i="13"/>
  <c r="I13" i="13"/>
  <c r="I713" i="13"/>
  <c r="I363" i="13"/>
  <c r="I11" i="13"/>
  <c r="I361" i="13"/>
  <c r="I711" i="13"/>
  <c r="I726" i="13"/>
  <c r="I376" i="13"/>
  <c r="I26" i="13"/>
  <c r="I24" i="13"/>
  <c r="I724" i="13"/>
  <c r="I374" i="13"/>
  <c r="I14" i="13"/>
  <c r="I714" i="13"/>
  <c r="I364" i="13"/>
  <c r="I29" i="13"/>
  <c r="I729" i="13"/>
  <c r="I379" i="13"/>
  <c r="I17" i="13"/>
  <c r="I717" i="13"/>
  <c r="I367" i="13"/>
  <c r="I20" i="13"/>
  <c r="I720" i="13"/>
  <c r="I370" i="13"/>
  <c r="I366" i="13"/>
  <c r="I716" i="13"/>
  <c r="I16" i="13"/>
  <c r="I18" i="13"/>
  <c r="I718" i="13"/>
  <c r="I368" i="13"/>
  <c r="P82" i="11"/>
  <c r="R82" i="11" s="1"/>
  <c r="O87" i="12" s="1"/>
  <c r="P87" i="12" s="1"/>
  <c r="I615"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49"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9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93" i="13" s="1"/>
  <c r="O162" i="12"/>
  <c r="P162" i="12" s="1"/>
  <c r="I692" i="13" s="1"/>
  <c r="O161" i="12"/>
  <c r="P161" i="12" s="1"/>
  <c r="I691" i="13" s="1"/>
  <c r="O160" i="12"/>
  <c r="P160" i="12" s="1"/>
  <c r="I690" i="13" s="1"/>
  <c r="O159" i="12"/>
  <c r="P159" i="12" s="1"/>
  <c r="I689" i="13" s="1"/>
  <c r="O158" i="12"/>
  <c r="P158" i="12" s="1"/>
  <c r="I688" i="13" s="1"/>
  <c r="O157" i="12"/>
  <c r="P157" i="12" s="1"/>
  <c r="I687" i="13" s="1"/>
  <c r="P150" i="12"/>
  <c r="O156" i="12"/>
  <c r="P156" i="12" s="1"/>
  <c r="I686" i="13" s="1"/>
  <c r="P149" i="12"/>
  <c r="O155" i="12"/>
  <c r="P155" i="12" s="1"/>
  <c r="I685" i="13" s="1"/>
  <c r="P148" i="12"/>
  <c r="O154" i="12"/>
  <c r="P154" i="12" s="1"/>
  <c r="I684" i="13" s="1"/>
  <c r="P147" i="12"/>
  <c r="O153" i="12"/>
  <c r="P153" i="12" s="1"/>
  <c r="I683" i="13" s="1"/>
  <c r="P146" i="12"/>
  <c r="O152" i="12"/>
  <c r="P152" i="12" s="1"/>
  <c r="I682" i="13" s="1"/>
  <c r="P145" i="12"/>
  <c r="O151" i="12"/>
  <c r="P151" i="12" s="1"/>
  <c r="I681" i="13" s="1"/>
  <c r="O129" i="12"/>
  <c r="P129" i="12" s="1"/>
  <c r="O127" i="12"/>
  <c r="P127" i="12" s="1"/>
  <c r="O126" i="12"/>
  <c r="P126" i="12" s="1"/>
  <c r="O125" i="12"/>
  <c r="P125" i="12" s="1"/>
  <c r="O124" i="12"/>
  <c r="P124" i="12" s="1"/>
  <c r="I653" i="13" s="1"/>
  <c r="O123" i="12"/>
  <c r="P123" i="12" s="1"/>
  <c r="I652" i="13" s="1"/>
  <c r="O122" i="12"/>
  <c r="P122" i="12" s="1"/>
  <c r="I651" i="13" s="1"/>
  <c r="O121" i="12"/>
  <c r="P121" i="12" s="1"/>
  <c r="O119" i="12"/>
  <c r="P119" i="12" s="1"/>
  <c r="I648" i="13" s="1"/>
  <c r="O118" i="12"/>
  <c r="P118" i="12" s="1"/>
  <c r="I647" i="13" s="1"/>
  <c r="O117" i="12"/>
  <c r="P117" i="12" s="1"/>
  <c r="I646" i="13" s="1"/>
  <c r="P113" i="12"/>
  <c r="O116" i="12"/>
  <c r="P116" i="12" s="1"/>
  <c r="I645" i="13" s="1"/>
  <c r="P112" i="12"/>
  <c r="O115" i="12"/>
  <c r="P115" i="12" s="1"/>
  <c r="I644" i="13" s="1"/>
  <c r="P111" i="12"/>
  <c r="O114" i="12"/>
  <c r="P114" i="12" s="1"/>
  <c r="I643" i="13" s="1"/>
  <c r="D28" i="4"/>
  <c r="C220" i="4"/>
  <c r="C156" i="4"/>
  <c r="C124" i="4"/>
  <c r="C316" i="4"/>
  <c r="C284" i="4"/>
  <c r="C188" i="4"/>
  <c r="L659" i="23"/>
  <c r="O9" i="12"/>
  <c r="P9" i="12" s="1"/>
  <c r="H10" i="13" s="1"/>
  <c r="K28" i="4"/>
  <c r="C28" i="4"/>
  <c r="E28" i="4"/>
  <c r="F28" i="4"/>
  <c r="G28" i="4"/>
  <c r="I618" i="13" l="1"/>
  <c r="I793" i="13"/>
  <c r="AA251" i="11"/>
  <c r="I443" i="13"/>
  <c r="AA155" i="11"/>
  <c r="AA59" i="11"/>
  <c r="P72" i="11"/>
  <c r="R72" i="11" s="1"/>
  <c r="O77" i="12" s="1"/>
  <c r="P77" i="12" s="1"/>
  <c r="AA219" i="11"/>
  <c r="AA283" i="11"/>
  <c r="AA123" i="11"/>
  <c r="L92" i="4"/>
  <c r="K92" i="4" s="1"/>
  <c r="I329" i="13"/>
  <c r="I679" i="13"/>
  <c r="I676" i="13"/>
  <c r="I326" i="13"/>
  <c r="I330" i="13"/>
  <c r="I680" i="13"/>
  <c r="I675" i="13"/>
  <c r="I325" i="13"/>
  <c r="I677" i="13"/>
  <c r="I327" i="13"/>
  <c r="I642" i="13"/>
  <c r="I292" i="13"/>
  <c r="I657" i="13"/>
  <c r="I307" i="13"/>
  <c r="I658" i="13"/>
  <c r="I308" i="13"/>
  <c r="I655" i="13"/>
  <c r="I305" i="13"/>
  <c r="I300" i="13"/>
  <c r="I650" i="13"/>
  <c r="I659" i="13"/>
  <c r="I309" i="13"/>
  <c r="I290" i="13"/>
  <c r="I640" i="13"/>
  <c r="I291" i="13"/>
  <c r="I641" i="13"/>
  <c r="I304" i="13"/>
  <c r="I654" i="13"/>
  <c r="I656" i="13"/>
  <c r="I306" i="13"/>
  <c r="I624" i="13"/>
  <c r="I274" i="13"/>
  <c r="I606" i="13"/>
  <c r="I256" i="13"/>
  <c r="I608" i="13"/>
  <c r="I258" i="13"/>
  <c r="I609" i="13"/>
  <c r="I259" i="13"/>
  <c r="I623" i="13"/>
  <c r="I273" i="13"/>
  <c r="I270" i="13"/>
  <c r="I620" i="13"/>
  <c r="I622" i="13"/>
  <c r="I272" i="13"/>
  <c r="I621" i="13"/>
  <c r="I271" i="13"/>
  <c r="I605" i="13"/>
  <c r="I255" i="13"/>
  <c r="I607" i="13"/>
  <c r="I257" i="13"/>
  <c r="I584" i="13"/>
  <c r="I234" i="13"/>
  <c r="I588" i="13"/>
  <c r="I238" i="13"/>
  <c r="I220" i="13"/>
  <c r="I570" i="13"/>
  <c r="I576" i="13"/>
  <c r="I226" i="13"/>
  <c r="I583" i="13"/>
  <c r="I233" i="13"/>
  <c r="I585" i="13"/>
  <c r="I235" i="13"/>
  <c r="I237" i="13"/>
  <c r="I587" i="13"/>
  <c r="I589" i="13"/>
  <c r="I239" i="13"/>
  <c r="I582" i="13"/>
  <c r="I232" i="13"/>
  <c r="I586" i="13"/>
  <c r="I236" i="13"/>
  <c r="I572" i="13"/>
  <c r="I222" i="13"/>
  <c r="I574" i="13"/>
  <c r="I224" i="13"/>
  <c r="I221" i="13"/>
  <c r="I571" i="13"/>
  <c r="I573" i="13"/>
  <c r="I223" i="13"/>
  <c r="I575" i="13"/>
  <c r="I225" i="13"/>
  <c r="I577" i="13"/>
  <c r="I227" i="13"/>
  <c r="I540" i="13"/>
  <c r="I190" i="13"/>
  <c r="I544" i="13"/>
  <c r="I194" i="13"/>
  <c r="I196" i="13"/>
  <c r="I546" i="13"/>
  <c r="I548" i="13"/>
  <c r="I198" i="13"/>
  <c r="I550" i="13"/>
  <c r="I200" i="13"/>
  <c r="I552" i="13"/>
  <c r="I202" i="13"/>
  <c r="I554" i="13"/>
  <c r="I204" i="13"/>
  <c r="I536" i="13"/>
  <c r="I186" i="13"/>
  <c r="I538" i="13"/>
  <c r="I188" i="13"/>
  <c r="I542" i="13"/>
  <c r="I192" i="13"/>
  <c r="I535" i="13"/>
  <c r="I185" i="13"/>
  <c r="I187" i="13"/>
  <c r="I537" i="13"/>
  <c r="I539" i="13"/>
  <c r="I189" i="13"/>
  <c r="I191" i="13"/>
  <c r="I541" i="13"/>
  <c r="I193" i="13"/>
  <c r="I543" i="13"/>
  <c r="I545" i="13"/>
  <c r="I195" i="13"/>
  <c r="I197" i="13"/>
  <c r="I547" i="13"/>
  <c r="I199" i="13"/>
  <c r="I549" i="13"/>
  <c r="I551" i="13"/>
  <c r="I201" i="13"/>
  <c r="I203" i="13"/>
  <c r="I553" i="13"/>
  <c r="I851" i="13"/>
  <c r="I501" i="13"/>
  <c r="I151" i="13"/>
  <c r="I865" i="13"/>
  <c r="I515" i="13"/>
  <c r="I165" i="13"/>
  <c r="I156" i="13"/>
  <c r="I856" i="13"/>
  <c r="I506" i="13"/>
  <c r="I508" i="13"/>
  <c r="I158" i="13"/>
  <c r="I858" i="13"/>
  <c r="I160" i="13"/>
  <c r="I860" i="13"/>
  <c r="I510" i="13"/>
  <c r="I862" i="13"/>
  <c r="I162" i="13"/>
  <c r="I512" i="13"/>
  <c r="I166" i="13"/>
  <c r="I866" i="13"/>
  <c r="I516" i="13"/>
  <c r="I853" i="13"/>
  <c r="I503" i="13"/>
  <c r="I153" i="13"/>
  <c r="I513" i="13"/>
  <c r="I863" i="13"/>
  <c r="I163" i="13"/>
  <c r="I505" i="13"/>
  <c r="I155" i="13"/>
  <c r="I855" i="13"/>
  <c r="I850" i="13"/>
  <c r="I500" i="13"/>
  <c r="I150" i="13"/>
  <c r="I152" i="13"/>
  <c r="I852" i="13"/>
  <c r="I502" i="13"/>
  <c r="I504" i="13"/>
  <c r="I854" i="13"/>
  <c r="I154" i="13"/>
  <c r="I867" i="13"/>
  <c r="I167" i="13"/>
  <c r="I517" i="13"/>
  <c r="I157" i="13"/>
  <c r="I507" i="13"/>
  <c r="I857" i="13"/>
  <c r="I509" i="13"/>
  <c r="I859" i="13"/>
  <c r="I159" i="13"/>
  <c r="I861" i="13"/>
  <c r="I511" i="13"/>
  <c r="I161" i="13"/>
  <c r="I864" i="13"/>
  <c r="I514" i="13"/>
  <c r="I164" i="13"/>
  <c r="I168" i="13"/>
  <c r="I868" i="13"/>
  <c r="I518" i="13"/>
  <c r="I869" i="13"/>
  <c r="I519" i="13"/>
  <c r="I169" i="13"/>
  <c r="I819" i="13"/>
  <c r="I469" i="13"/>
  <c r="I119" i="13"/>
  <c r="I821" i="13"/>
  <c r="I471" i="13"/>
  <c r="I121" i="13"/>
  <c r="I826" i="13"/>
  <c r="I476" i="13"/>
  <c r="I126" i="13"/>
  <c r="I130" i="13"/>
  <c r="I830" i="13"/>
  <c r="I480" i="13"/>
  <c r="I824" i="13"/>
  <c r="I124" i="13"/>
  <c r="I474" i="13"/>
  <c r="I116" i="13"/>
  <c r="I466" i="13"/>
  <c r="I816" i="13"/>
  <c r="I822" i="13"/>
  <c r="I472" i="13"/>
  <c r="I122" i="13"/>
  <c r="I127" i="13"/>
  <c r="I827" i="13"/>
  <c r="I477" i="13"/>
  <c r="I131" i="13"/>
  <c r="I831" i="13"/>
  <c r="I481" i="13"/>
  <c r="I834" i="13"/>
  <c r="I484" i="13"/>
  <c r="I134" i="13"/>
  <c r="I118" i="13"/>
  <c r="I818" i="13"/>
  <c r="I468" i="13"/>
  <c r="I470" i="13"/>
  <c r="I820" i="13"/>
  <c r="I120" i="13"/>
  <c r="I123" i="13"/>
  <c r="I823" i="13"/>
  <c r="I473" i="13"/>
  <c r="I128" i="13"/>
  <c r="I828" i="13"/>
  <c r="I478" i="13"/>
  <c r="I132" i="13"/>
  <c r="I832" i="13"/>
  <c r="I482" i="13"/>
  <c r="I115" i="13"/>
  <c r="I815" i="13"/>
  <c r="I465" i="13"/>
  <c r="I467" i="13"/>
  <c r="I117" i="13"/>
  <c r="I817" i="13"/>
  <c r="I475" i="13"/>
  <c r="I825" i="13"/>
  <c r="I125" i="13"/>
  <c r="I829" i="13"/>
  <c r="I129" i="13"/>
  <c r="I479" i="13"/>
  <c r="I833" i="13"/>
  <c r="I133" i="13"/>
  <c r="I483" i="13"/>
  <c r="I782" i="13"/>
  <c r="I82" i="13"/>
  <c r="I432" i="13"/>
  <c r="I80" i="13"/>
  <c r="I780" i="13"/>
  <c r="I430" i="13"/>
  <c r="I90" i="13"/>
  <c r="I790" i="13"/>
  <c r="I440" i="13"/>
  <c r="I52" i="13"/>
  <c r="I752" i="13"/>
  <c r="I402" i="13"/>
  <c r="D60" i="4"/>
  <c r="H60" i="4"/>
  <c r="K60" i="4"/>
  <c r="G60" i="4"/>
  <c r="E60" i="4"/>
  <c r="I60" i="4"/>
  <c r="F60" i="4"/>
  <c r="C60" i="4"/>
  <c r="I360" i="13"/>
  <c r="I710" i="13"/>
  <c r="P299" i="11"/>
  <c r="R299" i="11" s="1"/>
  <c r="O318" i="12" s="1"/>
  <c r="P318" i="12" s="1"/>
  <c r="L694" i="23"/>
  <c r="H92" i="4" l="1"/>
  <c r="D92" i="4"/>
  <c r="C92" i="4"/>
  <c r="I92" i="4"/>
  <c r="J92" i="4"/>
  <c r="F92" i="4"/>
  <c r="E92" i="4"/>
  <c r="G92" i="4"/>
  <c r="AA91" i="11"/>
  <c r="AA315" i="11"/>
  <c r="L124" i="4"/>
  <c r="J124" i="4" s="1"/>
  <c r="I678" i="13"/>
  <c r="I328" i="13"/>
  <c r="L729" i="23"/>
  <c r="AC1" i="11" l="1"/>
  <c r="L156" i="4"/>
  <c r="J156" i="4" s="1"/>
  <c r="F124" i="4"/>
  <c r="K124" i="4"/>
  <c r="G124" i="4"/>
  <c r="E124" i="4"/>
  <c r="D124" i="4"/>
  <c r="I124" i="4"/>
  <c r="H124" i="4"/>
  <c r="L764" i="23"/>
  <c r="L188" i="4" l="1"/>
  <c r="J188" i="4" s="1"/>
  <c r="I156" i="4"/>
  <c r="F156" i="4"/>
  <c r="H156" i="4"/>
  <c r="D156" i="4"/>
  <c r="G156" i="4"/>
  <c r="K156" i="4"/>
  <c r="E156" i="4"/>
  <c r="L799" i="23"/>
  <c r="L220" i="4" l="1"/>
  <c r="J220" i="4" s="1"/>
  <c r="G188" i="4"/>
  <c r="D188" i="4"/>
  <c r="H188" i="4"/>
  <c r="E188" i="4"/>
  <c r="I188" i="4"/>
  <c r="F188" i="4"/>
  <c r="K188" i="4"/>
  <c r="L834" i="23"/>
  <c r="L252" i="4" l="1"/>
  <c r="J252" i="4" s="1"/>
  <c r="K220" i="4"/>
  <c r="D220" i="4"/>
  <c r="E220" i="4"/>
  <c r="I220" i="4"/>
  <c r="G220" i="4"/>
  <c r="F220" i="4"/>
  <c r="H220" i="4"/>
  <c r="L869" i="23"/>
  <c r="L284" i="4" l="1"/>
  <c r="J284" i="4" s="1"/>
  <c r="E252" i="4"/>
  <c r="I252" i="4"/>
  <c r="C252" i="4"/>
  <c r="G252" i="4"/>
  <c r="D252" i="4"/>
  <c r="H252" i="4"/>
  <c r="F252" i="4"/>
  <c r="K252" i="4"/>
  <c r="L904" i="23"/>
  <c r="L316" i="4" l="1"/>
  <c r="J316" i="4" s="1"/>
  <c r="E284" i="4"/>
  <c r="I284" i="4"/>
  <c r="F284" i="4"/>
  <c r="K284" i="4"/>
  <c r="D284" i="4"/>
  <c r="G284" i="4"/>
  <c r="H284" i="4"/>
  <c r="L939" i="23"/>
  <c r="E316" i="4" l="1"/>
  <c r="D316" i="4"/>
  <c r="H316" i="4"/>
  <c r="G316" i="4"/>
  <c r="F316" i="4"/>
  <c r="I316" i="4"/>
  <c r="K316" i="4"/>
  <c r="L974" i="23"/>
  <c r="L1009" i="23" l="1"/>
  <c r="L1044" i="23" l="1"/>
  <c r="L1079" i="23" l="1"/>
  <c r="L1114" i="23" l="1"/>
  <c r="L1149" i="23" l="1"/>
  <c r="L1184" i="23" l="1"/>
  <c r="L1219" i="23" l="1"/>
  <c r="L1254" i="23" l="1"/>
  <c r="L1289" i="23" l="1"/>
  <c r="L1324" i="23" l="1"/>
  <c r="M1" i="23"/>
  <c r="I28" i="22" l="1"/>
  <c r="L28" i="22" l="1"/>
  <c r="I62" i="22"/>
  <c r="N62" i="22" s="1"/>
  <c r="L62" i="22" l="1"/>
  <c r="I96" i="22"/>
  <c r="N96" i="22" s="1"/>
  <c r="L96" i="22" l="1"/>
  <c r="I130" i="22"/>
  <c r="N130" i="22" s="1"/>
  <c r="L130" i="22" l="1"/>
  <c r="I164" i="22"/>
  <c r="N164" i="22" s="1"/>
  <c r="I198" i="22" l="1"/>
  <c r="N198" i="22" s="1"/>
  <c r="L164" i="22"/>
  <c r="L198" i="22" l="1"/>
  <c r="I232" i="22"/>
  <c r="N232" i="22" s="1"/>
  <c r="L232" i="22" l="1"/>
  <c r="I266" i="22"/>
  <c r="N266" i="22" s="1"/>
  <c r="L266" i="22" l="1"/>
  <c r="I300" i="22"/>
  <c r="N300" i="22" s="1"/>
  <c r="L300" i="22" l="1"/>
  <c r="I334" i="22"/>
  <c r="N334" i="22" s="1"/>
  <c r="I368" i="22" l="1"/>
  <c r="N368" i="22" s="1"/>
  <c r="L334" i="22"/>
  <c r="L368" i="22" l="1"/>
  <c r="I402" i="22"/>
  <c r="N402" i="22" s="1"/>
  <c r="L402" i="22" l="1"/>
  <c r="I436" i="22"/>
  <c r="N436" i="22" s="1"/>
  <c r="I470" i="22" l="1"/>
  <c r="N470" i="22" s="1"/>
  <c r="L436" i="22"/>
  <c r="I504" i="22" l="1"/>
  <c r="N504" i="22" s="1"/>
  <c r="L470" i="22"/>
  <c r="I538" i="22" l="1"/>
  <c r="N538" i="22" s="1"/>
  <c r="L504" i="22"/>
  <c r="L538" i="22" l="1"/>
  <c r="I572" i="22"/>
  <c r="N572" i="22" s="1"/>
  <c r="I606" i="22" l="1"/>
  <c r="N606" i="22" s="1"/>
  <c r="L572" i="22"/>
  <c r="I640" i="22" l="1"/>
  <c r="N640" i="22" s="1"/>
  <c r="L606" i="22"/>
  <c r="L640" i="22" l="1"/>
  <c r="I674" i="22"/>
  <c r="N674" i="22" l="1"/>
  <c r="I708" i="22"/>
  <c r="N708" i="22" s="1"/>
  <c r="L674" i="22"/>
  <c r="L708" i="22" l="1"/>
  <c r="I742" i="22"/>
  <c r="N742" i="22" s="1"/>
  <c r="I776" i="22" l="1"/>
  <c r="N776" i="22" s="1"/>
  <c r="L742" i="22"/>
  <c r="L776" i="22" l="1"/>
  <c r="I810" i="22"/>
  <c r="N810" i="22" s="1"/>
  <c r="I844" i="22" l="1"/>
  <c r="N844" i="22" s="1"/>
  <c r="L810" i="22"/>
  <c r="I878" i="22" l="1"/>
  <c r="N878" i="22" s="1"/>
  <c r="L844" i="22"/>
  <c r="L878" i="22" l="1"/>
  <c r="I912" i="22"/>
  <c r="N912" i="22" s="1"/>
  <c r="L912" i="22" l="1"/>
  <c r="I946" i="22"/>
  <c r="N946" i="22" s="1"/>
  <c r="L946" i="22" l="1"/>
  <c r="I980" i="22"/>
  <c r="N980" i="22" s="1"/>
  <c r="L980" i="22" l="1"/>
  <c r="I1014" i="22"/>
  <c r="N1014" i="22" s="1"/>
  <c r="I1048" i="22" l="1"/>
  <c r="N1048" i="22" s="1"/>
  <c r="L1014" i="22"/>
  <c r="I1082" i="22" l="1"/>
  <c r="N1082" i="22" s="1"/>
  <c r="L1048" i="22"/>
  <c r="I1116" i="22" l="1"/>
  <c r="N1116" i="22" s="1"/>
  <c r="L1082" i="22"/>
  <c r="I1150" i="22" l="1"/>
  <c r="L1116" i="22"/>
  <c r="L1150" i="22" l="1"/>
  <c r="I1184" i="22"/>
  <c r="N1184" i="22" s="1"/>
  <c r="L1184" i="22" l="1"/>
  <c r="I1218" i="22"/>
  <c r="N1218" i="22" s="1"/>
  <c r="L1218" i="22" l="1"/>
  <c r="I1252" i="22"/>
  <c r="N1252" i="22" s="1"/>
  <c r="L1252" i="22" l="1"/>
  <c r="I1286" i="22"/>
  <c r="N1286" i="22" s="1"/>
  <c r="I1320" i="22" l="1"/>
  <c r="N1320" i="22" s="1"/>
  <c r="L1286" i="22"/>
  <c r="G30" i="13"/>
  <c r="E66" i="13" s="1"/>
  <c r="I1354" i="22" l="1"/>
  <c r="N1354" i="22" s="1"/>
  <c r="L1320" i="22"/>
  <c r="E31" i="13"/>
  <c r="E661" i="13"/>
  <c r="E311" i="13"/>
  <c r="E346" i="13"/>
  <c r="E136" i="13"/>
  <c r="E101" i="13"/>
  <c r="E381" i="13"/>
  <c r="E871" i="13"/>
  <c r="E626" i="13"/>
  <c r="E241" i="13"/>
  <c r="E276" i="13"/>
  <c r="E836" i="13"/>
  <c r="E731" i="13"/>
  <c r="E486" i="13"/>
  <c r="E591" i="13"/>
  <c r="E206" i="13"/>
  <c r="E766" i="13"/>
  <c r="E801" i="13"/>
  <c r="E696" i="13"/>
  <c r="E451" i="13"/>
  <c r="E416" i="13"/>
  <c r="E171" i="13"/>
  <c r="E556" i="13"/>
  <c r="E521" i="13"/>
  <c r="I10" i="13"/>
  <c r="I1388" i="22" l="1"/>
  <c r="N1388" i="22" s="1"/>
  <c r="L1354" i="22"/>
  <c r="I30" i="13"/>
  <c r="I31" i="13" l="1"/>
  <c r="I66" i="13" s="1"/>
  <c r="I101" i="13" s="1"/>
  <c r="I136" i="13" s="1"/>
  <c r="I171" i="13" s="1"/>
  <c r="I206" i="13" s="1"/>
  <c r="I241" i="13" s="1"/>
  <c r="I276" i="13" s="1"/>
  <c r="I311" i="13" s="1"/>
  <c r="I346" i="13" s="1"/>
  <c r="I381" i="13" s="1"/>
  <c r="I416" i="13" s="1"/>
  <c r="I451" i="13" s="1"/>
  <c r="I486" i="13" s="1"/>
  <c r="I521" i="13" s="1"/>
  <c r="I556" i="13" s="1"/>
  <c r="I591" i="13" s="1"/>
  <c r="I626" i="13" s="1"/>
  <c r="I661" i="13" s="1"/>
  <c r="I696" i="13" s="1"/>
  <c r="I731" i="13" s="1"/>
  <c r="I766" i="13" s="1"/>
  <c r="I801" i="13" s="1"/>
  <c r="I836" i="13" s="1"/>
  <c r="I871" i="13" s="1"/>
  <c r="F8" i="24" s="1"/>
  <c r="G7" i="24" s="1"/>
  <c r="I65" i="13"/>
  <c r="I100" i="13" s="1"/>
  <c r="I135" i="13" s="1"/>
  <c r="I170" i="13" s="1"/>
  <c r="I205" i="13" s="1"/>
  <c r="I240" i="13" s="1"/>
  <c r="I275" i="13" s="1"/>
  <c r="I310" i="13" s="1"/>
  <c r="I345" i="13" s="1"/>
  <c r="I380" i="13" s="1"/>
  <c r="I415" i="13" s="1"/>
  <c r="I450" i="13" s="1"/>
  <c r="I485" i="13" s="1"/>
  <c r="I520" i="13" s="1"/>
  <c r="I555" i="13" s="1"/>
  <c r="I590" i="13" s="1"/>
  <c r="I625" i="13" s="1"/>
  <c r="I660" i="13" s="1"/>
  <c r="I695" i="13" s="1"/>
  <c r="I730" i="13" s="1"/>
  <c r="I765" i="13" s="1"/>
  <c r="I800" i="13" s="1"/>
  <c r="I835" i="13" s="1"/>
  <c r="I870" i="13" s="1"/>
  <c r="I1422" i="22"/>
  <c r="N1422" i="22" s="1"/>
  <c r="L1388" i="22"/>
  <c r="I1456" i="22" l="1"/>
  <c r="N1456" i="22" s="1"/>
  <c r="L1422" i="22"/>
  <c r="I1490" i="22" l="1"/>
  <c r="N1490" i="22" s="1"/>
  <c r="L1456" i="22"/>
  <c r="L1490" i="22" l="1"/>
  <c r="I1524" i="22"/>
  <c r="N1524" i="22" s="1"/>
  <c r="I1558" i="22" l="1"/>
  <c r="N1558" i="22" s="1"/>
  <c r="L1524" i="22"/>
  <c r="L1558" i="22" l="1"/>
  <c r="I1592" i="22"/>
  <c r="N1592" i="22" s="1"/>
  <c r="I1626" i="22" l="1"/>
  <c r="N1626" i="22" s="1"/>
  <c r="L1592" i="22"/>
  <c r="I1660" i="22" l="1"/>
  <c r="N1660" i="22" s="1"/>
  <c r="L1626" i="22"/>
  <c r="I1694" i="22" l="1"/>
  <c r="L1660" i="22"/>
  <c r="N1694" i="22" l="1"/>
  <c r="O1" i="22" s="1"/>
  <c r="G16" i="24"/>
  <c r="G17" i="24" s="1"/>
  <c r="L1694" i="22"/>
  <c r="M1" i="22" s="1"/>
</calcChain>
</file>

<file path=xl/sharedStrings.xml><?xml version="1.0" encoding="utf-8"?>
<sst xmlns="http://schemas.openxmlformats.org/spreadsheetml/2006/main" count="6196" uniqueCount="256">
  <si>
    <t>Proje Başvuru Tarihi</t>
  </si>
  <si>
    <t>Brüt Asgari Ücret</t>
  </si>
  <si>
    <t>PERSONEL BİLGİLERİ</t>
  </si>
  <si>
    <t>Sıra No</t>
  </si>
  <si>
    <t>Adı Soyadı</t>
  </si>
  <si>
    <t>TC Kimlik No</t>
  </si>
  <si>
    <t>Emekli mi?</t>
  </si>
  <si>
    <t>Asgari Ücret</t>
  </si>
  <si>
    <t>TÜBİTAK</t>
  </si>
  <si>
    <t>:</t>
  </si>
  <si>
    <t>KURULUŞ ADI</t>
  </si>
  <si>
    <t>ADRES</t>
  </si>
  <si>
    <t>TELEFON</t>
  </si>
  <si>
    <t>E-POSTA</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</si>
  <si>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</si>
  <si>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</si>
  <si>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</si>
  <si>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</si>
  <si>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</si>
  <si>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</si>
  <si>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</si>
  <si>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</si>
  <si>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</si>
  <si>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</si>
  <si>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</si>
  <si>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</si>
  <si>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</si>
  <si>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</si>
  <si>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</si>
  <si>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</si>
  <si>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</si>
  <si>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</si>
  <si>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</si>
  <si>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</si>
  <si>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</si>
  <si>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</si>
  <si>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</si>
  <si>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</si>
  <si>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</si>
  <si>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</si>
  <si>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</si>
  <si>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</si>
  <si>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</si>
  <si>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</si>
  <si>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</si>
  <si>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</si>
  <si>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</si>
  <si>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</si>
  <si>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</si>
  <si>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</si>
  <si>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</si>
  <si>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</si>
  <si>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</si>
  <si>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</si>
  <si>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</si>
  <si>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</si>
  <si>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</si>
  <si>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</si>
  <si>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</si>
  <si>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</si>
  <si>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</si>
  <si>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</si>
  <si>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</si>
  <si>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</si>
  <si>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</si>
  <si>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</si>
  <si>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</si>
  <si>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</si>
  <si>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</si>
  <si>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</si>
  <si>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</si>
  <si>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</si>
  <si>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</si>
  <si>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</si>
  <si>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</si>
  <si>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</si>
  <si>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</si>
  <si>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</si>
  <si>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</si>
  <si>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</si>
  <si>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</si>
  <si>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</si>
  <si>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</si>
  <si>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</si>
  <si>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</si>
  <si>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</si>
  <si>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</si>
  <si>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</si>
  <si>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</si>
  <si>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</si>
  <si>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</si>
  <si>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</si>
  <si>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</si>
  <si>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</si>
  <si>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Yaptırılan İş**</t>
  </si>
  <si>
    <t>Yaptırılan İşin Açıklaması ve Firma Dışında Yaptırılma Nedenleri</t>
  </si>
  <si>
    <t>Kuruluş Adı (Üniversite ise, Bölüm, Akademisyen Unvan ve Adı)</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</si>
  <si>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</si>
  <si>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</si>
  <si>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</si>
  <si>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</si>
  <si>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</si>
  <si>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</si>
  <si>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</si>
  <si>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</si>
  <si>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</si>
  <si>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</si>
  <si>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</si>
  <si>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</si>
  <si>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</si>
  <si>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</si>
  <si>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G020</t>
  </si>
  <si>
    <t>GİDER KALEMLERİ</t>
  </si>
  <si>
    <t>Dönem Gideri (TL)</t>
  </si>
  <si>
    <t>Personel Giderleri (G011)</t>
  </si>
  <si>
    <t>Seyahat Giderleri (G012)</t>
  </si>
  <si>
    <t>Alet/Teçhizat/Yazılım/Yayın Giderleri (G013)</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</si>
  <si>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</si>
  <si>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</si>
  <si>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</si>
  <si>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</si>
  <si>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</si>
  <si>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</si>
  <si>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</si>
  <si>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</si>
  <si>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</si>
  <si>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</si>
  <si>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</si>
  <si>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</si>
  <si>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</si>
  <si>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</si>
  <si>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</si>
  <si>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</si>
  <si>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</si>
  <si>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</si>
  <si>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</si>
  <si>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</si>
  <si>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</si>
  <si>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</si>
  <si>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</si>
  <si>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2.3 İlgili Dönemde Eğitim Durumuna Göre Uygulanacak Personel Ortalama  Aylık Maliyet Formu (G011-C)</t>
  </si>
  <si>
    <t>Projedeki Görevi/Unvanı</t>
  </si>
  <si>
    <t>Stok Değerleme Yöntemi</t>
  </si>
  <si>
    <t>Kuruluş Büyüklüğü</t>
  </si>
  <si>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</si>
  <si>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</si>
  <si>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</si>
  <si>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</si>
  <si>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</si>
  <si>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</si>
  <si>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</si>
  <si>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</si>
  <si>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</si>
  <si>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</si>
  <si>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</si>
  <si>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</si>
  <si>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</si>
  <si>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</si>
  <si>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</si>
  <si>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</si>
  <si>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</si>
  <si>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</si>
  <si>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</si>
  <si>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</si>
  <si>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</si>
  <si>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</si>
  <si>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SAYEM FAZ-2</t>
  </si>
  <si>
    <t>ÜPG No</t>
  </si>
  <si>
    <t>ÜPG Adı</t>
  </si>
  <si>
    <t>ÜPG Başlangıç Tarihi</t>
  </si>
  <si>
    <t>ÜPG Bitiş Tarihi</t>
  </si>
  <si>
    <t>ÜPG BAŞLANGIÇ TARİHİ</t>
  </si>
  <si>
    <t>ÜPG BİTİŞ TARİHİ</t>
  </si>
  <si>
    <r>
      <t>5.</t>
    </r>
    <r>
      <rPr>
        <sz val="13"/>
        <color indexed="8"/>
        <rFont val="Calibri"/>
        <family val="2"/>
        <charset val="162"/>
        <scheme val="minor"/>
      </rPr>
      <t>Ar-Ge ve Test Kuruluşlarina Yaptırılan İşlere Ait Gider Formu (G014)</t>
    </r>
  </si>
  <si>
    <t>6.Hizmet Alımları Gider Formu (G015)</t>
  </si>
  <si>
    <t>7.Malzeme Giderleri Formu (G016)</t>
  </si>
  <si>
    <t>8.Stoktan Kullanılan Malzeme Giderleri Formu (G016-A)</t>
  </si>
  <si>
    <t>9.Proje Dönemsel Toplam Giderler Tablosu (G020)</t>
  </si>
  <si>
    <t>Proje (Ürünleştirme Programı)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Yenilik Destek Programı Uygulama Esasları Yönergesi ve Mali Rapor Hazırlama Kılavuzu’na uygun bir şekilde yürütülmektedir. 
Proje (Ürünleştirme Programı) kapsamında yapılan faaliyetlerle ilgili harcama ve giderler Yenilik Destek Programı Uygulama Esasları Yönergesi ve Mali Rapor Hazırlama Kılavuzu’na uygun olarak TÜBİTAK’a beyan edilmiştir.
Proje (Ürünleştirme Programı)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t>
  </si>
  <si>
    <t>ÜPG Başvuru Tarihi</t>
  </si>
  <si>
    <t>ÜP No</t>
  </si>
  <si>
    <t>ÜP Adı</t>
  </si>
  <si>
    <t>ÜP NO</t>
  </si>
  <si>
    <t>ÜP ADI</t>
  </si>
  <si>
    <t>AR-GE VE TEST KURULUŞLARINA YAPTIRILAN İŞLERE AİT GİDER FORMU</t>
  </si>
  <si>
    <t/>
  </si>
  <si>
    <t>G014-A (YURTİÇİ)</t>
  </si>
  <si>
    <t>M014 Formundaki Sıra No</t>
  </si>
  <si>
    <t xml:space="preserve">Ar-Ge’nin Yaptırıldığı Kuruluş Türü* </t>
  </si>
  <si>
    <t>*Üniversite, Kamu Araştırma Kurumu, Kamu Test Enstitüsü, Özel Sektör Test Merkezi, KOBİ veya Büyük Firma (Birini Seçiniz)
**Bilimsel Danışmanlık, Tasarım, Test/Analiz (Birini Seçiniz)</t>
  </si>
  <si>
    <t>G014-B (YURTDIŞI)</t>
  </si>
  <si>
    <t>İş AB üye/asosiye ülkelerinden birine mi yaptırıldı?</t>
  </si>
  <si>
    <t>Ar-Ge Ve Test Kuruluşlarına Yaptırılan İşlere Ait Giderler (G014)</t>
  </si>
  <si>
    <t>ÜPG NUMARASI</t>
  </si>
  <si>
    <t>Ar-Ge Ve Test Kuruluşlarına Yaptırılan İşlere Ait Giderler</t>
  </si>
  <si>
    <t>Hizmet Alım Giderleri</t>
  </si>
  <si>
    <t>AB üye/asosiye ülkelere yaptırılan işler;</t>
  </si>
  <si>
    <t>ÜRÜNLEŞTİRME PROGRAM DÖNEMSEL TOPLAM GİDERLER TABLOSU</t>
  </si>
  <si>
    <t xml:space="preserve"> ÜRÜNLEŞTİRME (ÜPG) PROGRAM BİLGİLERİ</t>
  </si>
  <si>
    <t>İŞİN YAPTIRILDIĞI ÜLKE</t>
  </si>
  <si>
    <t>AVUSTURYA</t>
  </si>
  <si>
    <t>ÇEKYA</t>
  </si>
  <si>
    <t>HİZMET ALIMI YAPILAN ÜLKE</t>
  </si>
  <si>
    <t>ALMANYA</t>
  </si>
  <si>
    <t>ARNAVUTLUK</t>
  </si>
  <si>
    <t>BELÇİKA</t>
  </si>
  <si>
    <t>BULGARİSTAN</t>
  </si>
  <si>
    <t>DANİMARKA</t>
  </si>
  <si>
    <t>ERMENİSTAN</t>
  </si>
  <si>
    <t>ESTONYA</t>
  </si>
  <si>
    <t>FAROE ADALARI</t>
  </si>
  <si>
    <t>FİNLANDİYA</t>
  </si>
  <si>
    <t>FRANSA</t>
  </si>
  <si>
    <t>GÜRCİSTAN</t>
  </si>
  <si>
    <t>HIRVATİSTAN</t>
  </si>
  <si>
    <t>HOLLANDA</t>
  </si>
  <si>
    <t>İRLANDA</t>
  </si>
  <si>
    <t>İSPANYA</t>
  </si>
  <si>
    <t>İSRAİL</t>
  </si>
  <si>
    <t>İSVEÇ</t>
  </si>
  <si>
    <t>İSVİÇRE</t>
  </si>
  <si>
    <t>İTALYA</t>
  </si>
  <si>
    <t>İZLANDA</t>
  </si>
  <si>
    <t>KARADAĞ</t>
  </si>
  <si>
    <t>KUZEY MAKEDONYA</t>
  </si>
  <si>
    <t>LETONYA</t>
  </si>
  <si>
    <t>LİTVANYA</t>
  </si>
  <si>
    <t>LÜKSEMBURG</t>
  </si>
  <si>
    <t>MACARİSTAN</t>
  </si>
  <si>
    <t>MALTA</t>
  </si>
  <si>
    <t>MOLDOVA</t>
  </si>
  <si>
    <t>NORVEÇ</t>
  </si>
  <si>
    <t>POLONYA</t>
  </si>
  <si>
    <t>PORTEKİZ</t>
  </si>
  <si>
    <t>ROMANYA</t>
  </si>
  <si>
    <t>SIRBİSTAN</t>
  </si>
  <si>
    <t>SLOVAKYA</t>
  </si>
  <si>
    <t>SLOVENYA</t>
  </si>
  <si>
    <t>TUNUS</t>
  </si>
  <si>
    <t>UKRAYNA</t>
  </si>
  <si>
    <t>YUNANİSTAN</t>
  </si>
  <si>
    <t>DİĞER</t>
  </si>
  <si>
    <t>ÜP NO, ÜP ADI, İŞ Paketi No/Adı alanlarının doldurulması zorunludur.</t>
  </si>
  <si>
    <t>YERLİ MALI Alet/Teçhizat/Yazılım/Yayın Gideri</t>
  </si>
  <si>
    <t>2022/1</t>
  </si>
  <si>
    <t>2022/2</t>
  </si>
  <si>
    <t>2023/1</t>
  </si>
  <si>
    <t>2023/2</t>
  </si>
  <si>
    <t>BOSNA HERSEK</t>
  </si>
  <si>
    <t>GÜNEY KIBRIS</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</si>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</sst>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0"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3"/>
      <color indexed="8"/>
      <name val="Calibri"/>
      <family val="2"/>
      <charset val="162"/>
      <scheme val="minor"/>
    </font>
    <font>
      <b/>
      <sz val="11"/>
      <color rgb="FF000000"/>
      <name val="Calibri"/>
      <family val="2"/>
      <charset val="162"/>
      <scheme val="minor"/>
    </font>
    <font>
      <b/>
      <sz val="15"/>
      <color rgb="FFFF0000"/>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620">
    <xf numFmtId="0" fontId="0" fillId="0" borderId="0" xfId="0"/>
    <xf numFmtId="0" fontId="1" fillId="0" borderId="0" xfId="0" applyFont="1" applyAlignment="1">
      <alignment horizontal="center" vertical="center" wrapText="1"/>
    </xf>
    <xf numFmtId="0" fontId="9" fillId="0" borderId="0" xfId="0" applyFont="1" applyProtection="1">
      <protection locked="0"/>
    </xf>
    <xf numFmtId="0" fontId="9" fillId="0" borderId="0" xfId="0" applyFont="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0" fontId="18" fillId="0" borderId="0" xfId="0" applyFont="1" applyAlignment="1">
      <alignment horizontal="center"/>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4" fontId="18" fillId="0" borderId="16" xfId="0" applyNumberFormat="1" applyFont="1" applyBorder="1" applyAlignment="1" applyProtection="1">
      <alignment horizontal="center"/>
      <protection locked="0"/>
    </xf>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164" fontId="18" fillId="0" borderId="9" xfId="0" applyNumberFormat="1"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0" fontId="9" fillId="0" borderId="0" xfId="0" applyFont="1" applyAlignment="1" applyProtection="1">
      <alignment horizontal="center"/>
      <protection locked="0"/>
    </xf>
    <xf numFmtId="0" fontId="0" fillId="0" borderId="0" xfId="0" applyProtection="1">
      <protection locked="0"/>
    </xf>
    <xf numFmtId="0" fontId="25"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9" fillId="0" borderId="0" xfId="0" applyFont="1" applyProtection="1">
      <protection locked="0"/>
    </xf>
    <xf numFmtId="0" fontId="29"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32"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6" fillId="0" borderId="0" xfId="0" applyFont="1" applyAlignme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left"/>
      <protection locked="0"/>
    </xf>
    <xf numFmtId="0" fontId="37" fillId="0" borderId="0" xfId="0" applyFont="1" applyAlignment="1" applyProtection="1">
      <alignment vertical="center" wrapText="1"/>
      <protection locked="0"/>
    </xf>
    <xf numFmtId="0" fontId="31" fillId="0" borderId="0" xfId="0" applyFont="1" applyAlignment="1" applyProtection="1">
      <alignment horizontal="justify" vertical="center"/>
      <protection locked="0"/>
    </xf>
    <xf numFmtId="0" fontId="36" fillId="0" borderId="0" xfId="0" applyFont="1" applyAlignment="1" applyProtection="1">
      <alignment horizontal="left" wrapText="1"/>
      <protection locked="0"/>
    </xf>
    <xf numFmtId="0" fontId="31"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7" fillId="0" borderId="0" xfId="0" applyFont="1" applyAlignment="1" applyProtection="1">
      <alignment vertical="center"/>
      <protection locked="0"/>
    </xf>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6" fillId="0" borderId="0" xfId="0" applyFont="1" applyAlignment="1" applyProtection="1">
      <alignment horizontal="left"/>
      <protection hidden="1"/>
    </xf>
    <xf numFmtId="164" fontId="36" fillId="0" borderId="0" xfId="0" applyNumberFormat="1" applyFont="1" applyAlignment="1" applyProtection="1">
      <alignment horizontal="left"/>
      <protection hidden="1"/>
    </xf>
    <xf numFmtId="14" fontId="36"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0" fontId="41" fillId="0" borderId="0" xfId="0" applyFont="1" applyAlignment="1">
      <alignment horizontal="center"/>
    </xf>
    <xf numFmtId="0" fontId="38" fillId="0" borderId="0" xfId="0" applyFont="1" applyAlignment="1" applyProtection="1">
      <alignment horizontal="center"/>
      <protection locked="0"/>
    </xf>
    <xf numFmtId="0" fontId="36" fillId="0" borderId="0" xfId="0" applyFont="1" applyProtection="1">
      <protection locked="0"/>
    </xf>
    <xf numFmtId="49" fontId="36" fillId="0" borderId="0" xfId="0" applyNumberFormat="1" applyFont="1" applyProtection="1">
      <protection locked="0"/>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4" fontId="18" fillId="0" borderId="30" xfId="0" applyNumberFormat="1" applyFont="1" applyBorder="1" applyAlignment="1" applyProtection="1">
      <alignment horizontal="center"/>
      <protection locked="0"/>
    </xf>
    <xf numFmtId="0" fontId="11" fillId="0" borderId="0" xfId="0" applyFont="1" applyAlignment="1" applyProtection="1">
      <alignment wrapText="1"/>
      <protection hidden="1"/>
    </xf>
    <xf numFmtId="0" fontId="26" fillId="0" borderId="0" xfId="0" applyFont="1" applyAlignment="1" applyProtection="1">
      <alignment horizontal="center"/>
      <protection locked="0"/>
    </xf>
    <xf numFmtId="0" fontId="44" fillId="0" borderId="0" xfId="0" applyFont="1" applyProtection="1">
      <protection locked="0"/>
    </xf>
    <xf numFmtId="0" fontId="44" fillId="0" borderId="0" xfId="0" applyFont="1" applyAlignment="1" applyProtection="1">
      <alignment horizontal="center"/>
      <protection locked="0"/>
    </xf>
    <xf numFmtId="0" fontId="45" fillId="0" borderId="0" xfId="0" applyFont="1" applyProtection="1">
      <protection locked="0"/>
    </xf>
    <xf numFmtId="0" fontId="6" fillId="0" borderId="0" xfId="0" applyFont="1" applyProtection="1">
      <protection locked="0"/>
    </xf>
    <xf numFmtId="0" fontId="13" fillId="0" borderId="0" xfId="0" applyFont="1" applyProtection="1">
      <protection locked="0"/>
    </xf>
    <xf numFmtId="0" fontId="26" fillId="0" borderId="32" xfId="0" applyFont="1" applyBorder="1" applyAlignment="1" applyProtection="1">
      <alignment horizontal="right"/>
      <protection hidden="1"/>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0" fontId="7" fillId="0" borderId="16" xfId="0" applyFont="1" applyBorder="1" applyProtection="1">
      <protection locked="0"/>
    </xf>
    <xf numFmtId="1" fontId="7" fillId="0" borderId="16" xfId="0" applyNumberFormat="1" applyFont="1" applyBorder="1" applyAlignment="1" applyProtection="1">
      <alignment horizontal="center"/>
      <protection locked="0"/>
    </xf>
    <xf numFmtId="0" fontId="7" fillId="0" borderId="16" xfId="0" applyFont="1" applyBorder="1" applyAlignment="1" applyProtection="1">
      <alignment horizontal="left" wrapText="1"/>
      <protection locked="0"/>
    </xf>
    <xf numFmtId="0" fontId="7" fillId="0" borderId="9" xfId="0" applyFont="1" applyBorder="1" applyProtection="1">
      <protection locked="0"/>
    </xf>
    <xf numFmtId="0" fontId="7" fillId="0" borderId="17" xfId="0" applyFont="1" applyBorder="1" applyProtection="1">
      <protection locked="0"/>
    </xf>
    <xf numFmtId="1" fontId="7" fillId="0" borderId="32" xfId="0" applyNumberFormat="1" applyFont="1" applyBorder="1" applyAlignment="1" applyProtection="1">
      <alignment horizontal="center"/>
      <protection locked="0"/>
    </xf>
    <xf numFmtId="0" fontId="7" fillId="0" borderId="17" xfId="0" applyFont="1" applyBorder="1" applyAlignment="1" applyProtection="1">
      <alignment horizontal="left" wrapText="1"/>
      <protection locked="0"/>
    </xf>
    <xf numFmtId="4" fontId="10" fillId="0" borderId="22" xfId="0" applyNumberFormat="1" applyFont="1" applyBorder="1" applyProtection="1">
      <protection hidden="1"/>
    </xf>
    <xf numFmtId="0" fontId="10" fillId="0" borderId="0" xfId="0" applyFont="1"/>
    <xf numFmtId="0" fontId="48" fillId="0" borderId="0" xfId="0" applyFont="1" applyProtection="1">
      <protection locked="0"/>
    </xf>
    <xf numFmtId="4" fontId="18" fillId="0" borderId="0" xfId="0" applyNumberFormat="1" applyFont="1"/>
    <xf numFmtId="4" fontId="10" fillId="0" borderId="22" xfId="0" applyNumberFormat="1" applyFont="1" applyBorder="1" applyAlignment="1" applyProtection="1">
      <alignment horizontal="right"/>
      <protection hidden="1"/>
    </xf>
    <xf numFmtId="4" fontId="0" fillId="0" borderId="4" xfId="0" applyNumberFormat="1" applyBorder="1" applyAlignment="1" applyProtection="1">
      <alignment horizontal="center"/>
      <protection hidden="1"/>
    </xf>
    <xf numFmtId="4" fontId="0" fillId="0" borderId="22" xfId="0" applyNumberFormat="1" applyBorder="1" applyAlignment="1" applyProtection="1">
      <alignment horizontal="center"/>
      <protection hidden="1"/>
    </xf>
    <xf numFmtId="4" fontId="6" fillId="0" borderId="22" xfId="0" applyNumberFormat="1" applyFont="1" applyBorder="1" applyAlignment="1" applyProtection="1">
      <alignment horizontal="center"/>
      <protection hidden="1"/>
    </xf>
    <xf numFmtId="0" fontId="10" fillId="0" borderId="9" xfId="0" applyFont="1" applyBorder="1" applyAlignment="1" applyProtection="1">
      <alignment horizontal="left"/>
      <protection locked="0"/>
    </xf>
    <xf numFmtId="0" fontId="10" fillId="0" borderId="13" xfId="0" applyFont="1" applyBorder="1" applyAlignment="1" applyProtection="1">
      <alignment horizontal="left"/>
      <protection locked="0"/>
    </xf>
    <xf numFmtId="0" fontId="10" fillId="0" borderId="15" xfId="0" applyFont="1" applyBorder="1" applyAlignment="1" applyProtection="1">
      <alignment horizontal="left"/>
      <protection locked="0"/>
    </xf>
    <xf numFmtId="0" fontId="31"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0" fillId="0" borderId="1" xfId="0" applyBorder="1" applyAlignment="1" applyProtection="1">
      <alignment horizontal="center"/>
      <protection locked="0"/>
    </xf>
    <xf numFmtId="0" fontId="45" fillId="0" borderId="0" xfId="0" applyFont="1" applyAlignment="1" applyProtection="1">
      <alignment horizontal="center"/>
      <protection locked="0"/>
    </xf>
    <xf numFmtId="0" fontId="1" fillId="0" borderId="7" xfId="0" applyFont="1" applyBorder="1" applyAlignment="1" applyProtection="1">
      <alignment horizontal="center" vertical="center"/>
      <protection hidden="1"/>
    </xf>
    <xf numFmtId="0" fontId="31" fillId="0" borderId="0" xfId="0" applyFont="1" applyAlignment="1" applyProtection="1">
      <alignment horizontal="center"/>
      <protection locked="0"/>
    </xf>
    <xf numFmtId="0" fontId="18" fillId="0" borderId="0" xfId="0" applyFont="1" applyAlignment="1">
      <alignment wrapText="1"/>
    </xf>
    <xf numFmtId="0" fontId="0" fillId="0" borderId="47" xfId="0" applyBorder="1" applyAlignment="1" applyProtection="1">
      <alignment horizontal="center"/>
      <protection locked="0"/>
    </xf>
    <xf numFmtId="0" fontId="0" fillId="0" borderId="47" xfId="0" applyBorder="1" applyAlignment="1" applyProtection="1">
      <alignment horizontal="left" wrapText="1"/>
      <protection locked="0"/>
    </xf>
    <xf numFmtId="0" fontId="0" fillId="0" borderId="48" xfId="0" applyBorder="1" applyAlignment="1" applyProtection="1">
      <alignment horizontal="center"/>
      <protection locked="0"/>
    </xf>
    <xf numFmtId="0" fontId="0" fillId="0" borderId="48" xfId="0" applyBorder="1" applyAlignment="1" applyProtection="1">
      <alignment horizontal="left" wrapText="1"/>
      <protection locked="0"/>
    </xf>
    <xf numFmtId="0" fontId="0" fillId="0" borderId="34" xfId="0" applyBorder="1" applyAlignment="1" applyProtection="1">
      <alignment horizontal="center"/>
      <protection locked="0"/>
    </xf>
    <xf numFmtId="0" fontId="0" fillId="0" borderId="43" xfId="0" applyBorder="1" applyAlignment="1" applyProtection="1">
      <alignment horizontal="center"/>
      <protection locked="0"/>
    </xf>
    <xf numFmtId="0" fontId="0" fillId="0" borderId="43" xfId="0" applyBorder="1" applyAlignment="1" applyProtection="1">
      <alignment horizontal="left" wrapText="1"/>
      <protection locked="0"/>
    </xf>
    <xf numFmtId="0" fontId="0" fillId="0" borderId="32" xfId="0" applyBorder="1" applyAlignment="1" applyProtection="1">
      <alignment horizontal="center"/>
      <protection locked="0"/>
    </xf>
    <xf numFmtId="0" fontId="18" fillId="0" borderId="47" xfId="0" applyFont="1" applyBorder="1" applyAlignment="1" applyProtection="1">
      <alignment horizontal="left" wrapText="1"/>
      <protection locked="0"/>
    </xf>
    <xf numFmtId="0" fontId="18" fillId="0" borderId="49" xfId="0" applyFont="1" applyBorder="1" applyAlignment="1" applyProtection="1">
      <alignment horizontal="left" wrapText="1"/>
      <protection locked="0"/>
    </xf>
    <xf numFmtId="0" fontId="18" fillId="0" borderId="50" xfId="0" applyFont="1" applyBorder="1" applyAlignment="1" applyProtection="1">
      <alignment horizontal="left" wrapText="1"/>
      <protection locked="0"/>
    </xf>
    <xf numFmtId="0" fontId="0" fillId="0" borderId="49" xfId="0" applyBorder="1" applyAlignment="1" applyProtection="1">
      <alignment horizontal="left" wrapText="1"/>
      <protection locked="0"/>
    </xf>
    <xf numFmtId="0" fontId="0" fillId="0" borderId="50" xfId="0" applyBorder="1" applyAlignment="1" applyProtection="1">
      <alignment horizontal="left" wrapText="1"/>
      <protection locked="0"/>
    </xf>
    <xf numFmtId="0" fontId="0" fillId="0" borderId="47" xfId="0" applyBorder="1"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49" xfId="0"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0" borderId="50" xfId="0" applyBorder="1" applyAlignment="1" applyProtection="1">
      <alignment horizontal="center" wrapText="1"/>
      <protection locked="0"/>
    </xf>
    <xf numFmtId="0" fontId="0" fillId="0" borderId="17" xfId="0" applyBorder="1" applyAlignment="1" applyProtection="1">
      <alignment horizontal="center" wrapText="1"/>
      <protection locked="0"/>
    </xf>
    <xf numFmtId="0" fontId="0" fillId="0" borderId="48" xfId="0" applyBorder="1" applyAlignment="1" applyProtection="1">
      <alignment horizontal="center" wrapText="1"/>
      <protection locked="0"/>
    </xf>
    <xf numFmtId="0" fontId="0" fillId="0" borderId="34" xfId="0" applyBorder="1" applyAlignment="1" applyProtection="1">
      <alignment horizontal="center" wrapText="1"/>
      <protection locked="0"/>
    </xf>
    <xf numFmtId="0" fontId="18" fillId="0" borderId="47" xfId="0" applyFont="1" applyBorder="1" applyAlignment="1" applyProtection="1">
      <alignment horizontal="center" wrapText="1"/>
      <protection locked="0"/>
    </xf>
    <xf numFmtId="0" fontId="18" fillId="0" borderId="16" xfId="0" applyFont="1" applyBorder="1" applyAlignment="1" applyProtection="1">
      <alignment horizontal="center" wrapText="1"/>
      <protection locked="0"/>
    </xf>
    <xf numFmtId="0" fontId="18" fillId="0" borderId="49" xfId="0" applyFont="1" applyBorder="1" applyAlignment="1" applyProtection="1">
      <alignment horizontal="center" wrapText="1"/>
      <protection locked="0"/>
    </xf>
    <xf numFmtId="0" fontId="18" fillId="0" borderId="1" xfId="0" applyFont="1" applyBorder="1" applyAlignment="1" applyProtection="1">
      <alignment horizontal="center" wrapText="1"/>
      <protection locked="0"/>
    </xf>
    <xf numFmtId="0" fontId="18" fillId="0" borderId="50" xfId="0" applyFont="1" applyBorder="1" applyAlignment="1" applyProtection="1">
      <alignment horizontal="center" wrapText="1"/>
      <protection locked="0"/>
    </xf>
    <xf numFmtId="0" fontId="18" fillId="0" borderId="17" xfId="0" applyFont="1" applyBorder="1" applyAlignment="1" applyProtection="1">
      <alignment horizontal="center" wrapText="1"/>
      <protection locked="0"/>
    </xf>
    <xf numFmtId="0" fontId="0" fillId="0" borderId="0" xfId="0" applyAlignment="1" applyProtection="1">
      <alignment horizontal="right"/>
      <protection locked="0"/>
    </xf>
    <xf numFmtId="4" fontId="40" fillId="0" borderId="1" xfId="1" applyNumberFormat="1" applyFont="1" applyBorder="1" applyAlignment="1" applyProtection="1">
      <alignment horizontal="right"/>
      <protection locked="0"/>
    </xf>
    <xf numFmtId="4" fontId="0" fillId="0" borderId="1" xfId="0" applyNumberFormat="1" applyBorder="1" applyAlignment="1" applyProtection="1">
      <alignment horizontal="right"/>
      <protection locked="0"/>
    </xf>
    <xf numFmtId="0" fontId="40" fillId="0" borderId="1" xfId="1" applyFont="1" applyBorder="1" applyAlignment="1" applyProtection="1">
      <alignment horizontal="right"/>
      <protection locked="0"/>
    </xf>
    <xf numFmtId="0" fontId="0" fillId="0" borderId="1" xfId="0" applyBorder="1" applyAlignment="1" applyProtection="1">
      <alignment horizontal="right"/>
      <protection locked="0"/>
    </xf>
    <xf numFmtId="0" fontId="0" fillId="0" borderId="0" xfId="0" quotePrefix="1" applyProtection="1">
      <protection locked="0"/>
    </xf>
    <xf numFmtId="0" fontId="0" fillId="0" borderId="24" xfId="0" applyBorder="1" applyAlignment="1" applyProtection="1">
      <alignment horizontal="center" vertical="center"/>
      <protection hidden="1"/>
    </xf>
    <xf numFmtId="0" fontId="10" fillId="0" borderId="18" xfId="0" applyFont="1" applyBorder="1" applyAlignment="1" applyProtection="1">
      <alignment horizontal="center"/>
      <protection hidden="1"/>
    </xf>
    <xf numFmtId="0" fontId="10" fillId="0" borderId="4" xfId="0" applyFont="1" applyBorder="1" applyAlignment="1" applyProtection="1">
      <alignment horizontal="center"/>
      <protection hidden="1"/>
    </xf>
    <xf numFmtId="0" fontId="0" fillId="0" borderId="0" xfId="0" quotePrefix="1" applyProtection="1">
      <protection hidden="1"/>
    </xf>
    <xf numFmtId="0" fontId="40" fillId="0" borderId="1" xfId="1" applyFont="1" applyBorder="1" applyAlignment="1" applyProtection="1">
      <alignment horizontal="right"/>
      <protection hidden="1"/>
    </xf>
    <xf numFmtId="0" fontId="0" fillId="0" borderId="1" xfId="0" applyBorder="1" applyAlignment="1" applyProtection="1">
      <alignment horizontal="right"/>
      <protection hidden="1"/>
    </xf>
    <xf numFmtId="0" fontId="7" fillId="0" borderId="8"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7" fillId="0" borderId="14" xfId="0" applyFont="1" applyBorder="1" applyAlignment="1" applyProtection="1">
      <alignment horizontal="center"/>
      <protection hidden="1"/>
    </xf>
    <xf numFmtId="0" fontId="31" fillId="0" borderId="0" xfId="0" applyFont="1" applyAlignment="1" applyProtection="1">
      <alignment horizontal="center"/>
      <protection hidden="1"/>
    </xf>
    <xf numFmtId="0" fontId="31" fillId="0" borderId="0" xfId="0" applyFont="1" applyAlignment="1" applyProtection="1">
      <alignment horizontal="left"/>
      <protection hidden="1"/>
    </xf>
    <xf numFmtId="0" fontId="35" fillId="0" borderId="0" xfId="0" applyFont="1" applyAlignment="1" applyProtection="1">
      <alignment horizontal="left" vertical="center"/>
      <protection hidden="1"/>
    </xf>
    <xf numFmtId="0" fontId="37" fillId="0" borderId="0" xfId="0" applyFont="1" applyAlignment="1" applyProtection="1">
      <alignment horizontal="left" vertical="center"/>
      <protection hidden="1"/>
    </xf>
    <xf numFmtId="0" fontId="37" fillId="0" borderId="0" xfId="0" applyFont="1" applyAlignment="1" applyProtection="1">
      <alignment vertical="center" wrapText="1"/>
      <protection hidden="1"/>
    </xf>
    <xf numFmtId="0" fontId="41" fillId="0" borderId="0" xfId="0" applyFont="1" applyAlignment="1" applyProtection="1">
      <alignment horizontal="center"/>
      <protection locked="0"/>
    </xf>
    <xf numFmtId="0" fontId="16" fillId="0" borderId="0" xfId="0" applyFont="1" applyAlignment="1" applyProtection="1">
      <alignment horizontal="center"/>
      <protection hidden="1"/>
    </xf>
    <xf numFmtId="0" fontId="35" fillId="0" borderId="0" xfId="0" applyFont="1" applyAlignment="1" applyProtection="1">
      <alignment horizontal="left"/>
      <protection hidden="1"/>
    </xf>
    <xf numFmtId="164" fontId="35" fillId="0" borderId="0" xfId="0" applyNumberFormat="1" applyFont="1" applyAlignment="1" applyProtection="1">
      <alignment horizontal="left"/>
      <protection hidden="1"/>
    </xf>
    <xf numFmtId="0" fontId="26" fillId="0" borderId="0" xfId="0" applyFont="1" applyAlignment="1" applyProtection="1">
      <alignment horizontal="right"/>
      <protection hidden="1"/>
    </xf>
    <xf numFmtId="0" fontId="26" fillId="0" borderId="18"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6" fillId="0" borderId="18" xfId="0" applyFont="1" applyBorder="1" applyProtection="1">
      <protection hidden="1"/>
    </xf>
    <xf numFmtId="0" fontId="26" fillId="0" borderId="24" xfId="0" applyFont="1" applyBorder="1" applyProtection="1">
      <protection hidden="1"/>
    </xf>
    <xf numFmtId="0" fontId="25" fillId="0" borderId="8" xfId="0" applyFont="1" applyBorder="1" applyAlignment="1" applyProtection="1">
      <alignment horizontal="center"/>
      <protection hidden="1"/>
    </xf>
    <xf numFmtId="0" fontId="25" fillId="0" borderId="12" xfId="0" applyFont="1" applyBorder="1" applyAlignment="1" applyProtection="1">
      <alignment horizontal="center"/>
      <protection hidden="1"/>
    </xf>
    <xf numFmtId="0" fontId="25" fillId="0" borderId="14" xfId="0" applyFont="1" applyBorder="1" applyAlignment="1" applyProtection="1">
      <alignment horizontal="center"/>
      <protection hidden="1"/>
    </xf>
    <xf numFmtId="0" fontId="7" fillId="0" borderId="33" xfId="0" applyFont="1" applyBorder="1" applyProtection="1">
      <protection hidden="1"/>
    </xf>
    <xf numFmtId="0" fontId="44" fillId="0" borderId="0" xfId="0" applyFont="1" applyProtection="1">
      <protection hidden="1"/>
    </xf>
    <xf numFmtId="164" fontId="44" fillId="0" borderId="0" xfId="0" applyNumberFormat="1" applyFont="1" applyAlignment="1" applyProtection="1">
      <alignment horizontal="left"/>
      <protection hidden="1"/>
    </xf>
    <xf numFmtId="0" fontId="44" fillId="0" borderId="0" xfId="0" applyFont="1" applyAlignment="1" applyProtection="1">
      <alignment horizontal="left"/>
      <protection hidden="1"/>
    </xf>
    <xf numFmtId="0" fontId="1" fillId="0" borderId="0" xfId="0" applyFont="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0" xfId="0" applyFont="1" applyProtection="1">
      <protection hidden="1"/>
    </xf>
    <xf numFmtId="0" fontId="1" fillId="0" borderId="18" xfId="0" applyFont="1" applyBorder="1" applyProtection="1">
      <protection hidden="1"/>
    </xf>
    <xf numFmtId="0" fontId="1" fillId="0" borderId="35" xfId="0" applyFont="1" applyBorder="1" applyProtection="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7" fillId="0" borderId="0" xfId="0" applyFont="1" applyProtection="1">
      <protection hidden="1"/>
    </xf>
    <xf numFmtId="0" fontId="17" fillId="0" borderId="0" xfId="0" applyFont="1" applyProtection="1">
      <protection locked="0"/>
    </xf>
    <xf numFmtId="165" fontId="17" fillId="0" borderId="0" xfId="0" applyNumberFormat="1" applyFont="1" applyProtection="1">
      <protection locked="0"/>
    </xf>
    <xf numFmtId="43" fontId="0" fillId="0" borderId="0" xfId="2" applyFont="1" applyProtection="1">
      <protection locked="0"/>
    </xf>
    <xf numFmtId="0" fontId="34" fillId="0" borderId="18" xfId="0" applyFont="1" applyBorder="1" applyAlignment="1" applyProtection="1">
      <alignment horizontal="center" vertical="center" textRotation="90"/>
      <protection hidden="1"/>
    </xf>
    <xf numFmtId="0" fontId="0" fillId="5" borderId="18" xfId="0" applyFill="1" applyBorder="1" applyProtection="1">
      <protection locked="0"/>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0" borderId="10" xfId="0" applyFont="1" applyBorder="1" applyAlignment="1" applyProtection="1">
      <alignment horizontal="center"/>
      <protection hidden="1"/>
    </xf>
    <xf numFmtId="0" fontId="1" fillId="0" borderId="12" xfId="0" applyFont="1" applyBorder="1" applyAlignment="1" applyProtection="1">
      <alignment horizontal="center"/>
      <protection hidden="1"/>
    </xf>
    <xf numFmtId="0" fontId="1" fillId="0" borderId="44" xfId="0" applyFont="1" applyBorder="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16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43" fontId="18" fillId="0" borderId="0" xfId="2" applyFont="1" applyProtection="1">
      <protection locked="0"/>
    </xf>
    <xf numFmtId="0" fontId="17" fillId="0" borderId="0" xfId="0" applyFont="1" applyAlignment="1" applyProtection="1">
      <alignment horizontal="center"/>
      <protection locked="0"/>
    </xf>
    <xf numFmtId="43" fontId="18" fillId="0" borderId="0" xfId="2" applyFont="1" applyAlignment="1" applyProtection="1">
      <alignment horizontal="center"/>
      <protection locked="0"/>
    </xf>
    <xf numFmtId="0" fontId="18" fillId="0" borderId="0" xfId="0" applyFont="1" applyAlignment="1" applyProtection="1">
      <alignment wrapText="1"/>
      <protection locked="0"/>
    </xf>
    <xf numFmtId="0" fontId="18" fillId="4" borderId="18" xfId="0" applyFont="1" applyFill="1" applyBorder="1" applyProtection="1">
      <protection locked="0"/>
    </xf>
    <xf numFmtId="0" fontId="21" fillId="0" borderId="0" xfId="0" applyFont="1" applyProtection="1">
      <protection locked="0"/>
    </xf>
    <xf numFmtId="0" fontId="22" fillId="0" borderId="18" xfId="0" applyFont="1" applyBorder="1" applyAlignment="1" applyProtection="1">
      <alignment horizontal="center" vertical="center"/>
      <protection hidden="1"/>
    </xf>
    <xf numFmtId="0" fontId="31" fillId="0" borderId="18" xfId="0" applyFont="1" applyBorder="1" applyAlignment="1" applyProtection="1">
      <alignment horizontal="center" vertical="center"/>
      <protection hidden="1"/>
    </xf>
    <xf numFmtId="0" fontId="10" fillId="0" borderId="8" xfId="0" applyFont="1" applyBorder="1" applyAlignment="1" applyProtection="1">
      <alignment horizontal="center"/>
      <protection hidden="1"/>
    </xf>
    <xf numFmtId="0" fontId="10" fillId="0" borderId="10" xfId="0" applyFont="1" applyBorder="1" applyAlignment="1" applyProtection="1">
      <alignment horizontal="center"/>
      <protection hidden="1"/>
    </xf>
    <xf numFmtId="0" fontId="10" fillId="0" borderId="31" xfId="0" applyFont="1" applyBorder="1" applyAlignment="1" applyProtection="1">
      <alignment horizontal="center"/>
      <protection hidden="1"/>
    </xf>
    <xf numFmtId="0" fontId="10" fillId="0" borderId="37" xfId="0" applyFont="1" applyBorder="1" applyAlignment="1" applyProtection="1">
      <alignment horizontal="center"/>
      <protection hidden="1"/>
    </xf>
    <xf numFmtId="1" fontId="18" fillId="0" borderId="0" xfId="0" applyNumberFormat="1" applyFont="1" applyProtection="1">
      <protection locked="0"/>
    </xf>
    <xf numFmtId="1" fontId="18" fillId="0" borderId="0" xfId="0" applyNumberFormat="1" applyFont="1" applyAlignment="1" applyProtection="1">
      <alignment horizontal="center"/>
      <protection locked="0"/>
    </xf>
    <xf numFmtId="0" fontId="0" fillId="0" borderId="0" xfId="0" applyAlignment="1" applyProtection="1">
      <alignment horizontal="left"/>
      <protection locked="0"/>
    </xf>
    <xf numFmtId="0" fontId="18" fillId="0" borderId="0" xfId="0" applyFont="1" applyAlignment="1" applyProtection="1">
      <alignment horizontal="left"/>
      <protection locked="0"/>
    </xf>
    <xf numFmtId="0" fontId="46" fillId="0" borderId="0" xfId="0" applyFont="1" applyProtection="1">
      <protection locked="0"/>
    </xf>
    <xf numFmtId="0" fontId="31" fillId="0" borderId="18" xfId="0" applyFont="1" applyBorder="1" applyAlignment="1" applyProtection="1">
      <alignment horizontal="center" vertical="center" wrapText="1"/>
      <protection hidden="1"/>
    </xf>
    <xf numFmtId="0" fontId="10" fillId="0" borderId="12" xfId="0" applyFont="1" applyBorder="1" applyAlignment="1" applyProtection="1">
      <alignment horizontal="center"/>
      <protection hidden="1"/>
    </xf>
    <xf numFmtId="0" fontId="10" fillId="0" borderId="14"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10" fillId="0" borderId="21" xfId="0" applyFont="1" applyBorder="1" applyAlignment="1" applyProtection="1">
      <alignment horizontal="center" wrapText="1"/>
      <protection hidden="1"/>
    </xf>
    <xf numFmtId="0" fontId="0" fillId="0" borderId="0" xfId="0" applyAlignment="1" applyProtection="1">
      <alignment horizontal="left"/>
      <protection hidden="1"/>
    </xf>
    <xf numFmtId="0" fontId="6" fillId="0" borderId="0" xfId="0" applyFont="1" applyAlignment="1" applyProtection="1">
      <alignment horizontal="right"/>
      <protection hidden="1"/>
    </xf>
    <xf numFmtId="0" fontId="31" fillId="0" borderId="37" xfId="0" applyFont="1" applyBorder="1" applyAlignment="1" applyProtection="1">
      <alignment horizontal="center" vertical="center"/>
      <protection hidden="1"/>
    </xf>
    <xf numFmtId="4" fontId="18" fillId="0" borderId="0" xfId="0" applyNumberFormat="1" applyFont="1" applyProtection="1">
      <protection locked="0"/>
    </xf>
    <xf numFmtId="4" fontId="10" fillId="0" borderId="0" xfId="0" applyNumberFormat="1" applyFont="1" applyProtection="1">
      <protection locked="0"/>
    </xf>
    <xf numFmtId="164" fontId="18" fillId="0" borderId="0" xfId="0" applyNumberFormat="1" applyFont="1" applyAlignment="1" applyProtection="1">
      <alignment horizontal="center"/>
      <protection locked="0"/>
    </xf>
    <xf numFmtId="4" fontId="18" fillId="5" borderId="18" xfId="0" applyNumberFormat="1" applyFont="1" applyFill="1" applyBorder="1" applyAlignment="1" applyProtection="1">
      <alignment horizontal="right"/>
      <protection locked="0"/>
    </xf>
    <xf numFmtId="4" fontId="31" fillId="0" borderId="37" xfId="0" applyNumberFormat="1" applyFont="1" applyBorder="1" applyAlignment="1" applyProtection="1">
      <alignment horizontal="center" vertical="center"/>
      <protection hidden="1"/>
    </xf>
    <xf numFmtId="4" fontId="31" fillId="0" borderId="24" xfId="0" applyNumberFormat="1" applyFont="1" applyBorder="1" applyAlignment="1" applyProtection="1">
      <alignment horizontal="center" vertical="center"/>
      <protection hidden="1"/>
    </xf>
    <xf numFmtId="4" fontId="31" fillId="0" borderId="18" xfId="0" applyNumberFormat="1" applyFont="1" applyBorder="1" applyAlignment="1" applyProtection="1">
      <alignment horizontal="center" vertical="center"/>
      <protection hidden="1"/>
    </xf>
    <xf numFmtId="0" fontId="10" fillId="0" borderId="16" xfId="0" applyFont="1" applyBorder="1" applyAlignment="1" applyProtection="1">
      <alignment horizontal="center"/>
      <protection hidden="1"/>
    </xf>
    <xf numFmtId="0" fontId="10" fillId="0" borderId="34"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17" xfId="0" applyFont="1" applyBorder="1" applyAlignment="1" applyProtection="1">
      <alignment horizontal="center"/>
      <protection hidden="1"/>
    </xf>
    <xf numFmtId="0" fontId="26" fillId="0" borderId="0" xfId="0" applyFont="1" applyProtection="1">
      <protection locked="0"/>
    </xf>
    <xf numFmtId="0" fontId="27" fillId="0" borderId="0" xfId="0" applyFont="1" applyProtection="1">
      <protection locked="0"/>
    </xf>
    <xf numFmtId="4" fontId="18" fillId="5" borderId="37" xfId="0" applyNumberFormat="1" applyFont="1" applyFill="1" applyBorder="1" applyAlignment="1" applyProtection="1">
      <alignment horizontal="right"/>
      <protection locked="0"/>
    </xf>
    <xf numFmtId="0" fontId="31" fillId="0" borderId="24" xfId="0" applyFont="1" applyBorder="1" applyAlignment="1" applyProtection="1">
      <alignment horizontal="center" vertical="center"/>
      <protection hidden="1"/>
    </xf>
    <xf numFmtId="4" fontId="18" fillId="5" borderId="37" xfId="0" applyNumberFormat="1" applyFont="1" applyFill="1" applyBorder="1" applyProtection="1">
      <protection locked="0"/>
    </xf>
    <xf numFmtId="4" fontId="18" fillId="5" borderId="18" xfId="0" applyNumberFormat="1" applyFont="1" applyFill="1" applyBorder="1" applyProtection="1">
      <protection locked="0"/>
    </xf>
    <xf numFmtId="0" fontId="28" fillId="0" borderId="0" xfId="0" applyFont="1" applyAlignment="1" applyProtection="1">
      <alignment vertical="center" wrapText="1"/>
      <protection locked="0"/>
    </xf>
    <xf numFmtId="4" fontId="20" fillId="0" borderId="0" xfId="2" applyNumberFormat="1" applyFont="1" applyProtection="1">
      <protection locked="0"/>
    </xf>
    <xf numFmtId="0" fontId="46" fillId="0" borderId="0" xfId="0" applyFont="1" applyAlignment="1" applyProtection="1">
      <alignment wrapText="1"/>
      <protection locked="0"/>
    </xf>
    <xf numFmtId="0" fontId="35" fillId="0" borderId="0" xfId="0" applyFont="1" applyAlignment="1" applyProtection="1">
      <alignment wrapText="1"/>
      <protection locked="0"/>
    </xf>
    <xf numFmtId="0" fontId="11" fillId="0" borderId="0" xfId="0" applyFont="1" applyAlignment="1" applyProtection="1">
      <alignment horizontal="center"/>
      <protection locked="0"/>
    </xf>
    <xf numFmtId="0" fontId="1" fillId="0" borderId="18" xfId="0" applyFont="1" applyBorder="1" applyAlignment="1" applyProtection="1">
      <alignment horizontal="left"/>
      <protection hidden="1"/>
    </xf>
    <xf numFmtId="0" fontId="1" fillId="0" borderId="24" xfId="0" applyFont="1" applyBorder="1" applyAlignment="1" applyProtection="1">
      <alignment horizontal="left" vertical="center"/>
      <protection hidden="1"/>
    </xf>
    <xf numFmtId="0" fontId="0" fillId="0" borderId="38" xfId="0" applyBorder="1" applyAlignment="1" applyProtection="1">
      <alignment horizontal="center"/>
      <protection hidden="1"/>
    </xf>
    <xf numFmtId="0" fontId="0" fillId="0" borderId="39" xfId="0" applyBorder="1" applyAlignment="1" applyProtection="1">
      <alignment horizontal="center"/>
      <protection hidden="1"/>
    </xf>
    <xf numFmtId="0" fontId="46" fillId="0" borderId="18" xfId="0" applyFont="1" applyBorder="1" applyAlignment="1" applyProtection="1">
      <alignment wrapText="1"/>
      <protection hidden="1"/>
    </xf>
    <xf numFmtId="0" fontId="10" fillId="0" borderId="0" xfId="0" applyFont="1" applyAlignment="1" applyProtection="1">
      <alignment horizontal="left"/>
      <protection hidden="1"/>
    </xf>
    <xf numFmtId="164" fontId="10" fillId="0" borderId="0" xfId="0" applyNumberFormat="1" applyFont="1" applyAlignment="1" applyProtection="1">
      <alignment horizontal="left"/>
      <protection hidden="1"/>
    </xf>
    <xf numFmtId="0" fontId="6" fillId="0" borderId="18" xfId="0" applyFont="1" applyBorder="1" applyAlignment="1" applyProtection="1">
      <alignment horizontal="center"/>
      <protection hidden="1"/>
    </xf>
    <xf numFmtId="0" fontId="18" fillId="0" borderId="47" xfId="0" applyFont="1" applyBorder="1" applyAlignment="1" applyProtection="1">
      <alignment horizontal="center" wrapText="1"/>
      <protection hidden="1"/>
    </xf>
    <xf numFmtId="0" fontId="18" fillId="0" borderId="47" xfId="0" applyFont="1" applyBorder="1" applyAlignment="1" applyProtection="1">
      <alignment horizontal="left" wrapText="1"/>
      <protection hidden="1"/>
    </xf>
    <xf numFmtId="0" fontId="18" fillId="0" borderId="16" xfId="0" applyFont="1" applyBorder="1" applyAlignment="1" applyProtection="1">
      <alignment horizontal="center" wrapText="1"/>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3" borderId="9" xfId="0" applyNumberFormat="1" applyFont="1" applyFill="1" applyBorder="1" applyAlignment="1" applyProtection="1">
      <alignment horizontal="right"/>
      <protection hidden="1"/>
    </xf>
    <xf numFmtId="4" fontId="6" fillId="0" borderId="4" xfId="0" applyNumberFormat="1" applyFont="1" applyBorder="1" applyAlignment="1" applyProtection="1">
      <alignment horizontal="center"/>
      <protection hidden="1"/>
    </xf>
    <xf numFmtId="0" fontId="11" fillId="0" borderId="0" xfId="0" applyFont="1" applyAlignment="1" applyProtection="1">
      <alignment horizontal="left" vertical="center" wrapText="1"/>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42" fillId="0" borderId="2" xfId="0" applyFont="1" applyBorder="1" applyAlignment="1" applyProtection="1">
      <alignment horizontal="left"/>
      <protection hidden="1"/>
    </xf>
    <xf numFmtId="0" fontId="42" fillId="0" borderId="4" xfId="0" applyFont="1" applyBorder="1" applyAlignment="1" applyProtection="1">
      <alignment horizontal="left"/>
      <protection hidden="1"/>
    </xf>
    <xf numFmtId="1" fontId="43" fillId="0" borderId="35" xfId="0" applyNumberFormat="1" applyFont="1" applyBorder="1" applyAlignment="1" applyProtection="1">
      <alignment horizontal="left"/>
      <protection locked="0"/>
    </xf>
    <xf numFmtId="1" fontId="43" fillId="0" borderId="33" xfId="0" applyNumberFormat="1" applyFont="1" applyBorder="1" applyAlignment="1" applyProtection="1">
      <alignment horizontal="left"/>
      <protection locked="0"/>
    </xf>
    <xf numFmtId="1" fontId="43" fillId="0" borderId="36" xfId="0" applyNumberFormat="1" applyFont="1" applyBorder="1" applyAlignment="1" applyProtection="1">
      <alignment horizontal="left"/>
      <protection locked="0"/>
    </xf>
    <xf numFmtId="0" fontId="43" fillId="0" borderId="2" xfId="0" applyFont="1" applyBorder="1" applyAlignment="1" applyProtection="1">
      <alignment horizontal="left" wrapText="1"/>
      <protection locked="0"/>
    </xf>
    <xf numFmtId="0" fontId="43" fillId="0" borderId="3" xfId="0" applyFont="1" applyBorder="1" applyAlignment="1" applyProtection="1">
      <alignment horizontal="left" wrapText="1"/>
      <protection locked="0"/>
    </xf>
    <xf numFmtId="0" fontId="43" fillId="0" borderId="4" xfId="0" applyFont="1" applyBorder="1" applyAlignment="1" applyProtection="1">
      <alignment horizontal="left" wrapText="1"/>
      <protection locked="0"/>
    </xf>
    <xf numFmtId="0" fontId="0" fillId="0" borderId="1" xfId="0" applyBorder="1" applyAlignment="1" applyProtection="1">
      <alignment horizontal="center" vertical="center" wrapText="1"/>
      <protection hidden="1"/>
    </xf>
    <xf numFmtId="0" fontId="43" fillId="0" borderId="2" xfId="0" applyFont="1" applyBorder="1" applyAlignment="1" applyProtection="1">
      <alignment horizontal="left"/>
      <protection hidden="1"/>
    </xf>
    <xf numFmtId="0" fontId="43" fillId="0" borderId="3" xfId="0" applyFont="1" applyBorder="1" applyAlignment="1" applyProtection="1">
      <alignment horizontal="left"/>
      <protection hidden="1"/>
    </xf>
    <xf numFmtId="0" fontId="43" fillId="0" borderId="4" xfId="0" applyFont="1" applyBorder="1" applyAlignment="1" applyProtection="1">
      <alignment horizontal="left"/>
      <protection hidden="1"/>
    </xf>
    <xf numFmtId="164" fontId="43" fillId="0" borderId="2" xfId="0" applyNumberFormat="1" applyFont="1" applyBorder="1" applyAlignment="1" applyProtection="1">
      <alignment horizontal="left"/>
      <protection locked="0"/>
    </xf>
    <xf numFmtId="164" fontId="43" fillId="0" borderId="3" xfId="0" applyNumberFormat="1" applyFont="1" applyBorder="1" applyAlignment="1" applyProtection="1">
      <alignment horizontal="left"/>
      <protection locked="0"/>
    </xf>
    <xf numFmtId="164" fontId="43" fillId="0" borderId="4" xfId="0" applyNumberFormat="1" applyFont="1" applyBorder="1" applyAlignment="1" applyProtection="1">
      <alignment horizontal="left"/>
      <protection locked="0"/>
    </xf>
    <xf numFmtId="4" fontId="42" fillId="0" borderId="21" xfId="0" applyNumberFormat="1" applyFont="1" applyBorder="1" applyAlignment="1" applyProtection="1">
      <alignment horizontal="left"/>
      <protection hidden="1"/>
    </xf>
    <xf numFmtId="4" fontId="42" fillId="0" borderId="23" xfId="0" applyNumberFormat="1" applyFont="1" applyBorder="1" applyAlignment="1" applyProtection="1">
      <alignment horizontal="left"/>
      <protection hidden="1"/>
    </xf>
    <xf numFmtId="4" fontId="42" fillId="0" borderId="22" xfId="0" applyNumberFormat="1" applyFont="1" applyBorder="1" applyAlignment="1" applyProtection="1">
      <alignment horizontal="left"/>
      <protection hidden="1"/>
    </xf>
    <xf numFmtId="0" fontId="0" fillId="0" borderId="1" xfId="0" applyBorder="1" applyAlignment="1" applyProtection="1">
      <alignment horizontal="center" vertical="center"/>
      <protection hidden="1"/>
    </xf>
    <xf numFmtId="0" fontId="42" fillId="0" borderId="21" xfId="0" applyFont="1" applyBorder="1" applyAlignment="1" applyProtection="1">
      <alignment horizontal="left"/>
      <protection hidden="1"/>
    </xf>
    <xf numFmtId="0" fontId="42" fillId="0" borderId="22" xfId="0" applyFont="1" applyBorder="1" applyAlignment="1" applyProtection="1">
      <alignment horizontal="left"/>
      <protection hidden="1"/>
    </xf>
    <xf numFmtId="0" fontId="42" fillId="0" borderId="2" xfId="0" applyFont="1" applyBorder="1" applyAlignment="1" applyProtection="1">
      <alignment horizontal="left" wrapText="1"/>
      <protection hidden="1"/>
    </xf>
    <xf numFmtId="0" fontId="42" fillId="0" borderId="4" xfId="0" applyFont="1" applyBorder="1" applyAlignment="1" applyProtection="1">
      <alignment horizontal="left" wrapText="1"/>
      <protection hidden="1"/>
    </xf>
    <xf numFmtId="164" fontId="43" fillId="0" borderId="2" xfId="0" applyNumberFormat="1" applyFont="1" applyBorder="1" applyAlignment="1" applyProtection="1">
      <alignment horizontal="left"/>
      <protection hidden="1"/>
    </xf>
    <xf numFmtId="164" fontId="43" fillId="0" borderId="3" xfId="0" applyNumberFormat="1" applyFont="1" applyBorder="1" applyAlignment="1" applyProtection="1">
      <alignment horizontal="left"/>
      <protection hidden="1"/>
    </xf>
    <xf numFmtId="164" fontId="43" fillId="0" borderId="4" xfId="0" applyNumberFormat="1" applyFont="1" applyBorder="1" applyAlignment="1" applyProtection="1">
      <alignment horizontal="left"/>
      <protection hidden="1"/>
    </xf>
    <xf numFmtId="4" fontId="43" fillId="0" borderId="2" xfId="0" applyNumberFormat="1" applyFont="1" applyBorder="1" applyAlignment="1" applyProtection="1">
      <alignment horizontal="left" wrapText="1"/>
      <protection locked="0"/>
    </xf>
    <xf numFmtId="4" fontId="43" fillId="0" borderId="3" xfId="0" applyNumberFormat="1" applyFont="1" applyBorder="1" applyAlignment="1" applyProtection="1">
      <alignment horizontal="left" wrapText="1"/>
      <protection locked="0"/>
    </xf>
    <xf numFmtId="4" fontId="43"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164" fontId="43" fillId="0" borderId="2" xfId="0" applyNumberFormat="1" applyFont="1" applyBorder="1" applyAlignment="1" applyProtection="1">
      <alignment horizontal="left" wrapText="1"/>
      <protection locked="0"/>
    </xf>
    <xf numFmtId="164" fontId="43" fillId="0" borderId="3" xfId="0" applyNumberFormat="1" applyFont="1" applyBorder="1" applyAlignment="1" applyProtection="1">
      <alignment horizontal="left" wrapText="1"/>
      <protection locked="0"/>
    </xf>
    <xf numFmtId="164" fontId="43" fillId="0" borderId="4" xfId="0" applyNumberFormat="1" applyFont="1" applyBorder="1" applyAlignment="1" applyProtection="1">
      <alignment horizontal="left" wrapText="1"/>
      <protection locked="0"/>
    </xf>
    <xf numFmtId="0" fontId="43" fillId="0" borderId="2" xfId="0" applyFont="1" applyBorder="1" applyAlignment="1" applyProtection="1">
      <alignment horizontal="left"/>
      <protection locked="0"/>
    </xf>
    <xf numFmtId="0" fontId="43" fillId="0" borderId="3" xfId="0" applyFont="1" applyBorder="1" applyAlignment="1" applyProtection="1">
      <alignment horizontal="left"/>
      <protection locked="0"/>
    </xf>
    <xf numFmtId="0" fontId="43" fillId="0" borderId="4" xfId="0" applyFont="1" applyBorder="1" applyAlignment="1" applyProtection="1">
      <alignment horizontal="left"/>
      <protection locked="0"/>
    </xf>
    <xf numFmtId="0" fontId="11" fillId="0" borderId="0" xfId="0" applyFont="1" applyAlignment="1" applyProtection="1">
      <alignment horizontal="center" vertical="center" wrapText="1"/>
      <protection hidden="1"/>
    </xf>
    <xf numFmtId="0" fontId="31" fillId="0" borderId="0" xfId="0" applyFont="1" applyAlignment="1" applyProtection="1">
      <alignment horizontal="center" vertical="center"/>
      <protection hidden="1"/>
    </xf>
    <xf numFmtId="0" fontId="33" fillId="0" borderId="0" xfId="0" applyFont="1" applyAlignment="1" applyProtection="1">
      <alignment horizontal="center" vertical="center"/>
      <protection hidden="1"/>
    </xf>
    <xf numFmtId="164" fontId="33" fillId="0" borderId="0" xfId="0" applyNumberFormat="1" applyFont="1" applyAlignment="1" applyProtection="1">
      <alignment horizontal="center"/>
      <protection hidden="1"/>
    </xf>
    <xf numFmtId="0" fontId="38" fillId="0" borderId="0" xfId="0" applyFont="1" applyAlignment="1" applyProtection="1">
      <alignment horizontal="center" vertical="center"/>
      <protection hidden="1"/>
    </xf>
    <xf numFmtId="0" fontId="38" fillId="0" borderId="0" xfId="0" applyFont="1" applyAlignment="1" applyProtection="1">
      <alignment horizontal="center" vertical="center"/>
      <protection locked="0"/>
    </xf>
    <xf numFmtId="0" fontId="39" fillId="0" borderId="0" xfId="0" applyFont="1" applyAlignment="1" applyProtection="1">
      <alignment horizontal="center" vertical="center"/>
      <protection hidden="1"/>
    </xf>
    <xf numFmtId="0" fontId="30" fillId="0" borderId="0" xfId="0" applyFont="1" applyAlignment="1" applyProtection="1">
      <alignment horizontal="justify" vertical="top" wrapText="1"/>
      <protection hidden="1"/>
    </xf>
    <xf numFmtId="0" fontId="16" fillId="2" borderId="0" xfId="0" applyFont="1" applyFill="1" applyAlignment="1" applyProtection="1">
      <alignment horizontal="center" vertical="center" wrapText="1"/>
      <protection hidden="1"/>
    </xf>
    <xf numFmtId="0" fontId="44" fillId="0" borderId="0" xfId="0" applyFont="1" applyAlignment="1" applyProtection="1">
      <alignment horizontal="left"/>
      <protection hidden="1"/>
    </xf>
    <xf numFmtId="0" fontId="45" fillId="0" borderId="0" xfId="0" applyFont="1" applyAlignment="1" applyProtection="1">
      <alignment horizontal="center"/>
      <protection locked="0"/>
    </xf>
    <xf numFmtId="0" fontId="32" fillId="0" borderId="0" xfId="0" applyFont="1" applyAlignment="1" applyProtection="1">
      <alignment horizontal="center"/>
      <protection hidden="1"/>
    </xf>
    <xf numFmtId="0" fontId="0" fillId="0" borderId="1" xfId="0" applyBorder="1" applyAlignment="1" applyProtection="1">
      <alignment horizontal="center"/>
      <protection hidden="1"/>
    </xf>
    <xf numFmtId="0" fontId="26" fillId="0" borderId="31" xfId="0" applyFont="1" applyBorder="1" applyAlignment="1" applyProtection="1">
      <alignment horizontal="center"/>
      <protection hidden="1"/>
    </xf>
    <xf numFmtId="0" fontId="26" fillId="0" borderId="32" xfId="0" applyFont="1" applyBorder="1" applyAlignment="1" applyProtection="1">
      <alignment horizontal="center"/>
      <protection hidden="1"/>
    </xf>
    <xf numFmtId="0" fontId="26" fillId="0" borderId="0" xfId="0" applyFont="1" applyAlignment="1" applyProtection="1">
      <alignment horizontal="center"/>
      <protection hidden="1"/>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24" xfId="0" applyFont="1" applyBorder="1" applyAlignment="1" applyProtection="1">
      <alignment horizontal="center" vertical="center" wrapText="1"/>
      <protection hidden="1"/>
    </xf>
    <xf numFmtId="0" fontId="26" fillId="0" borderId="37" xfId="0" applyFont="1" applyBorder="1" applyAlignment="1" applyProtection="1">
      <alignment horizontal="center" vertical="center" wrapText="1"/>
      <protection hidden="1"/>
    </xf>
    <xf numFmtId="0" fontId="26" fillId="0" borderId="41" xfId="0" applyFont="1" applyBorder="1" applyAlignment="1" applyProtection="1">
      <alignment horizontal="center" vertical="center" wrapText="1"/>
      <protection hidden="1"/>
    </xf>
    <xf numFmtId="0" fontId="26" fillId="0" borderId="43" xfId="0" applyFont="1" applyBorder="1" applyAlignment="1" applyProtection="1">
      <alignment horizontal="center" vertical="center" wrapText="1"/>
      <protection hidden="1"/>
    </xf>
    <xf numFmtId="0" fontId="26" fillId="0" borderId="2" xfId="0" applyFont="1" applyBorder="1" applyAlignment="1" applyProtection="1">
      <alignment horizontal="center" vertical="center" wrapText="1"/>
      <protection hidden="1"/>
    </xf>
    <xf numFmtId="0" fontId="26" fillId="0" borderId="3" xfId="0" applyFont="1" applyBorder="1" applyAlignment="1" applyProtection="1">
      <alignment horizontal="center" vertical="center" wrapText="1"/>
      <protection hidden="1"/>
    </xf>
    <xf numFmtId="0" fontId="26" fillId="0" borderId="4" xfId="0" applyFont="1" applyBorder="1" applyAlignment="1" applyProtection="1">
      <alignment horizontal="center" vertical="center" wrapText="1"/>
      <protection hidden="1"/>
    </xf>
    <xf numFmtId="0" fontId="26" fillId="0" borderId="23" xfId="0" applyFont="1" applyBorder="1" applyAlignment="1" applyProtection="1">
      <alignment horizontal="center"/>
      <protection hidden="1"/>
    </xf>
    <xf numFmtId="0" fontId="26" fillId="0" borderId="22" xfId="0" applyFont="1" applyBorder="1" applyAlignment="1" applyProtection="1">
      <alignment horizontal="center" vertical="center" wrapText="1"/>
      <protection hidden="1"/>
    </xf>
    <xf numFmtId="0" fontId="26" fillId="0" borderId="35" xfId="0"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0" fontId="26" fillId="0" borderId="36" xfId="0" applyFont="1" applyBorder="1" applyAlignment="1" applyProtection="1">
      <alignment horizontal="center" vertical="center" wrapText="1"/>
      <protection hidden="1"/>
    </xf>
    <xf numFmtId="0" fontId="26" fillId="0" borderId="23" xfId="0" applyFont="1" applyBorder="1" applyAlignment="1" applyProtection="1">
      <alignment horizontal="center" vertical="center" wrapText="1"/>
      <protection hidden="1"/>
    </xf>
    <xf numFmtId="0" fontId="1" fillId="0" borderId="0" xfId="0" applyFont="1" applyAlignment="1" applyProtection="1">
      <alignment horizontal="center"/>
      <protection hidden="1"/>
    </xf>
    <xf numFmtId="0" fontId="6" fillId="0" borderId="23" xfId="0" applyFont="1" applyBorder="1" applyAlignment="1" applyProtection="1">
      <alignment horizontal="right"/>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24" xfId="0" applyFont="1" applyBorder="1" applyAlignment="1" applyProtection="1">
      <alignment horizontal="center" vertical="center" wrapText="1"/>
      <protection hidden="1"/>
    </xf>
    <xf numFmtId="0" fontId="1" fillId="0" borderId="37" xfId="0" applyFont="1" applyBorder="1" applyAlignment="1" applyProtection="1">
      <alignment horizontal="center" vertical="center" wrapText="1"/>
      <protection hidden="1"/>
    </xf>
    <xf numFmtId="0" fontId="1" fillId="0" borderId="38" xfId="0" applyFont="1" applyBorder="1" applyAlignment="1" applyProtection="1">
      <alignment horizontal="center" vertical="center" wrapText="1"/>
      <protection hidden="1"/>
    </xf>
    <xf numFmtId="0" fontId="1" fillId="0" borderId="39"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0" fillId="0" borderId="24" xfId="0" applyBorder="1" applyAlignment="1" applyProtection="1">
      <alignment horizontal="center" vertical="center"/>
      <protection hidden="1"/>
    </xf>
    <xf numFmtId="0" fontId="0" fillId="0" borderId="40" xfId="0" applyBorder="1" applyAlignment="1" applyProtection="1">
      <alignment horizontal="center" vertical="center"/>
      <protection hidden="1"/>
    </xf>
    <xf numFmtId="0" fontId="0" fillId="0" borderId="24" xfId="0" applyBorder="1" applyAlignment="1" applyProtection="1">
      <alignment horizontal="center" vertical="center" wrapText="1"/>
      <protection hidden="1"/>
    </xf>
    <xf numFmtId="0" fontId="0" fillId="0" borderId="40" xfId="0" applyBorder="1" applyAlignment="1" applyProtection="1">
      <alignment horizontal="center" vertical="center" wrapText="1"/>
      <protection hidden="1"/>
    </xf>
    <xf numFmtId="0" fontId="34" fillId="0" borderId="33" xfId="0" applyFont="1" applyBorder="1" applyAlignment="1" applyProtection="1">
      <alignment horizontal="center" vertical="center" wrapText="1"/>
      <protection hidden="1"/>
    </xf>
    <xf numFmtId="0" fontId="0" fillId="0" borderId="35"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1" fillId="0" borderId="21" xfId="0" applyFont="1" applyBorder="1" applyAlignment="1" applyProtection="1">
      <alignment horizontal="left"/>
      <protection hidden="1"/>
    </xf>
    <xf numFmtId="0" fontId="1" fillId="0" borderId="22" xfId="0" applyFont="1" applyBorder="1" applyAlignment="1" applyProtection="1">
      <alignment horizontal="left"/>
      <protection hidden="1"/>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pplyProtection="1">
      <alignment horizontal="left"/>
      <protection hidden="1"/>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33" fillId="0" borderId="23" xfId="0" applyFont="1" applyBorder="1" applyAlignment="1" applyProtection="1">
      <alignment horizontal="right"/>
      <protection hidden="1"/>
    </xf>
    <xf numFmtId="0" fontId="10" fillId="0" borderId="31" xfId="0" applyFont="1" applyBorder="1" applyAlignment="1" applyProtection="1">
      <alignment horizontal="right"/>
      <protection hidden="1"/>
    </xf>
    <xf numFmtId="0" fontId="10" fillId="0" borderId="32" xfId="0" applyFont="1" applyBorder="1" applyAlignment="1" applyProtection="1">
      <alignment horizontal="right"/>
      <protection hidden="1"/>
    </xf>
    <xf numFmtId="0" fontId="10" fillId="0" borderId="46" xfId="0" applyFont="1" applyBorder="1" applyAlignment="1" applyProtection="1">
      <alignment horizontal="right"/>
      <protection hidden="1"/>
    </xf>
    <xf numFmtId="0" fontId="0" fillId="0" borderId="31"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1" fillId="0" borderId="35" xfId="0" applyFont="1" applyBorder="1" applyAlignment="1" applyProtection="1">
      <alignment horizontal="left"/>
      <protection hidden="1"/>
    </xf>
    <xf numFmtId="0" fontId="6" fillId="0" borderId="5"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2" xfId="0" applyFont="1" applyBorder="1" applyAlignment="1" applyProtection="1">
      <alignment horizontal="left" wrapText="1"/>
      <protection locked="0"/>
    </xf>
    <xf numFmtId="0" fontId="49" fillId="0" borderId="24" xfId="0" applyFont="1" applyBorder="1" applyAlignment="1" applyProtection="1">
      <alignment horizontal="center" vertical="center" wrapText="1"/>
      <protection locked="0"/>
    </xf>
    <xf numFmtId="0" fontId="49" fillId="0" borderId="40" xfId="0" applyFont="1" applyBorder="1" applyAlignment="1" applyProtection="1">
      <alignment horizontal="center" vertical="center" wrapText="1"/>
      <protection locked="0"/>
    </xf>
    <xf numFmtId="0" fontId="49" fillId="0" borderId="37" xfId="0" applyFont="1" applyBorder="1" applyAlignment="1" applyProtection="1">
      <alignment horizontal="center" vertical="center" wrapText="1"/>
      <protection locked="0"/>
    </xf>
    <xf numFmtId="0" fontId="31" fillId="0" borderId="24" xfId="0" applyFont="1" applyBorder="1" applyAlignment="1" applyProtection="1">
      <alignment horizontal="center" vertical="center" wrapText="1"/>
      <protection hidden="1"/>
    </xf>
    <xf numFmtId="0" fontId="31" fillId="0" borderId="37" xfId="0" applyFont="1" applyBorder="1" applyAlignment="1" applyProtection="1">
      <alignment horizontal="center" vertical="center" wrapText="1"/>
      <protection hidden="1"/>
    </xf>
    <xf numFmtId="0" fontId="10" fillId="0" borderId="23" xfId="0" applyFont="1" applyBorder="1" applyAlignment="1" applyProtection="1">
      <alignment horizontal="right"/>
      <protection hidden="1"/>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applyProtection="1">
      <protection hidden="1"/>
    </xf>
    <xf numFmtId="0" fontId="10" fillId="0" borderId="3" xfId="0" applyFont="1" applyBorder="1" applyProtection="1">
      <protection hidden="1"/>
    </xf>
    <xf numFmtId="0" fontId="10" fillId="0" borderId="4" xfId="0" applyFont="1" applyBorder="1" applyProtection="1">
      <protection hidden="1"/>
    </xf>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1" fillId="0" borderId="0" xfId="0" applyFont="1" applyAlignment="1" applyProtection="1">
      <alignment horizontal="center"/>
      <protection hidden="1"/>
    </xf>
    <xf numFmtId="0" fontId="10" fillId="0" borderId="0" xfId="0" applyFont="1" applyAlignment="1" applyProtection="1">
      <alignment horizontal="right"/>
      <protection hidden="1"/>
    </xf>
    <xf numFmtId="0" fontId="31" fillId="0" borderId="24" xfId="0" applyFont="1" applyBorder="1" applyAlignment="1" applyProtection="1">
      <alignment horizontal="center" wrapText="1"/>
      <protection hidden="1"/>
    </xf>
    <xf numFmtId="0" fontId="31" fillId="0" borderId="37" xfId="0" applyFont="1" applyBorder="1" applyAlignment="1" applyProtection="1">
      <alignment horizontal="center"/>
      <protection hidden="1"/>
    </xf>
    <xf numFmtId="0" fontId="31" fillId="0" borderId="40" xfId="0" applyFont="1" applyBorder="1" applyAlignment="1" applyProtection="1">
      <alignment horizontal="center" vertical="center" wrapText="1"/>
      <protection hidden="1"/>
    </xf>
    <xf numFmtId="164" fontId="31" fillId="0" borderId="40" xfId="0" applyNumberFormat="1" applyFont="1" applyBorder="1" applyAlignment="1" applyProtection="1">
      <alignment horizontal="center" vertical="center" wrapText="1"/>
      <protection hidden="1"/>
    </xf>
    <xf numFmtId="0" fontId="18" fillId="0" borderId="33" xfId="0" applyFont="1" applyBorder="1" applyAlignment="1" applyProtection="1">
      <alignment horizontal="left" vertical="top" wrapText="1"/>
      <protection hidden="1"/>
    </xf>
    <xf numFmtId="164" fontId="31" fillId="0" borderId="24" xfId="0" applyNumberFormat="1" applyFont="1" applyBorder="1" applyAlignment="1" applyProtection="1">
      <alignment horizontal="center" vertical="center" wrapText="1"/>
      <protection hidden="1"/>
    </xf>
    <xf numFmtId="0" fontId="18" fillId="0" borderId="0" xfId="0" applyFont="1" applyAlignment="1" applyProtection="1">
      <alignment horizontal="left" vertical="top" wrapText="1"/>
      <protection hidden="1"/>
    </xf>
    <xf numFmtId="0" fontId="18" fillId="0" borderId="20" xfId="0" applyFont="1" applyBorder="1" applyAlignment="1" applyProtection="1">
      <alignment horizontal="left" vertical="top" wrapText="1"/>
      <protection hidden="1"/>
    </xf>
    <xf numFmtId="0" fontId="18" fillId="0" borderId="36" xfId="0" applyFont="1" applyBorder="1" applyAlignment="1" applyProtection="1">
      <alignment horizontal="left" vertical="top" wrapText="1"/>
      <protection hidden="1"/>
    </xf>
    <xf numFmtId="0" fontId="18" fillId="0" borderId="0" xfId="0" applyFont="1" applyAlignment="1" applyProtection="1">
      <alignment horizontal="left" wrapText="1"/>
      <protection hidden="1"/>
    </xf>
    <xf numFmtId="0" fontId="26" fillId="0" borderId="2" xfId="0" applyFont="1" applyBorder="1" applyAlignment="1" applyProtection="1">
      <alignment horizontal="left"/>
      <protection hidden="1"/>
    </xf>
    <xf numFmtId="0" fontId="26" fillId="0" borderId="3" xfId="0" applyFont="1" applyBorder="1" applyAlignment="1" applyProtection="1">
      <alignment horizontal="left"/>
      <protection hidden="1"/>
    </xf>
    <xf numFmtId="0" fontId="26" fillId="0" borderId="4" xfId="0" applyFont="1" applyBorder="1" applyAlignment="1" applyProtection="1">
      <alignment horizontal="left"/>
      <protection hidden="1"/>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31" fillId="0" borderId="24" xfId="0" applyFont="1" applyBorder="1" applyAlignment="1" applyProtection="1">
      <alignment horizontal="center" vertical="center"/>
      <protection hidden="1"/>
    </xf>
    <xf numFmtId="0" fontId="31" fillId="0" borderId="40" xfId="0" applyFont="1" applyBorder="1" applyAlignment="1" applyProtection="1">
      <alignment horizontal="center" vertical="center"/>
      <protection hidden="1"/>
    </xf>
    <xf numFmtId="0" fontId="14" fillId="0" borderId="0" xfId="0" applyFont="1" applyAlignment="1" applyProtection="1">
      <alignment horizontal="left"/>
      <protection hidden="1"/>
    </xf>
    <xf numFmtId="0" fontId="13" fillId="0" borderId="2" xfId="0" applyFont="1" applyBorder="1" applyAlignment="1" applyProtection="1">
      <alignment horizontal="left" wrapText="1"/>
      <protection hidden="1"/>
    </xf>
    <xf numFmtId="0" fontId="13" fillId="0" borderId="3" xfId="0" applyFont="1" applyBorder="1" applyAlignment="1" applyProtection="1">
      <alignment horizontal="left" wrapText="1"/>
      <protection hidden="1"/>
    </xf>
    <xf numFmtId="0" fontId="13" fillId="0" borderId="4" xfId="0" applyFont="1" applyBorder="1" applyAlignment="1" applyProtection="1">
      <alignment horizontal="left" wrapText="1"/>
      <protection hidden="1"/>
    </xf>
    <xf numFmtId="4" fontId="24" fillId="0" borderId="0" xfId="0" applyNumberFormat="1" applyFont="1" applyAlignment="1" applyProtection="1">
      <alignment horizontal="center"/>
      <protection locked="0"/>
    </xf>
    <xf numFmtId="0" fontId="0" fillId="0" borderId="35" xfId="0" applyBorder="1" applyAlignment="1" applyProtection="1">
      <alignment horizontal="left" vertical="center" wrapText="1"/>
      <protection hidden="1"/>
    </xf>
    <xf numFmtId="0" fontId="0" fillId="0" borderId="33"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0" fontId="6" fillId="0" borderId="2" xfId="0" applyFont="1" applyBorder="1" applyAlignment="1" applyProtection="1">
      <alignment horizontal="center" vertical="center"/>
      <protection hidden="1"/>
    </xf>
    <xf numFmtId="0" fontId="6" fillId="0" borderId="4" xfId="0" applyFont="1" applyBorder="1" applyAlignment="1" applyProtection="1">
      <alignment horizontal="center" vertical="center"/>
      <protection hidden="1"/>
    </xf>
    <xf numFmtId="0" fontId="6" fillId="0" borderId="0" xfId="0" applyFont="1" applyAlignment="1" applyProtection="1">
      <alignment horizontal="left" wrapText="1"/>
      <protection hidden="1"/>
    </xf>
    <xf numFmtId="0" fontId="0" fillId="0" borderId="2" xfId="0" applyBorder="1" applyAlignment="1" applyProtection="1">
      <alignment horizontal="left" wrapText="1"/>
      <protection hidden="1"/>
    </xf>
    <xf numFmtId="0" fontId="0" fillId="0" borderId="3" xfId="0" applyBorder="1" applyAlignment="1" applyProtection="1">
      <alignment horizontal="left" wrapText="1"/>
      <protection hidden="1"/>
    </xf>
    <xf numFmtId="0" fontId="0" fillId="0" borderId="4" xfId="0" applyBorder="1" applyAlignment="1" applyProtection="1">
      <alignment horizontal="left" wrapText="1"/>
      <protection hidden="1"/>
    </xf>
    <xf numFmtId="0" fontId="0" fillId="0" borderId="21" xfId="0" applyBorder="1" applyAlignment="1" applyProtection="1">
      <alignment horizontal="left" wrapText="1"/>
      <protection hidden="1"/>
    </xf>
    <xf numFmtId="0" fontId="0" fillId="0" borderId="23" xfId="0" applyBorder="1" applyAlignment="1" applyProtection="1">
      <alignment horizontal="left" wrapText="1"/>
      <protection hidden="1"/>
    </xf>
    <xf numFmtId="0" fontId="0" fillId="0" borderId="22" xfId="0" applyBorder="1" applyAlignment="1" applyProtection="1">
      <alignment horizontal="left" wrapText="1"/>
      <protection hidden="1"/>
    </xf>
    <xf numFmtId="0" fontId="6" fillId="0" borderId="2" xfId="0" applyFont="1" applyBorder="1" applyAlignment="1" applyProtection="1">
      <alignment horizontal="left" wrapText="1"/>
      <protection locked="0"/>
    </xf>
    <xf numFmtId="0" fontId="6" fillId="0" borderId="3" xfId="0" applyFont="1" applyBorder="1" applyAlignment="1" applyProtection="1">
      <alignment horizontal="left" wrapText="1"/>
      <protection locked="0"/>
    </xf>
    <xf numFmtId="0" fontId="6" fillId="0" borderId="4" xfId="0" applyFont="1" applyBorder="1" applyAlignment="1" applyProtection="1">
      <alignment horizontal="left" wrapText="1"/>
      <protection locked="0"/>
    </xf>
    <xf numFmtId="0" fontId="0" fillId="0" borderId="0" xfId="0" applyAlignment="1" applyProtection="1">
      <alignment horizontal="center"/>
      <protection locked="0"/>
    </xf>
    <xf numFmtId="0" fontId="0" fillId="0" borderId="0" xfId="0" applyAlignment="1" applyProtection="1">
      <alignment horizontal="left" wrapText="1"/>
      <protection hidden="1"/>
    </xf>
    <xf numFmtId="0" fontId="0" fillId="0" borderId="36" xfId="0" applyBorder="1" applyAlignment="1" applyProtection="1">
      <alignment horizontal="left"/>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3" xfId="0" applyFont="1" applyBorder="1" applyAlignment="1" applyProtection="1">
      <alignment horizontal="center" vertical="center"/>
      <protection hidden="1"/>
    </xf>
    <xf numFmtId="0" fontId="6" fillId="0" borderId="42" xfId="0" applyFont="1" applyBorder="1" applyAlignment="1" applyProtection="1">
      <alignment horizontal="center" vertical="center"/>
      <protection hidden="1"/>
    </xf>
    <xf numFmtId="0" fontId="0" fillId="0" borderId="35" xfId="0" applyBorder="1" applyAlignment="1" applyProtection="1">
      <alignment horizontal="left"/>
      <protection hidden="1"/>
    </xf>
    <xf numFmtId="0" fontId="0" fillId="0" borderId="33" xfId="0" applyBorder="1" applyAlignment="1" applyProtection="1">
      <alignment horizontal="left"/>
      <protection hidden="1"/>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pplyProtection="1">
      <alignment horizontal="left" wrapText="1"/>
      <protection hidden="1"/>
    </xf>
    <xf numFmtId="0" fontId="0" fillId="0" borderId="17" xfId="0" applyBorder="1" applyAlignment="1" applyProtection="1">
      <alignment horizontal="left" wrapText="1"/>
      <protection hidden="1"/>
    </xf>
    <xf numFmtId="0" fontId="0" fillId="0" borderId="33" xfId="0" applyBorder="1" applyAlignment="1" applyProtection="1">
      <alignment horizontal="center"/>
      <protection locked="0"/>
    </xf>
    <xf numFmtId="0" fontId="0" fillId="0" borderId="36" xfId="0" applyBorder="1" applyAlignment="1" applyProtection="1">
      <alignment horizontal="center"/>
      <protection locked="0"/>
    </xf>
    <xf numFmtId="0" fontId="0" fillId="0" borderId="36" xfId="0" applyBorder="1" applyAlignment="1" applyProtection="1">
      <alignment horizontal="left" vertical="center" wrapText="1"/>
      <protection hidden="1"/>
    </xf>
    <xf numFmtId="0" fontId="0" fillId="0" borderId="22" xfId="0" applyBorder="1" applyAlignment="1" applyProtection="1">
      <alignment horizontal="left" vertical="center" wrapText="1"/>
      <protection hidden="1"/>
    </xf>
  </cellXfs>
  <cellStyles count="3">
    <cellStyle name="Normal" xfId="0" builtinId="0"/>
    <cellStyle name="Normal 2" xfId="1" xr:uid="{00000000-0005-0000-0000-000001000000}"/>
    <cellStyle name="Virgül" xfId="2" builtinId="3"/>
  </cellStyles>
  <dxfs count="2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64" customWidth="1"/>
    <col min="2" max="2" width="8.140625" style="94" bestFit="1" customWidth="1"/>
    <col min="3" max="3" width="33.5703125" style="12" customWidth="1"/>
    <col min="4" max="4" width="16.42578125" style="12" customWidth="1"/>
    <col min="5" max="5" width="40.140625" style="12" customWidth="1"/>
    <col min="6" max="6" width="14.5703125" style="12" customWidth="1"/>
    <col min="7" max="7" width="13.42578125" style="64" customWidth="1"/>
    <col min="8" max="8" width="11" style="64" customWidth="1"/>
    <col min="9" max="9" width="9.140625" hidden="1" customWidth="1"/>
    <col min="10" max="10" width="10.710937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64"/>
  </cols>
  <sheetData>
    <row r="1" spans="2:18" ht="31.7" customHeight="1" thickBot="1" x14ac:dyDescent="0.3">
      <c r="B1" s="420" t="s">
        <v>198</v>
      </c>
      <c r="C1" s="421"/>
      <c r="D1" s="421"/>
      <c r="E1" s="421"/>
      <c r="F1" s="422"/>
      <c r="G1" s="419" t="str">
        <f>IF(AUcret&lt;&gt;"","","SOL TARAFTAKİ BOYALI HÜCRELER DOLDURULMALIDIR.")</f>
        <v>SOL TARAFTAKİ BOYALI HÜCRELER DOLDURULMALIDIR.</v>
      </c>
      <c r="H1" s="419"/>
      <c r="I1" s="64"/>
      <c r="J1" s="64"/>
      <c r="K1" s="64"/>
      <c r="L1" s="64"/>
      <c r="M1" s="64"/>
      <c r="N1" s="64"/>
      <c r="O1" s="109" t="str">
        <f>CONCATENATE("A1:F",COUNTA(C17:C216)+17)</f>
        <v>A1:F17</v>
      </c>
      <c r="P1" s="64"/>
      <c r="Q1" s="64"/>
      <c r="R1" s="64"/>
    </row>
    <row r="2" spans="2:18" ht="24" customHeight="1" thickBot="1" x14ac:dyDescent="0.35">
      <c r="B2" s="423" t="s">
        <v>167</v>
      </c>
      <c r="C2" s="424"/>
      <c r="D2" s="425"/>
      <c r="E2" s="426"/>
      <c r="F2" s="427"/>
      <c r="G2" s="419"/>
      <c r="H2" s="419"/>
      <c r="I2" s="64"/>
      <c r="J2" s="64"/>
      <c r="K2" s="64"/>
      <c r="L2" s="64"/>
      <c r="M2" s="64"/>
      <c r="N2" s="64"/>
      <c r="O2" s="64"/>
      <c r="P2" s="64"/>
      <c r="Q2" s="64"/>
      <c r="R2" s="64"/>
    </row>
    <row r="3" spans="2:18" ht="60" customHeight="1" thickBot="1" x14ac:dyDescent="0.35">
      <c r="B3" s="423" t="s">
        <v>168</v>
      </c>
      <c r="C3" s="424"/>
      <c r="D3" s="428"/>
      <c r="E3" s="429"/>
      <c r="F3" s="430"/>
      <c r="G3" s="419"/>
      <c r="H3" s="419"/>
      <c r="I3" s="64"/>
      <c r="J3" s="64"/>
      <c r="K3" s="64"/>
      <c r="L3" s="64"/>
      <c r="M3" s="64"/>
      <c r="N3" s="64"/>
      <c r="O3" s="64"/>
      <c r="P3" s="64"/>
      <c r="Q3" s="64"/>
      <c r="R3" s="64"/>
    </row>
    <row r="4" spans="2:18" ht="24" customHeight="1" thickBot="1" x14ac:dyDescent="0.35">
      <c r="B4" s="423" t="s">
        <v>147</v>
      </c>
      <c r="C4" s="424"/>
      <c r="D4" s="456"/>
      <c r="E4" s="457"/>
      <c r="F4" s="458"/>
      <c r="G4" s="452" t="str">
        <f>IF(AUcret&lt;&gt;"","","BOYALI HÜCRELER DOLDURDUKTAN SONRA GİDER FORMLARINA VERİ GİRİŞİ YAPILMALIDIR.")</f>
        <v>BOYALI HÜCRELER DOLDURDUKTAN SONRA GİDER FORMLARINA VERİ GİRİŞİ YAPILMALIDIR.</v>
      </c>
      <c r="H4" s="419"/>
      <c r="I4" s="64"/>
      <c r="J4" s="64"/>
      <c r="K4" s="64"/>
      <c r="L4" s="64"/>
      <c r="M4" s="64"/>
      <c r="N4" s="64"/>
      <c r="O4" s="64"/>
      <c r="P4" s="64"/>
      <c r="Q4" s="64"/>
      <c r="R4" s="64"/>
    </row>
    <row r="5" spans="2:18" ht="24" customHeight="1" thickBot="1" x14ac:dyDescent="0.35">
      <c r="B5" s="423" t="s">
        <v>148</v>
      </c>
      <c r="C5" s="424"/>
      <c r="D5" s="456"/>
      <c r="E5" s="457"/>
      <c r="F5" s="458"/>
      <c r="G5" s="452"/>
      <c r="H5" s="419"/>
      <c r="I5" s="64"/>
      <c r="J5" s="64"/>
      <c r="K5" s="64"/>
      <c r="L5" s="64"/>
      <c r="M5" s="64"/>
      <c r="N5" s="64"/>
      <c r="O5" s="64"/>
      <c r="P5" s="64"/>
      <c r="Q5" s="64"/>
      <c r="R5" s="64"/>
    </row>
    <row r="6" spans="2:18" ht="24" customHeight="1" thickBot="1" x14ac:dyDescent="0.35">
      <c r="B6" s="423" t="s">
        <v>149</v>
      </c>
      <c r="C6" s="424"/>
      <c r="D6" s="432" t="str">
        <f>IF(AND(D4&gt;0,D5&gt;0),CONCATENATE(D4,"/",D5),"")</f>
        <v/>
      </c>
      <c r="E6" s="433"/>
      <c r="F6" s="434"/>
      <c r="G6" s="452"/>
      <c r="H6" s="419"/>
      <c r="I6" s="64"/>
      <c r="J6" s="64"/>
      <c r="K6" s="64"/>
      <c r="L6" s="64"/>
      <c r="M6" s="64"/>
      <c r="N6" s="64"/>
      <c r="O6" s="64"/>
      <c r="P6" s="64"/>
      <c r="Q6" s="64"/>
      <c r="R6" s="64"/>
    </row>
    <row r="7" spans="2:18" ht="24" customHeight="1" thickBot="1" x14ac:dyDescent="0.35">
      <c r="B7" s="423" t="s">
        <v>179</v>
      </c>
      <c r="C7" s="424"/>
      <c r="D7" s="435"/>
      <c r="E7" s="436"/>
      <c r="F7" s="437"/>
      <c r="G7" s="452"/>
      <c r="H7" s="419"/>
      <c r="I7" s="64">
        <v>2023</v>
      </c>
      <c r="J7" s="64"/>
      <c r="K7" s="64"/>
      <c r="L7" s="64"/>
      <c r="M7" s="64"/>
      <c r="N7" s="64"/>
      <c r="O7" s="64"/>
      <c r="P7" s="64"/>
      <c r="Q7" s="64"/>
      <c r="R7" s="64"/>
    </row>
    <row r="8" spans="2:18" ht="24" customHeight="1" thickBot="1" x14ac:dyDescent="0.35">
      <c r="B8" s="423" t="s">
        <v>169</v>
      </c>
      <c r="C8" s="424"/>
      <c r="D8" s="435"/>
      <c r="E8" s="436"/>
      <c r="F8" s="437"/>
      <c r="G8" s="452"/>
      <c r="H8" s="419"/>
      <c r="I8" s="64">
        <v>2024</v>
      </c>
      <c r="J8" s="64"/>
      <c r="K8" s="64"/>
      <c r="L8" s="64"/>
      <c r="M8" s="64"/>
      <c r="N8" s="64"/>
      <c r="O8" s="64"/>
      <c r="P8" s="64"/>
      <c r="Q8" s="64"/>
      <c r="R8" s="64"/>
    </row>
    <row r="9" spans="2:18" ht="24" customHeight="1" thickBot="1" x14ac:dyDescent="0.35">
      <c r="B9" s="423" t="s">
        <v>170</v>
      </c>
      <c r="C9" s="424"/>
      <c r="D9" s="435"/>
      <c r="E9" s="436"/>
      <c r="F9" s="437"/>
      <c r="G9" s="452"/>
      <c r="H9" s="419"/>
      <c r="I9" s="64">
        <v>2025</v>
      </c>
      <c r="J9" s="64"/>
      <c r="K9" s="64"/>
      <c r="L9" s="64"/>
      <c r="M9" s="64"/>
      <c r="N9" s="64"/>
      <c r="O9" s="64"/>
      <c r="P9" s="64"/>
      <c r="Q9" s="64"/>
      <c r="R9" s="64"/>
    </row>
    <row r="10" spans="2:18" ht="24" customHeight="1" thickBot="1" x14ac:dyDescent="0.35">
      <c r="B10" s="442" t="s">
        <v>144</v>
      </c>
      <c r="C10" s="443"/>
      <c r="D10" s="453"/>
      <c r="E10" s="454"/>
      <c r="F10" s="455"/>
      <c r="G10" s="452"/>
      <c r="H10" s="419"/>
      <c r="I10" s="64">
        <v>2026</v>
      </c>
      <c r="J10" s="64"/>
      <c r="K10" s="64"/>
      <c r="L10" s="64"/>
      <c r="M10" s="64"/>
      <c r="N10" s="64"/>
      <c r="O10" s="64"/>
      <c r="P10" s="64"/>
      <c r="Q10" s="64"/>
      <c r="R10" s="64"/>
    </row>
    <row r="11" spans="2:18" ht="24" customHeight="1" thickBot="1" x14ac:dyDescent="0.35">
      <c r="B11" s="444" t="s">
        <v>156</v>
      </c>
      <c r="C11" s="445"/>
      <c r="D11" s="446">
        <f ca="1">TODAY()</f>
        <v>46091</v>
      </c>
      <c r="E11" s="447"/>
      <c r="F11" s="448"/>
      <c r="G11" s="452"/>
      <c r="H11" s="419"/>
      <c r="I11" s="64"/>
      <c r="J11" s="64"/>
      <c r="K11" s="64"/>
      <c r="L11" s="64"/>
      <c r="M11" s="64"/>
      <c r="N11" s="64"/>
      <c r="O11" s="64"/>
      <c r="P11" s="64"/>
      <c r="Q11" s="64"/>
      <c r="R11" s="64"/>
    </row>
    <row r="12" spans="2:18" ht="49.7" customHeight="1" thickBot="1" x14ac:dyDescent="0.35">
      <c r="B12" s="444" t="s">
        <v>157</v>
      </c>
      <c r="C12" s="445"/>
      <c r="D12" s="449"/>
      <c r="E12" s="450"/>
      <c r="F12" s="451"/>
      <c r="G12" s="452"/>
      <c r="H12" s="419"/>
      <c r="I12" s="64"/>
      <c r="J12" s="64"/>
      <c r="K12" s="64"/>
      <c r="L12" s="64"/>
      <c r="M12" s="64"/>
      <c r="N12" s="64"/>
      <c r="O12" s="64"/>
      <c r="P12" s="64"/>
      <c r="Q12" s="64"/>
      <c r="R12" s="64"/>
    </row>
    <row r="13" spans="2:18" ht="24" customHeight="1" thickBot="1" x14ac:dyDescent="0.35">
      <c r="B13" s="442" t="s">
        <v>1</v>
      </c>
      <c r="C13" s="443"/>
      <c r="D13" s="438" t="str">
        <f>IF(AND(olcek&lt;&gt;"",D4&lt;&gt;""),VLOOKUP(YilDonem,AsgariUcret,2,0),"")</f>
        <v/>
      </c>
      <c r="E13" s="439"/>
      <c r="F13" s="440"/>
      <c r="G13" s="452"/>
      <c r="H13" s="419"/>
      <c r="I13" s="64"/>
      <c r="J13" s="64"/>
      <c r="K13" s="64"/>
      <c r="L13" s="64"/>
      <c r="M13" s="64"/>
      <c r="N13" s="64"/>
      <c r="O13" s="64"/>
      <c r="P13" s="64"/>
      <c r="Q13" s="64"/>
      <c r="R13" s="64"/>
    </row>
    <row r="14" spans="2:18" ht="21.75" customHeight="1" thickBot="1" x14ac:dyDescent="0.3">
      <c r="C14" s="64"/>
      <c r="D14" s="64"/>
      <c r="E14" s="64"/>
      <c r="F14" s="64"/>
      <c r="I14" s="64"/>
      <c r="J14" s="64"/>
      <c r="K14" s="64"/>
      <c r="L14" s="64"/>
      <c r="M14" s="64"/>
      <c r="N14" s="64"/>
      <c r="O14" s="64"/>
      <c r="P14" s="64"/>
      <c r="Q14" s="64"/>
      <c r="R14" s="64"/>
    </row>
    <row r="15" spans="2:18" ht="31.7" customHeight="1" thickBot="1" x14ac:dyDescent="0.3">
      <c r="B15" s="420" t="s">
        <v>2</v>
      </c>
      <c r="C15" s="421"/>
      <c r="D15" s="421"/>
      <c r="E15" s="421"/>
      <c r="F15" s="422"/>
      <c r="I15" s="441" t="s">
        <v>7</v>
      </c>
      <c r="J15" s="441"/>
      <c r="K15" s="64"/>
      <c r="L15" s="431" t="s">
        <v>31</v>
      </c>
      <c r="M15" s="431"/>
      <c r="N15" s="64"/>
      <c r="O15" s="302" t="s">
        <v>55</v>
      </c>
      <c r="P15" s="64"/>
      <c r="Q15" s="64"/>
      <c r="R15" s="64"/>
    </row>
    <row r="16" spans="2:18" s="94" customFormat="1" ht="23.25" customHeight="1" thickBot="1" x14ac:dyDescent="0.3">
      <c r="B16" s="303" t="s">
        <v>3</v>
      </c>
      <c r="C16" s="303" t="s">
        <v>4</v>
      </c>
      <c r="D16" s="303" t="s">
        <v>5</v>
      </c>
      <c r="E16" s="303" t="s">
        <v>141</v>
      </c>
      <c r="F16" s="304" t="s">
        <v>6</v>
      </c>
      <c r="I16" s="306" t="s">
        <v>244</v>
      </c>
      <c r="J16" s="297">
        <v>5004</v>
      </c>
      <c r="K16" s="296"/>
      <c r="L16" s="307" t="s">
        <v>244</v>
      </c>
      <c r="M16" s="298">
        <v>37530</v>
      </c>
      <c r="O16" s="180" t="str">
        <f>IF(LEFT(ProjeNo,1)="1",1511,IF(LEFT(ProjeNo,1)="3",1501,IF(LEFT(ProjeNo,1)="7",1507,IF(LEFT(ProjeNo,1)="9",1509,""))))</f>
        <v/>
      </c>
    </row>
    <row r="17" spans="2:18" ht="19.899999999999999" customHeight="1" x14ac:dyDescent="0.25">
      <c r="B17" s="308">
        <v>1</v>
      </c>
      <c r="C17" s="243"/>
      <c r="D17" s="244"/>
      <c r="E17" s="245"/>
      <c r="F17" s="246"/>
      <c r="I17" s="306" t="s">
        <v>245</v>
      </c>
      <c r="J17" s="297">
        <v>6471</v>
      </c>
      <c r="K17" s="296"/>
      <c r="L17" s="307" t="s">
        <v>245</v>
      </c>
      <c r="M17" s="298">
        <v>48532.5</v>
      </c>
      <c r="N17" s="64"/>
      <c r="O17" s="64"/>
      <c r="P17" s="64"/>
      <c r="Q17" s="64"/>
      <c r="R17" s="64"/>
    </row>
    <row r="18" spans="2:18" ht="19.899999999999999" customHeight="1" x14ac:dyDescent="0.25">
      <c r="B18" s="309">
        <v>2</v>
      </c>
      <c r="C18" s="8"/>
      <c r="D18" s="6"/>
      <c r="E18" s="9"/>
      <c r="F18" s="10"/>
      <c r="I18" s="299" t="s">
        <v>246</v>
      </c>
      <c r="J18" s="297">
        <v>10008</v>
      </c>
      <c r="K18" s="296"/>
      <c r="L18" s="300" t="s">
        <v>246</v>
      </c>
      <c r="M18" s="298">
        <v>75060</v>
      </c>
      <c r="N18" s="64"/>
      <c r="O18" s="64"/>
      <c r="P18" s="64"/>
      <c r="Q18" s="64"/>
      <c r="R18" s="64"/>
    </row>
    <row r="19" spans="2:18" ht="19.899999999999999" customHeight="1" x14ac:dyDescent="0.25">
      <c r="B19" s="309">
        <v>3</v>
      </c>
      <c r="C19" s="5"/>
      <c r="D19" s="6"/>
      <c r="E19" s="7"/>
      <c r="F19" s="10"/>
      <c r="I19" s="299" t="s">
        <v>247</v>
      </c>
      <c r="J19" s="297">
        <v>13414.5</v>
      </c>
      <c r="K19" s="296"/>
      <c r="L19" s="300" t="s">
        <v>247</v>
      </c>
      <c r="M19" s="298">
        <v>100608.9</v>
      </c>
      <c r="N19" s="64"/>
      <c r="O19" s="143" t="s">
        <v>74</v>
      </c>
      <c r="P19" s="64"/>
      <c r="Q19" s="64"/>
      <c r="R19" s="64"/>
    </row>
    <row r="20" spans="2:18" ht="19.899999999999999" customHeight="1" x14ac:dyDescent="0.25">
      <c r="B20" s="309">
        <v>4</v>
      </c>
      <c r="C20" s="8"/>
      <c r="D20" s="6"/>
      <c r="E20" s="9"/>
      <c r="F20" s="10"/>
      <c r="I20" s="299" t="s">
        <v>250</v>
      </c>
      <c r="J20" s="297">
        <v>20002.5</v>
      </c>
      <c r="K20" s="296"/>
      <c r="L20" s="299" t="s">
        <v>250</v>
      </c>
      <c r="M20" s="298">
        <v>150018.9</v>
      </c>
      <c r="N20" s="64"/>
      <c r="O20" s="305" t="s">
        <v>160</v>
      </c>
      <c r="P20" s="64"/>
      <c r="Q20" s="64"/>
      <c r="R20" s="64"/>
    </row>
    <row r="21" spans="2:18" ht="19.899999999999999" customHeight="1" x14ac:dyDescent="0.25">
      <c r="B21" s="309">
        <v>5</v>
      </c>
      <c r="C21" s="5"/>
      <c r="D21" s="6"/>
      <c r="E21" s="7"/>
      <c r="F21" s="10"/>
      <c r="I21" s="299" t="s">
        <v>251</v>
      </c>
      <c r="J21" s="297">
        <v>20002.5</v>
      </c>
      <c r="K21" s="296"/>
      <c r="L21" s="299" t="s">
        <v>251</v>
      </c>
      <c r="M21" s="298">
        <v>150018.9</v>
      </c>
      <c r="N21" s="64"/>
      <c r="O21" s="64"/>
      <c r="P21" s="64"/>
      <c r="Q21" s="64"/>
      <c r="R21" s="64"/>
    </row>
    <row r="22" spans="2:18" ht="19.899999999999999" customHeight="1" x14ac:dyDescent="0.25">
      <c r="B22" s="309">
        <v>6</v>
      </c>
      <c r="C22" s="8"/>
      <c r="D22" s="6"/>
      <c r="E22" s="9"/>
      <c r="F22" s="10"/>
      <c r="I22" s="299" t="s">
        <v>252</v>
      </c>
      <c r="J22" s="297">
        <v>26005.5</v>
      </c>
      <c r="K22" s="296"/>
      <c r="L22" s="299" t="s">
        <v>252</v>
      </c>
      <c r="M22" s="298">
        <v>195041.5</v>
      </c>
      <c r="N22" s="64"/>
      <c r="O22" s="64"/>
      <c r="P22" s="64"/>
      <c r="Q22" s="64"/>
      <c r="R22" s="64"/>
    </row>
    <row r="23" spans="2:18" ht="19.899999999999999" customHeight="1" x14ac:dyDescent="0.25">
      <c r="B23" s="309">
        <v>7</v>
      </c>
      <c r="C23" s="5"/>
      <c r="D23" s="6"/>
      <c r="E23" s="7"/>
      <c r="F23" s="10"/>
      <c r="I23" s="299" t="s">
        <v>253</v>
      </c>
      <c r="J23" s="297">
        <v>26005.5</v>
      </c>
      <c r="K23" s="296"/>
      <c r="L23" s="299" t="s">
        <v>253</v>
      </c>
      <c r="M23" s="298">
        <v>195041.5</v>
      </c>
      <c r="N23" s="64"/>
      <c r="O23" s="301"/>
      <c r="P23" s="64"/>
      <c r="Q23" s="64"/>
      <c r="R23" s="64"/>
    </row>
    <row r="24" spans="2:18" ht="19.899999999999999" customHeight="1" x14ac:dyDescent="0.25">
      <c r="B24" s="309">
        <v>8</v>
      </c>
      <c r="C24" s="8"/>
      <c r="D24" s="6"/>
      <c r="E24" s="9"/>
      <c r="F24" s="10"/>
      <c r="I24" s="299" t="s">
        <v>254</v>
      </c>
      <c r="J24" s="297">
        <v>33030</v>
      </c>
      <c r="K24" s="296"/>
      <c r="L24" s="299" t="s">
        <v>254</v>
      </c>
      <c r="M24" s="298">
        <v>297270</v>
      </c>
      <c r="N24" s="64"/>
      <c r="O24" s="64"/>
      <c r="P24" s="64"/>
      <c r="Q24" s="64"/>
      <c r="R24" s="64"/>
    </row>
    <row r="25" spans="2:18" ht="19.899999999999999" customHeight="1" x14ac:dyDescent="0.25">
      <c r="B25" s="309">
        <v>9</v>
      </c>
      <c r="C25" s="5"/>
      <c r="D25" s="6"/>
      <c r="E25" s="7"/>
      <c r="F25" s="10"/>
      <c r="I25" s="299" t="s">
        <v>255</v>
      </c>
      <c r="J25" s="297">
        <v>33030</v>
      </c>
      <c r="K25" s="296"/>
      <c r="L25" s="299" t="s">
        <v>255</v>
      </c>
      <c r="M25" s="298">
        <v>297270</v>
      </c>
      <c r="N25" s="64"/>
      <c r="O25" s="64"/>
      <c r="P25" s="64"/>
      <c r="Q25" s="64"/>
      <c r="R25" s="64"/>
    </row>
    <row r="26" spans="2:18" ht="19.899999999999999" customHeight="1" x14ac:dyDescent="0.25">
      <c r="B26" s="309">
        <v>10</v>
      </c>
      <c r="C26" s="8"/>
      <c r="D26" s="6"/>
      <c r="E26" s="9"/>
      <c r="F26" s="10"/>
      <c r="I26" s="64"/>
      <c r="J26" s="64"/>
      <c r="K26" s="64"/>
      <c r="L26" s="64"/>
      <c r="M26" s="64"/>
      <c r="N26" s="64"/>
      <c r="O26" s="64"/>
      <c r="P26" s="64"/>
      <c r="Q26" s="64"/>
      <c r="R26" s="64"/>
    </row>
    <row r="27" spans="2:18" ht="19.899999999999999" customHeight="1" x14ac:dyDescent="0.25">
      <c r="B27" s="309">
        <v>11</v>
      </c>
      <c r="C27" s="5"/>
      <c r="D27" s="6"/>
      <c r="E27" s="7"/>
      <c r="F27" s="10"/>
      <c r="I27" s="64"/>
      <c r="J27" s="64"/>
      <c r="K27" s="64"/>
      <c r="L27" s="64"/>
      <c r="M27" s="64"/>
      <c r="N27" s="64"/>
      <c r="O27" s="64"/>
      <c r="P27" s="64"/>
      <c r="Q27" s="64"/>
      <c r="R27" s="64"/>
    </row>
    <row r="28" spans="2:18" ht="19.899999999999999" customHeight="1" x14ac:dyDescent="0.25">
      <c r="B28" s="309">
        <v>12</v>
      </c>
      <c r="C28" s="8"/>
      <c r="D28" s="6"/>
      <c r="E28" s="9"/>
      <c r="F28" s="10"/>
      <c r="I28" s="64"/>
      <c r="J28" s="64"/>
      <c r="K28" s="64"/>
      <c r="L28" s="64"/>
      <c r="M28" s="64"/>
      <c r="N28" s="64"/>
      <c r="O28" s="64"/>
      <c r="P28" s="64"/>
      <c r="Q28" s="64"/>
      <c r="R28" s="64"/>
    </row>
    <row r="29" spans="2:18" ht="19.899999999999999" customHeight="1" x14ac:dyDescent="0.25">
      <c r="B29" s="309">
        <v>13</v>
      </c>
      <c r="C29" s="5"/>
      <c r="D29" s="6"/>
      <c r="E29" s="7"/>
      <c r="F29" s="10"/>
      <c r="I29" s="64"/>
      <c r="J29" s="64"/>
      <c r="K29" s="64"/>
      <c r="L29" s="64"/>
      <c r="M29" s="64"/>
      <c r="N29" s="64"/>
      <c r="O29" s="64"/>
      <c r="P29" s="64"/>
      <c r="Q29" s="64"/>
      <c r="R29" s="64"/>
    </row>
    <row r="30" spans="2:18" ht="19.899999999999999" customHeight="1" x14ac:dyDescent="0.25">
      <c r="B30" s="309">
        <v>14</v>
      </c>
      <c r="C30" s="8"/>
      <c r="D30" s="6"/>
      <c r="E30" s="9"/>
      <c r="F30" s="10"/>
      <c r="I30" s="64"/>
      <c r="J30" s="64"/>
      <c r="K30" s="64"/>
      <c r="L30" s="64"/>
      <c r="M30" s="64"/>
      <c r="N30" s="64"/>
      <c r="O30" s="64"/>
      <c r="P30" s="64"/>
      <c r="Q30" s="64"/>
      <c r="R30" s="64"/>
    </row>
    <row r="31" spans="2:18" ht="19.899999999999999" customHeight="1" x14ac:dyDescent="0.25">
      <c r="B31" s="309">
        <v>15</v>
      </c>
      <c r="C31" s="5"/>
      <c r="D31" s="6"/>
      <c r="E31" s="7"/>
      <c r="F31" s="10"/>
      <c r="I31" s="64"/>
      <c r="J31" s="64"/>
      <c r="K31" s="64"/>
      <c r="L31" s="64"/>
      <c r="M31" s="64"/>
      <c r="N31" s="64"/>
      <c r="O31" s="64"/>
      <c r="P31" s="64"/>
      <c r="Q31" s="64"/>
      <c r="R31" s="64"/>
    </row>
    <row r="32" spans="2:18" ht="19.899999999999999" customHeight="1" x14ac:dyDescent="0.25">
      <c r="B32" s="309">
        <v>16</v>
      </c>
      <c r="C32" s="8"/>
      <c r="D32" s="6"/>
      <c r="E32" s="9"/>
      <c r="F32" s="10"/>
      <c r="I32" s="64"/>
      <c r="J32" s="64"/>
      <c r="K32" s="64"/>
      <c r="L32" s="64"/>
      <c r="M32" s="64"/>
      <c r="N32" s="64"/>
      <c r="O32" s="64"/>
      <c r="P32" s="64"/>
      <c r="Q32" s="64"/>
      <c r="R32" s="64"/>
    </row>
    <row r="33" spans="2:18" ht="19.899999999999999" customHeight="1" x14ac:dyDescent="0.25">
      <c r="B33" s="309">
        <v>17</v>
      </c>
      <c r="C33" s="5"/>
      <c r="D33" s="6"/>
      <c r="E33" s="7"/>
      <c r="F33" s="10"/>
      <c r="I33" s="64"/>
      <c r="J33" s="64"/>
      <c r="K33" s="64"/>
      <c r="L33" s="64"/>
      <c r="M33" s="64"/>
      <c r="N33" s="64"/>
      <c r="O33" s="64"/>
      <c r="P33" s="64"/>
      <c r="Q33" s="64"/>
      <c r="R33" s="64"/>
    </row>
    <row r="34" spans="2:18" ht="19.899999999999999" customHeight="1" x14ac:dyDescent="0.25">
      <c r="B34" s="309">
        <v>18</v>
      </c>
      <c r="C34" s="8"/>
      <c r="D34" s="6"/>
      <c r="E34" s="9"/>
      <c r="F34" s="10"/>
      <c r="I34" s="64"/>
      <c r="J34" s="64"/>
      <c r="K34" s="64"/>
      <c r="L34" s="64"/>
      <c r="M34" s="64"/>
      <c r="N34" s="64"/>
      <c r="O34" s="64"/>
      <c r="P34" s="64"/>
      <c r="Q34" s="64"/>
      <c r="R34" s="64"/>
    </row>
    <row r="35" spans="2:18" ht="19.899999999999999" customHeight="1" x14ac:dyDescent="0.25">
      <c r="B35" s="309">
        <v>19</v>
      </c>
      <c r="C35" s="5"/>
      <c r="D35" s="6"/>
      <c r="E35" s="7"/>
      <c r="F35" s="10"/>
      <c r="I35" s="64"/>
      <c r="J35" s="64"/>
      <c r="K35" s="64"/>
      <c r="L35" s="64"/>
      <c r="M35" s="64"/>
      <c r="N35" s="64"/>
      <c r="O35" s="64"/>
      <c r="P35" s="64"/>
      <c r="Q35" s="64"/>
      <c r="R35" s="64"/>
    </row>
    <row r="36" spans="2:18" ht="19.899999999999999" customHeight="1" x14ac:dyDescent="0.25">
      <c r="B36" s="309">
        <v>20</v>
      </c>
      <c r="C36" s="8"/>
      <c r="D36" s="6"/>
      <c r="E36" s="9"/>
      <c r="F36" s="10"/>
      <c r="I36" s="64"/>
      <c r="J36" s="64"/>
      <c r="K36" s="64"/>
      <c r="L36" s="64"/>
      <c r="M36" s="64"/>
      <c r="N36" s="64"/>
      <c r="O36" s="64"/>
      <c r="P36" s="64"/>
      <c r="Q36" s="64"/>
      <c r="R36" s="64"/>
    </row>
    <row r="37" spans="2:18" ht="19.899999999999999" customHeight="1" x14ac:dyDescent="0.25">
      <c r="B37" s="309">
        <v>21</v>
      </c>
      <c r="C37" s="5"/>
      <c r="D37" s="6"/>
      <c r="E37" s="7"/>
      <c r="F37" s="10"/>
      <c r="I37" s="64"/>
      <c r="J37" s="64"/>
      <c r="K37" s="64"/>
      <c r="L37" s="64"/>
      <c r="M37" s="64"/>
      <c r="N37" s="64"/>
      <c r="O37" s="64"/>
      <c r="P37" s="64"/>
      <c r="Q37" s="64"/>
      <c r="R37" s="64"/>
    </row>
    <row r="38" spans="2:18" ht="19.899999999999999" customHeight="1" x14ac:dyDescent="0.25">
      <c r="B38" s="309">
        <v>22</v>
      </c>
      <c r="C38" s="8"/>
      <c r="D38" s="6"/>
      <c r="E38" s="9"/>
      <c r="F38" s="10"/>
      <c r="I38" s="64"/>
      <c r="J38" s="64"/>
      <c r="K38" s="64"/>
      <c r="L38" s="64"/>
      <c r="M38" s="64"/>
      <c r="N38" s="64"/>
      <c r="O38" s="64"/>
      <c r="P38" s="64"/>
      <c r="Q38" s="64"/>
      <c r="R38" s="64"/>
    </row>
    <row r="39" spans="2:18" ht="19.899999999999999" customHeight="1" x14ac:dyDescent="0.25">
      <c r="B39" s="309">
        <v>23</v>
      </c>
      <c r="C39" s="5"/>
      <c r="D39" s="6"/>
      <c r="E39" s="7"/>
      <c r="F39" s="10"/>
      <c r="I39" s="64"/>
      <c r="J39" s="64"/>
      <c r="K39" s="64"/>
      <c r="L39" s="64"/>
      <c r="M39" s="64"/>
      <c r="N39" s="64"/>
      <c r="O39" s="64"/>
      <c r="P39" s="64"/>
      <c r="Q39" s="64"/>
      <c r="R39" s="64"/>
    </row>
    <row r="40" spans="2:18" ht="19.899999999999999" customHeight="1" x14ac:dyDescent="0.25">
      <c r="B40" s="309">
        <v>24</v>
      </c>
      <c r="C40" s="8"/>
      <c r="D40" s="6"/>
      <c r="E40" s="9"/>
      <c r="F40" s="10"/>
      <c r="I40" s="64"/>
      <c r="J40" s="64"/>
      <c r="K40" s="64"/>
      <c r="L40" s="64"/>
      <c r="M40" s="64"/>
      <c r="N40" s="64"/>
      <c r="O40" s="64"/>
      <c r="P40" s="64"/>
      <c r="Q40" s="64"/>
      <c r="R40" s="64"/>
    </row>
    <row r="41" spans="2:18" ht="19.899999999999999" customHeight="1" x14ac:dyDescent="0.25">
      <c r="B41" s="309">
        <v>25</v>
      </c>
      <c r="C41" s="5"/>
      <c r="D41" s="6"/>
      <c r="E41" s="7"/>
      <c r="F41" s="10"/>
      <c r="I41" s="64"/>
      <c r="J41" s="64"/>
      <c r="K41" s="64"/>
      <c r="L41" s="64"/>
      <c r="M41" s="64"/>
      <c r="N41" s="64"/>
      <c r="O41" s="64"/>
      <c r="P41" s="64"/>
      <c r="Q41" s="64"/>
      <c r="R41" s="64"/>
    </row>
    <row r="42" spans="2:18" ht="19.899999999999999" customHeight="1" x14ac:dyDescent="0.25">
      <c r="B42" s="309">
        <v>26</v>
      </c>
      <c r="C42" s="8"/>
      <c r="D42" s="6"/>
      <c r="E42" s="9"/>
      <c r="F42" s="10"/>
      <c r="I42" s="64"/>
      <c r="J42" s="64"/>
      <c r="K42" s="64"/>
      <c r="L42" s="64"/>
      <c r="M42" s="64"/>
      <c r="N42" s="64"/>
      <c r="O42" s="64"/>
      <c r="P42" s="64"/>
      <c r="Q42" s="64"/>
      <c r="R42" s="64"/>
    </row>
    <row r="43" spans="2:18" ht="19.899999999999999" customHeight="1" x14ac:dyDescent="0.25">
      <c r="B43" s="309">
        <v>27</v>
      </c>
      <c r="C43" s="5"/>
      <c r="D43" s="6"/>
      <c r="E43" s="7"/>
      <c r="F43" s="10"/>
      <c r="I43" s="64"/>
      <c r="J43" s="64"/>
      <c r="K43" s="64"/>
      <c r="L43" s="64"/>
      <c r="M43" s="64"/>
      <c r="N43" s="64"/>
      <c r="O43" s="64"/>
      <c r="P43" s="64"/>
      <c r="Q43" s="64"/>
      <c r="R43" s="64"/>
    </row>
    <row r="44" spans="2:18" ht="19.899999999999999" customHeight="1" x14ac:dyDescent="0.25">
      <c r="B44" s="309">
        <v>28</v>
      </c>
      <c r="C44" s="8"/>
      <c r="D44" s="6"/>
      <c r="E44" s="9"/>
      <c r="F44" s="10"/>
      <c r="I44" s="64"/>
      <c r="J44" s="64"/>
      <c r="K44" s="64"/>
      <c r="L44" s="64"/>
      <c r="M44" s="64"/>
      <c r="N44" s="64"/>
      <c r="O44" s="64"/>
      <c r="P44" s="64"/>
      <c r="Q44" s="64"/>
      <c r="R44" s="64"/>
    </row>
    <row r="45" spans="2:18" ht="19.899999999999999" customHeight="1" x14ac:dyDescent="0.25">
      <c r="B45" s="309">
        <v>29</v>
      </c>
      <c r="C45" s="5"/>
      <c r="D45" s="6"/>
      <c r="E45" s="7"/>
      <c r="F45" s="10"/>
      <c r="I45" s="64"/>
      <c r="J45" s="64"/>
      <c r="K45" s="64"/>
      <c r="L45" s="64"/>
      <c r="M45" s="64"/>
      <c r="N45" s="64"/>
      <c r="O45" s="64"/>
      <c r="P45" s="64"/>
      <c r="Q45" s="64"/>
      <c r="R45" s="64"/>
    </row>
    <row r="46" spans="2:18" ht="19.899999999999999" customHeight="1" x14ac:dyDescent="0.25">
      <c r="B46" s="309">
        <v>30</v>
      </c>
      <c r="C46" s="8"/>
      <c r="D46" s="6"/>
      <c r="E46" s="9"/>
      <c r="F46" s="10"/>
      <c r="I46" s="64"/>
      <c r="J46" s="64"/>
      <c r="K46" s="64"/>
      <c r="L46" s="64"/>
      <c r="M46" s="64"/>
      <c r="N46" s="64"/>
      <c r="O46" s="64"/>
      <c r="P46" s="64"/>
      <c r="Q46" s="64"/>
      <c r="R46" s="64"/>
    </row>
    <row r="47" spans="2:18" ht="19.899999999999999" customHeight="1" x14ac:dyDescent="0.25">
      <c r="B47" s="309">
        <v>31</v>
      </c>
      <c r="C47" s="5"/>
      <c r="D47" s="6"/>
      <c r="E47" s="7"/>
      <c r="F47" s="10"/>
      <c r="I47" s="64"/>
      <c r="J47" s="64"/>
      <c r="K47" s="64"/>
      <c r="L47" s="64"/>
      <c r="M47" s="64"/>
      <c r="N47" s="64"/>
      <c r="O47" s="64"/>
      <c r="P47" s="64"/>
      <c r="Q47" s="64"/>
      <c r="R47" s="64"/>
    </row>
    <row r="48" spans="2:18" ht="19.899999999999999" customHeight="1" x14ac:dyDescent="0.25">
      <c r="B48" s="309">
        <v>32</v>
      </c>
      <c r="C48" s="8"/>
      <c r="D48" s="6"/>
      <c r="E48" s="9"/>
      <c r="F48" s="10"/>
      <c r="I48" s="64"/>
      <c r="J48" s="64"/>
      <c r="K48" s="64"/>
      <c r="L48" s="64"/>
      <c r="M48" s="64"/>
      <c r="N48" s="64"/>
      <c r="O48" s="64"/>
      <c r="P48" s="64"/>
      <c r="Q48" s="64"/>
      <c r="R48" s="64"/>
    </row>
    <row r="49" spans="2:18" ht="19.899999999999999" customHeight="1" x14ac:dyDescent="0.25">
      <c r="B49" s="309">
        <v>33</v>
      </c>
      <c r="C49" s="5"/>
      <c r="D49" s="6"/>
      <c r="E49" s="7"/>
      <c r="F49" s="10"/>
      <c r="I49" s="64"/>
      <c r="J49" s="64"/>
      <c r="K49" s="64"/>
      <c r="L49" s="64"/>
      <c r="M49" s="64"/>
      <c r="N49" s="64"/>
      <c r="O49" s="64"/>
      <c r="P49" s="64"/>
      <c r="Q49" s="64"/>
      <c r="R49" s="64"/>
    </row>
    <row r="50" spans="2:18" ht="19.899999999999999" customHeight="1" x14ac:dyDescent="0.25">
      <c r="B50" s="309">
        <v>34</v>
      </c>
      <c r="C50" s="8"/>
      <c r="D50" s="6"/>
      <c r="E50" s="9"/>
      <c r="F50" s="10"/>
      <c r="I50" s="64"/>
      <c r="J50" s="64"/>
      <c r="K50" s="64"/>
      <c r="L50" s="64"/>
      <c r="M50" s="64"/>
      <c r="N50" s="64"/>
      <c r="O50" s="64"/>
      <c r="P50" s="64"/>
      <c r="Q50" s="64"/>
      <c r="R50" s="64"/>
    </row>
    <row r="51" spans="2:18" ht="19.899999999999999" customHeight="1" x14ac:dyDescent="0.25">
      <c r="B51" s="309">
        <v>35</v>
      </c>
      <c r="C51" s="8"/>
      <c r="D51" s="6"/>
      <c r="E51" s="7"/>
      <c r="F51" s="10"/>
      <c r="I51" s="64"/>
      <c r="J51" s="64"/>
      <c r="K51" s="64"/>
      <c r="L51" s="64"/>
      <c r="M51" s="64"/>
      <c r="N51" s="64"/>
      <c r="O51" s="64"/>
      <c r="P51" s="64"/>
      <c r="Q51" s="64"/>
      <c r="R51" s="64"/>
    </row>
    <row r="52" spans="2:18" ht="19.899999999999999" customHeight="1" x14ac:dyDescent="0.25">
      <c r="B52" s="309">
        <v>36</v>
      </c>
      <c r="C52" s="8"/>
      <c r="D52" s="6"/>
      <c r="E52" s="9"/>
      <c r="F52" s="10"/>
      <c r="I52" s="64"/>
      <c r="J52" s="64"/>
      <c r="K52" s="64"/>
      <c r="L52" s="64"/>
      <c r="M52" s="64"/>
      <c r="N52" s="64"/>
      <c r="O52" s="64"/>
      <c r="P52" s="64"/>
      <c r="Q52" s="64"/>
      <c r="R52" s="64"/>
    </row>
    <row r="53" spans="2:18" ht="19.899999999999999" customHeight="1" x14ac:dyDescent="0.25">
      <c r="B53" s="309">
        <v>37</v>
      </c>
      <c r="C53" s="5"/>
      <c r="D53" s="6"/>
      <c r="E53" s="7"/>
      <c r="F53" s="10"/>
      <c r="I53" s="64"/>
      <c r="J53" s="64"/>
      <c r="K53" s="64"/>
      <c r="L53" s="64"/>
      <c r="M53" s="64"/>
      <c r="N53" s="64"/>
      <c r="O53" s="64"/>
      <c r="P53" s="64"/>
      <c r="Q53" s="64"/>
      <c r="R53" s="64"/>
    </row>
    <row r="54" spans="2:18" ht="19.899999999999999" customHeight="1" x14ac:dyDescent="0.25">
      <c r="B54" s="309">
        <v>38</v>
      </c>
      <c r="C54" s="8"/>
      <c r="D54" s="6"/>
      <c r="E54" s="9"/>
      <c r="F54" s="10"/>
      <c r="I54" s="64"/>
      <c r="J54" s="64"/>
      <c r="K54" s="64"/>
      <c r="L54" s="64"/>
      <c r="M54" s="64"/>
      <c r="N54" s="64"/>
      <c r="O54" s="64"/>
      <c r="P54" s="64"/>
      <c r="Q54" s="64"/>
      <c r="R54" s="64"/>
    </row>
    <row r="55" spans="2:18" ht="19.899999999999999" customHeight="1" x14ac:dyDescent="0.25">
      <c r="B55" s="309">
        <v>39</v>
      </c>
      <c r="C55" s="8"/>
      <c r="D55" s="6"/>
      <c r="E55" s="7"/>
      <c r="F55" s="10"/>
      <c r="I55" s="64"/>
      <c r="J55" s="64"/>
      <c r="K55" s="64"/>
      <c r="L55" s="64"/>
      <c r="M55" s="64"/>
      <c r="N55" s="64"/>
      <c r="O55" s="64"/>
      <c r="P55" s="64"/>
      <c r="Q55" s="64"/>
      <c r="R55" s="64"/>
    </row>
    <row r="56" spans="2:18" ht="19.899999999999999" customHeight="1" x14ac:dyDescent="0.25">
      <c r="B56" s="309">
        <v>40</v>
      </c>
      <c r="C56" s="5"/>
      <c r="D56" s="6"/>
      <c r="E56" s="9"/>
      <c r="F56" s="10"/>
      <c r="I56" s="64"/>
      <c r="J56" s="64"/>
      <c r="K56" s="64"/>
      <c r="L56" s="64"/>
      <c r="M56" s="64"/>
      <c r="N56" s="64"/>
      <c r="O56" s="64"/>
      <c r="P56" s="64"/>
      <c r="Q56" s="64"/>
      <c r="R56" s="64"/>
    </row>
    <row r="57" spans="2:18" ht="19.899999999999999" customHeight="1" x14ac:dyDescent="0.25">
      <c r="B57" s="309">
        <v>41</v>
      </c>
      <c r="C57" s="8"/>
      <c r="D57" s="6"/>
      <c r="E57" s="7"/>
      <c r="F57" s="10"/>
      <c r="I57" s="64"/>
      <c r="J57" s="64"/>
      <c r="K57" s="64"/>
      <c r="L57" s="64"/>
      <c r="M57" s="64"/>
      <c r="N57" s="64"/>
      <c r="O57" s="64"/>
      <c r="P57" s="64"/>
      <c r="Q57" s="64"/>
      <c r="R57" s="64"/>
    </row>
    <row r="58" spans="2:18" ht="19.899999999999999" customHeight="1" x14ac:dyDescent="0.25">
      <c r="B58" s="309">
        <v>42</v>
      </c>
      <c r="C58" s="8"/>
      <c r="D58" s="6"/>
      <c r="E58" s="9"/>
      <c r="F58" s="10"/>
      <c r="I58" s="64"/>
      <c r="J58" s="64"/>
      <c r="K58" s="64"/>
      <c r="L58" s="64"/>
      <c r="M58" s="64"/>
      <c r="N58" s="64"/>
      <c r="O58" s="64"/>
      <c r="P58" s="64"/>
      <c r="Q58" s="64"/>
      <c r="R58" s="64"/>
    </row>
    <row r="59" spans="2:18" ht="19.899999999999999" customHeight="1" x14ac:dyDescent="0.25">
      <c r="B59" s="309">
        <v>43</v>
      </c>
      <c r="C59" s="5"/>
      <c r="D59" s="6"/>
      <c r="E59" s="7"/>
      <c r="F59" s="10"/>
      <c r="I59" s="64"/>
      <c r="J59" s="64"/>
      <c r="K59" s="64"/>
      <c r="L59" s="64"/>
      <c r="M59" s="64"/>
      <c r="N59" s="64"/>
      <c r="O59" s="64"/>
      <c r="P59" s="64"/>
      <c r="Q59" s="64"/>
      <c r="R59" s="64"/>
    </row>
    <row r="60" spans="2:18" ht="19.899999999999999" customHeight="1" x14ac:dyDescent="0.25">
      <c r="B60" s="309">
        <v>44</v>
      </c>
      <c r="C60" s="8"/>
      <c r="D60" s="6"/>
      <c r="E60" s="9"/>
      <c r="F60" s="10"/>
      <c r="I60" s="64"/>
      <c r="J60" s="64"/>
      <c r="K60" s="64"/>
      <c r="L60" s="64"/>
      <c r="M60" s="64"/>
      <c r="N60" s="64"/>
      <c r="O60" s="64"/>
      <c r="P60" s="64"/>
      <c r="Q60" s="64"/>
      <c r="R60" s="64"/>
    </row>
    <row r="61" spans="2:18" ht="19.899999999999999" customHeight="1" x14ac:dyDescent="0.25">
      <c r="B61" s="309">
        <v>45</v>
      </c>
      <c r="C61" s="8"/>
      <c r="D61" s="6"/>
      <c r="E61" s="7"/>
      <c r="F61" s="10"/>
      <c r="I61" s="64"/>
      <c r="J61" s="64"/>
      <c r="K61" s="64"/>
      <c r="L61" s="64"/>
      <c r="M61" s="64"/>
      <c r="N61" s="64"/>
      <c r="O61" s="64"/>
      <c r="P61" s="64"/>
      <c r="Q61" s="64"/>
      <c r="R61" s="64"/>
    </row>
    <row r="62" spans="2:18" ht="19.899999999999999" customHeight="1" x14ac:dyDescent="0.25">
      <c r="B62" s="309">
        <v>46</v>
      </c>
      <c r="C62" s="5"/>
      <c r="D62" s="6"/>
      <c r="E62" s="9"/>
      <c r="F62" s="10"/>
      <c r="I62" s="64"/>
      <c r="J62" s="64"/>
      <c r="K62" s="64"/>
      <c r="L62" s="64"/>
      <c r="M62" s="64"/>
      <c r="N62" s="64"/>
      <c r="O62" s="64"/>
      <c r="P62" s="64"/>
      <c r="Q62" s="64"/>
      <c r="R62" s="64"/>
    </row>
    <row r="63" spans="2:18" ht="19.899999999999999" customHeight="1" x14ac:dyDescent="0.25">
      <c r="B63" s="309">
        <v>47</v>
      </c>
      <c r="C63" s="8"/>
      <c r="D63" s="6"/>
      <c r="E63" s="7"/>
      <c r="F63" s="10"/>
      <c r="I63" s="64"/>
      <c r="J63" s="64"/>
      <c r="K63" s="64"/>
      <c r="L63" s="64"/>
      <c r="M63" s="64"/>
      <c r="N63" s="64"/>
      <c r="O63" s="64"/>
      <c r="P63" s="64"/>
      <c r="Q63" s="64"/>
      <c r="R63" s="64"/>
    </row>
    <row r="64" spans="2:18" ht="19.899999999999999" customHeight="1" x14ac:dyDescent="0.25">
      <c r="B64" s="309">
        <v>48</v>
      </c>
      <c r="C64" s="8"/>
      <c r="D64" s="6"/>
      <c r="E64" s="9"/>
      <c r="F64" s="10"/>
      <c r="I64" s="64"/>
      <c r="J64" s="64"/>
      <c r="K64" s="64"/>
      <c r="L64" s="64"/>
      <c r="M64" s="64"/>
      <c r="N64" s="64"/>
      <c r="O64" s="64"/>
      <c r="P64" s="64"/>
      <c r="Q64" s="64"/>
      <c r="R64" s="64"/>
    </row>
    <row r="65" spans="2:18" ht="19.899999999999999" customHeight="1" x14ac:dyDescent="0.25">
      <c r="B65" s="309">
        <v>49</v>
      </c>
      <c r="C65" s="5"/>
      <c r="D65" s="6"/>
      <c r="E65" s="7"/>
      <c r="F65" s="10"/>
      <c r="I65" s="64"/>
      <c r="J65" s="64"/>
      <c r="K65" s="64"/>
      <c r="L65" s="64"/>
      <c r="M65" s="64"/>
      <c r="N65" s="64"/>
      <c r="O65" s="64"/>
      <c r="P65" s="64"/>
      <c r="Q65" s="64"/>
      <c r="R65" s="64"/>
    </row>
    <row r="66" spans="2:18" ht="19.899999999999999" customHeight="1" x14ac:dyDescent="0.25">
      <c r="B66" s="309">
        <v>50</v>
      </c>
      <c r="C66" s="8"/>
      <c r="D66" s="6"/>
      <c r="E66" s="9"/>
      <c r="F66" s="10"/>
      <c r="I66" s="64"/>
      <c r="J66" s="64"/>
      <c r="K66" s="64"/>
      <c r="L66" s="64"/>
      <c r="M66" s="64"/>
      <c r="N66" s="64"/>
      <c r="O66" s="64"/>
      <c r="P66" s="64"/>
      <c r="Q66" s="64"/>
      <c r="R66" s="64"/>
    </row>
    <row r="67" spans="2:18" ht="19.899999999999999" customHeight="1" x14ac:dyDescent="0.25">
      <c r="B67" s="309">
        <v>51</v>
      </c>
      <c r="C67" s="8"/>
      <c r="D67" s="6"/>
      <c r="E67" s="7"/>
      <c r="F67" s="10"/>
      <c r="I67" s="64"/>
      <c r="J67" s="64"/>
      <c r="K67" s="64"/>
      <c r="L67" s="64"/>
      <c r="M67" s="64"/>
      <c r="N67" s="64"/>
      <c r="O67" s="64"/>
      <c r="P67" s="64"/>
      <c r="Q67" s="64"/>
      <c r="R67" s="64"/>
    </row>
    <row r="68" spans="2:18" ht="19.899999999999999" customHeight="1" x14ac:dyDescent="0.25">
      <c r="B68" s="309">
        <v>52</v>
      </c>
      <c r="C68" s="5"/>
      <c r="D68" s="6"/>
      <c r="E68" s="9"/>
      <c r="F68" s="10"/>
      <c r="I68" s="64"/>
      <c r="J68" s="64"/>
      <c r="K68" s="64"/>
      <c r="L68" s="64"/>
      <c r="M68" s="64"/>
      <c r="N68" s="64"/>
      <c r="O68" s="64"/>
      <c r="P68" s="64"/>
      <c r="Q68" s="64"/>
      <c r="R68" s="64"/>
    </row>
    <row r="69" spans="2:18" ht="19.899999999999999" customHeight="1" x14ac:dyDescent="0.25">
      <c r="B69" s="309">
        <v>53</v>
      </c>
      <c r="C69" s="8"/>
      <c r="D69" s="6"/>
      <c r="E69" s="7"/>
      <c r="F69" s="10"/>
      <c r="I69" s="64"/>
      <c r="J69" s="64"/>
      <c r="K69" s="64"/>
      <c r="L69" s="64"/>
      <c r="M69" s="64"/>
      <c r="N69" s="64"/>
      <c r="O69" s="64"/>
      <c r="P69" s="64"/>
      <c r="Q69" s="64"/>
      <c r="R69" s="64"/>
    </row>
    <row r="70" spans="2:18" ht="19.899999999999999" customHeight="1" x14ac:dyDescent="0.25">
      <c r="B70" s="309">
        <v>54</v>
      </c>
      <c r="C70" s="8"/>
      <c r="D70" s="6"/>
      <c r="E70" s="9"/>
      <c r="F70" s="10"/>
      <c r="I70" s="64"/>
      <c r="J70" s="64"/>
      <c r="K70" s="64"/>
      <c r="L70" s="64"/>
      <c r="M70" s="64"/>
      <c r="N70" s="64"/>
      <c r="O70" s="64"/>
      <c r="P70" s="64"/>
      <c r="Q70" s="64"/>
      <c r="R70" s="64"/>
    </row>
    <row r="71" spans="2:18" ht="19.899999999999999" customHeight="1" x14ac:dyDescent="0.25">
      <c r="B71" s="309">
        <v>55</v>
      </c>
      <c r="C71" s="5"/>
      <c r="D71" s="6"/>
      <c r="E71" s="7"/>
      <c r="F71" s="10"/>
      <c r="I71" s="64"/>
      <c r="J71" s="64"/>
      <c r="K71" s="64"/>
      <c r="L71" s="64"/>
      <c r="M71" s="64"/>
      <c r="N71" s="64"/>
      <c r="O71" s="64"/>
      <c r="P71" s="64"/>
      <c r="Q71" s="64"/>
      <c r="R71" s="64"/>
    </row>
    <row r="72" spans="2:18" ht="19.899999999999999" customHeight="1" x14ac:dyDescent="0.25">
      <c r="B72" s="309">
        <v>56</v>
      </c>
      <c r="C72" s="8"/>
      <c r="D72" s="6"/>
      <c r="E72" s="9"/>
      <c r="F72" s="10"/>
      <c r="I72" s="64"/>
      <c r="J72" s="64"/>
      <c r="K72" s="64"/>
      <c r="L72" s="64"/>
      <c r="M72" s="64"/>
      <c r="N72" s="64"/>
      <c r="O72" s="64"/>
      <c r="P72" s="64"/>
      <c r="Q72" s="64"/>
      <c r="R72" s="64"/>
    </row>
    <row r="73" spans="2:18" ht="19.899999999999999" customHeight="1" x14ac:dyDescent="0.25">
      <c r="B73" s="309">
        <v>57</v>
      </c>
      <c r="C73" s="8"/>
      <c r="D73" s="6"/>
      <c r="E73" s="7"/>
      <c r="F73" s="10"/>
      <c r="I73" s="64"/>
      <c r="J73" s="64"/>
      <c r="K73" s="64"/>
      <c r="L73" s="64"/>
      <c r="M73" s="64"/>
      <c r="N73" s="64"/>
      <c r="O73" s="64"/>
      <c r="P73" s="64"/>
      <c r="Q73" s="64"/>
      <c r="R73" s="64"/>
    </row>
    <row r="74" spans="2:18" ht="19.899999999999999" customHeight="1" x14ac:dyDescent="0.25">
      <c r="B74" s="309">
        <v>58</v>
      </c>
      <c r="C74" s="5"/>
      <c r="D74" s="6"/>
      <c r="E74" s="9"/>
      <c r="F74" s="10"/>
      <c r="I74" s="64"/>
      <c r="J74" s="64"/>
      <c r="K74" s="64"/>
      <c r="L74" s="64"/>
      <c r="M74" s="64"/>
      <c r="N74" s="64"/>
      <c r="O74" s="64"/>
      <c r="P74" s="64"/>
      <c r="Q74" s="64"/>
      <c r="R74" s="64"/>
    </row>
    <row r="75" spans="2:18" ht="19.899999999999999" customHeight="1" x14ac:dyDescent="0.25">
      <c r="B75" s="309">
        <v>59</v>
      </c>
      <c r="C75" s="8"/>
      <c r="D75" s="6"/>
      <c r="E75" s="7"/>
      <c r="F75" s="10"/>
      <c r="I75" s="64"/>
      <c r="J75" s="64"/>
      <c r="K75" s="64"/>
      <c r="L75" s="64"/>
      <c r="M75" s="64"/>
      <c r="N75" s="64"/>
      <c r="O75" s="64"/>
      <c r="P75" s="64"/>
      <c r="Q75" s="64"/>
      <c r="R75" s="64"/>
    </row>
    <row r="76" spans="2:18" ht="19.899999999999999" customHeight="1" x14ac:dyDescent="0.25">
      <c r="B76" s="309">
        <v>60</v>
      </c>
      <c r="C76" s="8"/>
      <c r="D76" s="6"/>
      <c r="E76" s="9"/>
      <c r="F76" s="10"/>
      <c r="I76" s="64"/>
      <c r="J76" s="64"/>
      <c r="K76" s="64"/>
      <c r="L76" s="64"/>
      <c r="M76" s="64"/>
      <c r="N76" s="64"/>
      <c r="O76" s="64"/>
      <c r="P76" s="64"/>
      <c r="Q76" s="64"/>
      <c r="R76" s="64"/>
    </row>
    <row r="77" spans="2:18" ht="19.899999999999999" customHeight="1" x14ac:dyDescent="0.25">
      <c r="B77" s="309">
        <v>61</v>
      </c>
      <c r="C77" s="5"/>
      <c r="D77" s="6"/>
      <c r="E77" s="7"/>
      <c r="F77" s="10"/>
      <c r="I77" s="64"/>
      <c r="J77" s="64"/>
      <c r="K77" s="64"/>
      <c r="L77" s="64"/>
      <c r="M77" s="64"/>
      <c r="N77" s="64"/>
      <c r="O77" s="64"/>
      <c r="P77" s="64"/>
      <c r="Q77" s="64"/>
      <c r="R77" s="64"/>
    </row>
    <row r="78" spans="2:18" ht="19.899999999999999" customHeight="1" x14ac:dyDescent="0.25">
      <c r="B78" s="309">
        <v>62</v>
      </c>
      <c r="C78" s="8"/>
      <c r="D78" s="6"/>
      <c r="E78" s="9"/>
      <c r="F78" s="10"/>
      <c r="I78" s="64"/>
      <c r="J78" s="64"/>
      <c r="K78" s="64"/>
      <c r="L78" s="64"/>
      <c r="M78" s="64"/>
      <c r="N78" s="64"/>
      <c r="O78" s="64"/>
      <c r="P78" s="64"/>
      <c r="Q78" s="64"/>
      <c r="R78" s="64"/>
    </row>
    <row r="79" spans="2:18" ht="19.899999999999999" customHeight="1" x14ac:dyDescent="0.25">
      <c r="B79" s="309">
        <v>63</v>
      </c>
      <c r="C79" s="8"/>
      <c r="D79" s="6"/>
      <c r="E79" s="7"/>
      <c r="F79" s="10"/>
      <c r="I79" s="64"/>
      <c r="J79" s="64"/>
      <c r="K79" s="64"/>
      <c r="L79" s="64"/>
      <c r="M79" s="64"/>
      <c r="N79" s="64"/>
      <c r="O79" s="64"/>
      <c r="P79" s="64"/>
      <c r="Q79" s="64"/>
      <c r="R79" s="64"/>
    </row>
    <row r="80" spans="2:18" ht="19.899999999999999" customHeight="1" x14ac:dyDescent="0.25">
      <c r="B80" s="309">
        <v>64</v>
      </c>
      <c r="C80" s="5"/>
      <c r="D80" s="6"/>
      <c r="E80" s="9"/>
      <c r="F80" s="10"/>
      <c r="I80" s="64"/>
      <c r="J80" s="64"/>
      <c r="K80" s="64"/>
      <c r="L80" s="64"/>
      <c r="M80" s="64"/>
      <c r="N80" s="64"/>
      <c r="O80" s="64"/>
      <c r="P80" s="64"/>
      <c r="Q80" s="64"/>
      <c r="R80" s="64"/>
    </row>
    <row r="81" spans="2:18" ht="19.899999999999999" customHeight="1" x14ac:dyDescent="0.25">
      <c r="B81" s="309">
        <v>65</v>
      </c>
      <c r="C81" s="8"/>
      <c r="D81" s="6"/>
      <c r="E81" s="7"/>
      <c r="F81" s="10"/>
      <c r="I81" s="64"/>
      <c r="J81" s="64"/>
      <c r="K81" s="64"/>
      <c r="L81" s="64"/>
      <c r="M81" s="64"/>
      <c r="N81" s="64"/>
      <c r="O81" s="64"/>
      <c r="P81" s="64"/>
      <c r="Q81" s="64"/>
      <c r="R81" s="64"/>
    </row>
    <row r="82" spans="2:18" ht="19.899999999999999" customHeight="1" x14ac:dyDescent="0.25">
      <c r="B82" s="309">
        <v>66</v>
      </c>
      <c r="C82" s="8"/>
      <c r="D82" s="6"/>
      <c r="E82" s="9"/>
      <c r="F82" s="10"/>
      <c r="I82" s="64"/>
      <c r="J82" s="64"/>
      <c r="K82" s="64"/>
      <c r="L82" s="64"/>
      <c r="M82" s="64"/>
      <c r="N82" s="64"/>
      <c r="O82" s="64"/>
      <c r="P82" s="64"/>
      <c r="Q82" s="64"/>
      <c r="R82" s="64"/>
    </row>
    <row r="83" spans="2:18" ht="19.899999999999999" customHeight="1" x14ac:dyDescent="0.25">
      <c r="B83" s="309">
        <v>67</v>
      </c>
      <c r="C83" s="5"/>
      <c r="D83" s="6"/>
      <c r="E83" s="7"/>
      <c r="F83" s="10"/>
      <c r="I83" s="64"/>
      <c r="J83" s="64"/>
      <c r="K83" s="64"/>
      <c r="L83" s="64"/>
      <c r="M83" s="64"/>
      <c r="N83" s="64"/>
      <c r="O83" s="64"/>
      <c r="P83" s="64"/>
      <c r="Q83" s="64"/>
      <c r="R83" s="64"/>
    </row>
    <row r="84" spans="2:18" ht="19.899999999999999" customHeight="1" x14ac:dyDescent="0.25">
      <c r="B84" s="309">
        <v>68</v>
      </c>
      <c r="C84" s="8"/>
      <c r="D84" s="6"/>
      <c r="E84" s="9"/>
      <c r="F84" s="10"/>
      <c r="I84" s="64"/>
      <c r="J84" s="64"/>
      <c r="K84" s="64"/>
      <c r="L84" s="64"/>
      <c r="M84" s="64"/>
      <c r="N84" s="64"/>
      <c r="O84" s="64"/>
      <c r="P84" s="64"/>
      <c r="Q84" s="64"/>
      <c r="R84" s="64"/>
    </row>
    <row r="85" spans="2:18" ht="19.899999999999999" customHeight="1" x14ac:dyDescent="0.25">
      <c r="B85" s="309">
        <v>69</v>
      </c>
      <c r="C85" s="8"/>
      <c r="D85" s="6"/>
      <c r="E85" s="7"/>
      <c r="F85" s="10"/>
      <c r="I85" s="64"/>
      <c r="J85" s="64"/>
      <c r="K85" s="64"/>
      <c r="L85" s="64"/>
      <c r="M85" s="64"/>
      <c r="N85" s="64"/>
      <c r="O85" s="64"/>
      <c r="P85" s="64"/>
      <c r="Q85" s="64"/>
      <c r="R85" s="64"/>
    </row>
    <row r="86" spans="2:18" ht="19.899999999999999" customHeight="1" x14ac:dyDescent="0.25">
      <c r="B86" s="309">
        <v>70</v>
      </c>
      <c r="C86" s="5"/>
      <c r="D86" s="6"/>
      <c r="E86" s="9"/>
      <c r="F86" s="10"/>
      <c r="I86" s="64"/>
      <c r="J86" s="64"/>
      <c r="K86" s="64"/>
      <c r="L86" s="64"/>
      <c r="M86" s="64"/>
      <c r="N86" s="64"/>
      <c r="O86" s="64"/>
      <c r="P86" s="64"/>
      <c r="Q86" s="64"/>
      <c r="R86" s="64"/>
    </row>
    <row r="87" spans="2:18" ht="19.899999999999999" customHeight="1" x14ac:dyDescent="0.25">
      <c r="B87" s="309">
        <v>71</v>
      </c>
      <c r="C87" s="8"/>
      <c r="D87" s="6"/>
      <c r="E87" s="7"/>
      <c r="F87" s="10"/>
      <c r="I87" s="64"/>
      <c r="J87" s="64"/>
      <c r="K87" s="64"/>
      <c r="L87" s="64"/>
      <c r="M87" s="64"/>
      <c r="N87" s="64"/>
      <c r="O87" s="64"/>
      <c r="P87" s="64"/>
      <c r="Q87" s="64"/>
      <c r="R87" s="64"/>
    </row>
    <row r="88" spans="2:18" ht="19.899999999999999" customHeight="1" x14ac:dyDescent="0.25">
      <c r="B88" s="309">
        <v>72</v>
      </c>
      <c r="C88" s="8"/>
      <c r="D88" s="6"/>
      <c r="E88" s="9"/>
      <c r="F88" s="10"/>
      <c r="I88" s="64"/>
      <c r="J88" s="64"/>
      <c r="K88" s="64"/>
      <c r="L88" s="64"/>
      <c r="M88" s="64"/>
      <c r="N88" s="64"/>
      <c r="O88" s="64"/>
      <c r="P88" s="64"/>
      <c r="Q88" s="64"/>
      <c r="R88" s="64"/>
    </row>
    <row r="89" spans="2:18" ht="19.899999999999999" customHeight="1" x14ac:dyDescent="0.25">
      <c r="B89" s="309">
        <v>73</v>
      </c>
      <c r="C89" s="5"/>
      <c r="D89" s="6"/>
      <c r="E89" s="7"/>
      <c r="F89" s="10"/>
      <c r="I89" s="64"/>
      <c r="J89" s="64"/>
      <c r="K89" s="64"/>
      <c r="L89" s="64"/>
      <c r="M89" s="64"/>
      <c r="N89" s="64"/>
      <c r="O89" s="64"/>
      <c r="P89" s="64"/>
      <c r="Q89" s="64"/>
      <c r="R89" s="64"/>
    </row>
    <row r="90" spans="2:18" ht="19.899999999999999" customHeight="1" x14ac:dyDescent="0.25">
      <c r="B90" s="309">
        <v>74</v>
      </c>
      <c r="C90" s="8"/>
      <c r="D90" s="6"/>
      <c r="E90" s="9"/>
      <c r="F90" s="10"/>
      <c r="I90" s="64"/>
      <c r="J90" s="64"/>
      <c r="K90" s="64"/>
      <c r="L90" s="64"/>
      <c r="M90" s="64"/>
      <c r="N90" s="64"/>
      <c r="O90" s="64"/>
      <c r="P90" s="64"/>
      <c r="Q90" s="64"/>
      <c r="R90" s="64"/>
    </row>
    <row r="91" spans="2:18" ht="19.899999999999999" customHeight="1" x14ac:dyDescent="0.25">
      <c r="B91" s="309">
        <v>75</v>
      </c>
      <c r="C91" s="8"/>
      <c r="D91" s="6"/>
      <c r="E91" s="7"/>
      <c r="F91" s="10"/>
      <c r="I91" s="64"/>
      <c r="J91" s="64"/>
      <c r="K91" s="64"/>
      <c r="L91" s="64"/>
      <c r="M91" s="64"/>
      <c r="N91" s="64"/>
      <c r="O91" s="64"/>
      <c r="P91" s="64"/>
      <c r="Q91" s="64"/>
      <c r="R91" s="64"/>
    </row>
    <row r="92" spans="2:18" ht="19.899999999999999" customHeight="1" x14ac:dyDescent="0.25">
      <c r="B92" s="309">
        <v>76</v>
      </c>
      <c r="C92" s="5"/>
      <c r="D92" s="6"/>
      <c r="E92" s="9"/>
      <c r="F92" s="10"/>
      <c r="I92" s="64"/>
      <c r="J92" s="64"/>
      <c r="K92" s="64"/>
      <c r="L92" s="64"/>
      <c r="M92" s="64"/>
      <c r="N92" s="64"/>
      <c r="O92" s="64"/>
      <c r="P92" s="64"/>
      <c r="Q92" s="64"/>
      <c r="R92" s="64"/>
    </row>
    <row r="93" spans="2:18" ht="19.899999999999999" customHeight="1" x14ac:dyDescent="0.25">
      <c r="B93" s="309">
        <v>77</v>
      </c>
      <c r="C93" s="8"/>
      <c r="D93" s="6"/>
      <c r="E93" s="7"/>
      <c r="F93" s="10"/>
      <c r="I93" s="64"/>
      <c r="J93" s="64"/>
      <c r="K93" s="64"/>
      <c r="L93" s="64"/>
      <c r="M93" s="64"/>
      <c r="N93" s="64"/>
      <c r="O93" s="64"/>
      <c r="P93" s="64"/>
      <c r="Q93" s="64"/>
      <c r="R93" s="64"/>
    </row>
    <row r="94" spans="2:18" ht="19.899999999999999" customHeight="1" x14ac:dyDescent="0.25">
      <c r="B94" s="309">
        <v>78</v>
      </c>
      <c r="C94" s="8"/>
      <c r="D94" s="6"/>
      <c r="E94" s="9"/>
      <c r="F94" s="10"/>
      <c r="I94" s="64"/>
      <c r="J94" s="64"/>
      <c r="K94" s="64"/>
      <c r="L94" s="64"/>
      <c r="M94" s="64"/>
      <c r="N94" s="64"/>
      <c r="O94" s="64"/>
      <c r="P94" s="64"/>
      <c r="Q94" s="64"/>
      <c r="R94" s="64"/>
    </row>
    <row r="95" spans="2:18" ht="19.899999999999999" customHeight="1" x14ac:dyDescent="0.25">
      <c r="B95" s="309">
        <v>79</v>
      </c>
      <c r="C95" s="5"/>
      <c r="D95" s="6"/>
      <c r="E95" s="7"/>
      <c r="F95" s="10"/>
      <c r="I95" s="64"/>
      <c r="J95" s="64"/>
      <c r="K95" s="64"/>
      <c r="L95" s="64"/>
      <c r="M95" s="64"/>
      <c r="N95" s="64"/>
      <c r="O95" s="64"/>
      <c r="P95" s="64"/>
      <c r="Q95" s="64"/>
      <c r="R95" s="64"/>
    </row>
    <row r="96" spans="2:18" ht="19.899999999999999" customHeight="1" x14ac:dyDescent="0.25">
      <c r="B96" s="309">
        <v>80</v>
      </c>
      <c r="C96" s="8"/>
      <c r="D96" s="6"/>
      <c r="E96" s="9"/>
      <c r="F96" s="10"/>
      <c r="I96" s="64"/>
      <c r="J96" s="64"/>
      <c r="K96" s="64"/>
      <c r="L96" s="64"/>
      <c r="M96" s="64"/>
      <c r="N96" s="64"/>
      <c r="O96" s="64"/>
      <c r="P96" s="64"/>
      <c r="Q96" s="64"/>
      <c r="R96" s="64"/>
    </row>
    <row r="97" spans="2:18" ht="19.899999999999999" customHeight="1" x14ac:dyDescent="0.25">
      <c r="B97" s="309">
        <v>81</v>
      </c>
      <c r="C97" s="8"/>
      <c r="D97" s="6"/>
      <c r="E97" s="7"/>
      <c r="F97" s="10"/>
      <c r="I97" s="64"/>
      <c r="J97" s="64"/>
      <c r="K97" s="64"/>
      <c r="L97" s="64"/>
      <c r="M97" s="64"/>
      <c r="N97" s="64"/>
      <c r="O97" s="64"/>
      <c r="P97" s="64"/>
      <c r="Q97" s="64"/>
      <c r="R97" s="64"/>
    </row>
    <row r="98" spans="2:18" ht="19.899999999999999" customHeight="1" x14ac:dyDescent="0.25">
      <c r="B98" s="309">
        <v>82</v>
      </c>
      <c r="C98" s="5"/>
      <c r="D98" s="6"/>
      <c r="E98" s="9"/>
      <c r="F98" s="10"/>
      <c r="I98" s="64"/>
      <c r="J98" s="64"/>
      <c r="K98" s="64"/>
      <c r="L98" s="64"/>
      <c r="M98" s="64"/>
      <c r="N98" s="64"/>
      <c r="O98" s="64"/>
      <c r="P98" s="64"/>
      <c r="Q98" s="64"/>
      <c r="R98" s="64"/>
    </row>
    <row r="99" spans="2:18" ht="19.899999999999999" customHeight="1" x14ac:dyDescent="0.25">
      <c r="B99" s="309">
        <v>83</v>
      </c>
      <c r="C99" s="8"/>
      <c r="D99" s="6"/>
      <c r="E99" s="7"/>
      <c r="F99" s="10"/>
      <c r="I99" s="64"/>
      <c r="J99" s="64"/>
      <c r="K99" s="64"/>
      <c r="L99" s="64"/>
      <c r="M99" s="64"/>
      <c r="N99" s="64"/>
      <c r="O99" s="64"/>
      <c r="P99" s="64"/>
      <c r="Q99" s="64"/>
      <c r="R99" s="64"/>
    </row>
    <row r="100" spans="2:18" ht="19.899999999999999" customHeight="1" x14ac:dyDescent="0.25">
      <c r="B100" s="309">
        <v>84</v>
      </c>
      <c r="C100" s="8"/>
      <c r="D100" s="6"/>
      <c r="E100" s="9"/>
      <c r="F100" s="10"/>
      <c r="I100" s="64"/>
      <c r="J100" s="64"/>
      <c r="K100" s="64"/>
      <c r="L100" s="64"/>
      <c r="M100" s="64"/>
      <c r="N100" s="64"/>
      <c r="O100" s="64"/>
      <c r="P100" s="64"/>
      <c r="Q100" s="64"/>
      <c r="R100" s="64"/>
    </row>
    <row r="101" spans="2:18" ht="19.899999999999999" customHeight="1" x14ac:dyDescent="0.25">
      <c r="B101" s="309">
        <v>85</v>
      </c>
      <c r="C101" s="5"/>
      <c r="D101" s="6"/>
      <c r="E101" s="7"/>
      <c r="F101" s="10"/>
      <c r="I101" s="64"/>
      <c r="J101" s="64"/>
      <c r="K101" s="64"/>
      <c r="L101" s="64"/>
      <c r="M101" s="64"/>
      <c r="N101" s="64"/>
      <c r="O101" s="64"/>
      <c r="P101" s="64"/>
      <c r="Q101" s="64"/>
      <c r="R101" s="64"/>
    </row>
    <row r="102" spans="2:18" ht="19.899999999999999" customHeight="1" x14ac:dyDescent="0.25">
      <c r="B102" s="309">
        <v>86</v>
      </c>
      <c r="C102" s="8"/>
      <c r="D102" s="6"/>
      <c r="E102" s="9"/>
      <c r="F102" s="10"/>
      <c r="I102" s="64"/>
      <c r="J102" s="64"/>
      <c r="K102" s="64"/>
      <c r="L102" s="64"/>
      <c r="M102" s="64"/>
      <c r="N102" s="64"/>
      <c r="O102" s="64"/>
      <c r="P102" s="64"/>
      <c r="Q102" s="64"/>
      <c r="R102" s="64"/>
    </row>
    <row r="103" spans="2:18" ht="19.899999999999999" customHeight="1" x14ac:dyDescent="0.25">
      <c r="B103" s="309">
        <v>87</v>
      </c>
      <c r="C103" s="8"/>
      <c r="D103" s="6"/>
      <c r="E103" s="7"/>
      <c r="F103" s="10"/>
      <c r="I103" s="64"/>
      <c r="J103" s="64"/>
      <c r="K103" s="64"/>
      <c r="L103" s="64"/>
      <c r="M103" s="64"/>
      <c r="N103" s="64"/>
      <c r="O103" s="64"/>
      <c r="P103" s="64"/>
      <c r="Q103" s="64"/>
      <c r="R103" s="64"/>
    </row>
    <row r="104" spans="2:18" ht="19.899999999999999" customHeight="1" x14ac:dyDescent="0.25">
      <c r="B104" s="309">
        <v>88</v>
      </c>
      <c r="C104" s="5"/>
      <c r="D104" s="6"/>
      <c r="E104" s="9"/>
      <c r="F104" s="10"/>
      <c r="I104" s="64"/>
      <c r="J104" s="64"/>
      <c r="K104" s="64"/>
      <c r="L104" s="64"/>
      <c r="M104" s="64"/>
      <c r="N104" s="64"/>
      <c r="O104" s="64"/>
      <c r="P104" s="64"/>
      <c r="Q104" s="64"/>
      <c r="R104" s="64"/>
    </row>
    <row r="105" spans="2:18" ht="19.899999999999999" customHeight="1" x14ac:dyDescent="0.25">
      <c r="B105" s="309">
        <v>89</v>
      </c>
      <c r="C105" s="8"/>
      <c r="D105" s="6"/>
      <c r="E105" s="7"/>
      <c r="F105" s="10"/>
      <c r="I105" s="64"/>
      <c r="J105" s="64"/>
      <c r="K105" s="64"/>
      <c r="L105" s="64"/>
      <c r="M105" s="64"/>
      <c r="N105" s="64"/>
      <c r="O105" s="64"/>
      <c r="P105" s="64"/>
      <c r="Q105" s="64"/>
      <c r="R105" s="64"/>
    </row>
    <row r="106" spans="2:18" ht="19.899999999999999" customHeight="1" x14ac:dyDescent="0.25">
      <c r="B106" s="309">
        <v>90</v>
      </c>
      <c r="C106" s="8"/>
      <c r="D106" s="6"/>
      <c r="E106" s="9"/>
      <c r="F106" s="10"/>
      <c r="I106" s="64"/>
      <c r="J106" s="64"/>
      <c r="K106" s="64"/>
      <c r="L106" s="64"/>
      <c r="M106" s="64"/>
      <c r="N106" s="64"/>
      <c r="O106" s="64"/>
      <c r="P106" s="64"/>
      <c r="Q106" s="64"/>
      <c r="R106" s="64"/>
    </row>
    <row r="107" spans="2:18" ht="19.899999999999999" customHeight="1" x14ac:dyDescent="0.25">
      <c r="B107" s="309">
        <v>91</v>
      </c>
      <c r="C107" s="5"/>
      <c r="D107" s="6"/>
      <c r="E107" s="7"/>
      <c r="F107" s="10"/>
      <c r="I107" s="64"/>
      <c r="J107" s="64"/>
      <c r="K107" s="64"/>
      <c r="L107" s="64"/>
      <c r="M107" s="64"/>
      <c r="N107" s="64"/>
      <c r="O107" s="64"/>
      <c r="P107" s="64"/>
      <c r="Q107" s="64"/>
      <c r="R107" s="64"/>
    </row>
    <row r="108" spans="2:18" ht="19.899999999999999" customHeight="1" x14ac:dyDescent="0.25">
      <c r="B108" s="309">
        <v>92</v>
      </c>
      <c r="C108" s="8"/>
      <c r="D108" s="6"/>
      <c r="E108" s="9"/>
      <c r="F108" s="10"/>
      <c r="I108" s="64"/>
      <c r="J108" s="64"/>
      <c r="K108" s="64"/>
      <c r="L108" s="64"/>
      <c r="M108" s="64"/>
      <c r="N108" s="64"/>
      <c r="O108" s="64"/>
      <c r="P108" s="64"/>
      <c r="Q108" s="64"/>
      <c r="R108" s="64"/>
    </row>
    <row r="109" spans="2:18" ht="19.899999999999999" customHeight="1" x14ac:dyDescent="0.25">
      <c r="B109" s="309">
        <v>93</v>
      </c>
      <c r="C109" s="8"/>
      <c r="D109" s="6"/>
      <c r="E109" s="7"/>
      <c r="F109" s="10"/>
      <c r="I109" s="64"/>
      <c r="J109" s="64"/>
      <c r="K109" s="64"/>
      <c r="L109" s="64"/>
      <c r="M109" s="64"/>
      <c r="N109" s="64"/>
      <c r="O109" s="64"/>
      <c r="P109" s="64"/>
      <c r="Q109" s="64"/>
      <c r="R109" s="64"/>
    </row>
    <row r="110" spans="2:18" ht="19.899999999999999" customHeight="1" x14ac:dyDescent="0.25">
      <c r="B110" s="309">
        <v>94</v>
      </c>
      <c r="C110" s="5"/>
      <c r="D110" s="6"/>
      <c r="E110" s="9"/>
      <c r="F110" s="10"/>
      <c r="I110" s="64"/>
      <c r="J110" s="64"/>
      <c r="K110" s="64"/>
      <c r="L110" s="64"/>
      <c r="M110" s="64"/>
      <c r="N110" s="64"/>
      <c r="O110" s="64"/>
      <c r="P110" s="64"/>
      <c r="Q110" s="64"/>
      <c r="R110" s="64"/>
    </row>
    <row r="111" spans="2:18" ht="19.899999999999999" customHeight="1" x14ac:dyDescent="0.25">
      <c r="B111" s="309">
        <v>95</v>
      </c>
      <c r="C111" s="8"/>
      <c r="D111" s="6"/>
      <c r="E111" s="7"/>
      <c r="F111" s="10"/>
      <c r="I111" s="64"/>
      <c r="J111" s="64"/>
      <c r="K111" s="64"/>
      <c r="L111" s="64"/>
      <c r="M111" s="64"/>
      <c r="N111" s="64"/>
      <c r="O111" s="64"/>
      <c r="P111" s="64"/>
      <c r="Q111" s="64"/>
      <c r="R111" s="64"/>
    </row>
    <row r="112" spans="2:18" ht="19.899999999999999" customHeight="1" x14ac:dyDescent="0.25">
      <c r="B112" s="309">
        <v>96</v>
      </c>
      <c r="C112" s="8"/>
      <c r="D112" s="6"/>
      <c r="E112" s="9"/>
      <c r="F112" s="10"/>
      <c r="I112" s="64"/>
      <c r="J112" s="64"/>
      <c r="K112" s="64"/>
      <c r="L112" s="64"/>
      <c r="M112" s="64"/>
      <c r="N112" s="64"/>
      <c r="O112" s="64"/>
      <c r="P112" s="64"/>
      <c r="Q112" s="64"/>
      <c r="R112" s="64"/>
    </row>
    <row r="113" spans="2:18" ht="19.899999999999999" customHeight="1" x14ac:dyDescent="0.25">
      <c r="B113" s="309">
        <v>97</v>
      </c>
      <c r="C113" s="5"/>
      <c r="D113" s="6"/>
      <c r="E113" s="7"/>
      <c r="F113" s="10"/>
      <c r="I113" s="64"/>
      <c r="J113" s="64"/>
      <c r="K113" s="64"/>
      <c r="L113" s="64"/>
      <c r="M113" s="64"/>
      <c r="N113" s="64"/>
      <c r="O113" s="64"/>
      <c r="P113" s="64"/>
      <c r="Q113" s="64"/>
      <c r="R113" s="64"/>
    </row>
    <row r="114" spans="2:18" ht="19.899999999999999" customHeight="1" x14ac:dyDescent="0.25">
      <c r="B114" s="309">
        <v>98</v>
      </c>
      <c r="C114" s="8"/>
      <c r="D114" s="6"/>
      <c r="E114" s="9"/>
      <c r="F114" s="10"/>
      <c r="I114" s="64"/>
      <c r="J114" s="64"/>
      <c r="K114" s="64"/>
      <c r="L114" s="64"/>
      <c r="M114" s="64"/>
      <c r="N114" s="64"/>
      <c r="O114" s="64"/>
      <c r="P114" s="64"/>
      <c r="Q114" s="64"/>
      <c r="R114" s="64"/>
    </row>
    <row r="115" spans="2:18" ht="19.899999999999999" customHeight="1" x14ac:dyDescent="0.25">
      <c r="B115" s="309">
        <v>99</v>
      </c>
      <c r="C115" s="8"/>
      <c r="D115" s="6"/>
      <c r="E115" s="7"/>
      <c r="F115" s="10"/>
      <c r="I115" s="64"/>
      <c r="J115" s="64"/>
      <c r="K115" s="64"/>
      <c r="L115" s="64"/>
      <c r="M115" s="64"/>
      <c r="N115" s="64"/>
      <c r="O115" s="64"/>
      <c r="P115" s="64"/>
      <c r="Q115" s="64"/>
      <c r="R115" s="64"/>
    </row>
    <row r="116" spans="2:18" ht="19.899999999999999" customHeight="1" x14ac:dyDescent="0.25">
      <c r="B116" s="309">
        <v>100</v>
      </c>
      <c r="C116" s="5"/>
      <c r="D116" s="6"/>
      <c r="E116" s="9"/>
      <c r="F116" s="10"/>
      <c r="I116" s="64"/>
      <c r="J116" s="64"/>
      <c r="K116" s="64"/>
      <c r="L116" s="64"/>
      <c r="M116" s="64"/>
      <c r="N116" s="64"/>
      <c r="O116" s="64"/>
      <c r="P116" s="64"/>
      <c r="Q116" s="64"/>
      <c r="R116" s="64"/>
    </row>
    <row r="117" spans="2:18" ht="19.899999999999999" customHeight="1" x14ac:dyDescent="0.25">
      <c r="B117" s="309">
        <v>101</v>
      </c>
      <c r="C117" s="8"/>
      <c r="D117" s="6"/>
      <c r="E117" s="7"/>
      <c r="F117" s="10"/>
      <c r="I117" s="64"/>
      <c r="J117" s="64"/>
      <c r="K117" s="64"/>
      <c r="L117" s="64"/>
      <c r="M117" s="64"/>
      <c r="N117" s="64"/>
      <c r="O117" s="64"/>
      <c r="P117" s="64"/>
      <c r="Q117" s="64"/>
      <c r="R117" s="64"/>
    </row>
    <row r="118" spans="2:18" ht="19.899999999999999" customHeight="1" x14ac:dyDescent="0.25">
      <c r="B118" s="309">
        <v>102</v>
      </c>
      <c r="C118" s="8"/>
      <c r="D118" s="6"/>
      <c r="E118" s="9"/>
      <c r="F118" s="10"/>
      <c r="I118" s="64"/>
      <c r="J118" s="64"/>
      <c r="K118" s="64"/>
      <c r="L118" s="64"/>
      <c r="M118" s="64"/>
      <c r="N118" s="64"/>
      <c r="O118" s="64"/>
      <c r="P118" s="64"/>
      <c r="Q118" s="64"/>
      <c r="R118" s="64"/>
    </row>
    <row r="119" spans="2:18" ht="19.899999999999999" customHeight="1" x14ac:dyDescent="0.25">
      <c r="B119" s="309">
        <v>103</v>
      </c>
      <c r="C119" s="5"/>
      <c r="D119" s="6"/>
      <c r="E119" s="7"/>
      <c r="F119" s="10"/>
      <c r="I119" s="64"/>
      <c r="J119" s="64"/>
      <c r="K119" s="64"/>
      <c r="L119" s="64"/>
      <c r="M119" s="64"/>
      <c r="N119" s="64"/>
      <c r="O119" s="64"/>
      <c r="P119" s="64"/>
      <c r="Q119" s="64"/>
      <c r="R119" s="64"/>
    </row>
    <row r="120" spans="2:18" ht="19.899999999999999" customHeight="1" x14ac:dyDescent="0.25">
      <c r="B120" s="309">
        <v>104</v>
      </c>
      <c r="C120" s="8"/>
      <c r="D120" s="6"/>
      <c r="E120" s="9"/>
      <c r="F120" s="10"/>
      <c r="I120" s="64"/>
      <c r="J120" s="64"/>
      <c r="K120" s="64"/>
      <c r="L120" s="64"/>
      <c r="M120" s="64"/>
      <c r="N120" s="64"/>
      <c r="O120" s="64"/>
      <c r="P120" s="64"/>
      <c r="Q120" s="64"/>
      <c r="R120" s="64"/>
    </row>
    <row r="121" spans="2:18" ht="19.899999999999999" customHeight="1" x14ac:dyDescent="0.25">
      <c r="B121" s="309">
        <v>105</v>
      </c>
      <c r="C121" s="8"/>
      <c r="D121" s="6"/>
      <c r="E121" s="7"/>
      <c r="F121" s="10"/>
      <c r="I121" s="64"/>
      <c r="J121" s="64"/>
      <c r="K121" s="64"/>
      <c r="L121" s="64"/>
      <c r="M121" s="64"/>
      <c r="N121" s="64"/>
      <c r="O121" s="64"/>
      <c r="P121" s="64"/>
      <c r="Q121" s="64"/>
      <c r="R121" s="64"/>
    </row>
    <row r="122" spans="2:18" ht="19.899999999999999" customHeight="1" x14ac:dyDescent="0.25">
      <c r="B122" s="309">
        <v>106</v>
      </c>
      <c r="C122" s="5"/>
      <c r="D122" s="6"/>
      <c r="E122" s="9"/>
      <c r="F122" s="10"/>
      <c r="I122" s="64"/>
      <c r="J122" s="64"/>
      <c r="K122" s="64"/>
      <c r="L122" s="64"/>
      <c r="M122" s="64"/>
      <c r="N122" s="64"/>
      <c r="O122" s="64"/>
      <c r="P122" s="64"/>
      <c r="Q122" s="64"/>
      <c r="R122" s="64"/>
    </row>
    <row r="123" spans="2:18" ht="19.899999999999999" customHeight="1" x14ac:dyDescent="0.25">
      <c r="B123" s="309">
        <v>107</v>
      </c>
      <c r="C123" s="8"/>
      <c r="D123" s="6"/>
      <c r="E123" s="7"/>
      <c r="F123" s="10"/>
      <c r="I123" s="64"/>
      <c r="J123" s="64"/>
      <c r="K123" s="64"/>
      <c r="L123" s="64"/>
      <c r="M123" s="64"/>
      <c r="N123" s="64"/>
      <c r="O123" s="64"/>
      <c r="P123" s="64"/>
      <c r="Q123" s="64"/>
      <c r="R123" s="64"/>
    </row>
    <row r="124" spans="2:18" ht="19.899999999999999" customHeight="1" x14ac:dyDescent="0.25">
      <c r="B124" s="309">
        <v>108</v>
      </c>
      <c r="C124" s="8"/>
      <c r="D124" s="6"/>
      <c r="E124" s="9"/>
      <c r="F124" s="10"/>
      <c r="I124" s="64"/>
      <c r="J124" s="64"/>
      <c r="K124" s="64"/>
      <c r="L124" s="64"/>
      <c r="M124" s="64"/>
      <c r="N124" s="64"/>
      <c r="O124" s="64"/>
      <c r="P124" s="64"/>
      <c r="Q124" s="64"/>
      <c r="R124" s="64"/>
    </row>
    <row r="125" spans="2:18" ht="19.899999999999999" customHeight="1" x14ac:dyDescent="0.25">
      <c r="B125" s="309">
        <v>109</v>
      </c>
      <c r="C125" s="5"/>
      <c r="D125" s="6"/>
      <c r="E125" s="7"/>
      <c r="F125" s="10"/>
      <c r="I125" s="64"/>
      <c r="J125" s="64"/>
      <c r="K125" s="64"/>
      <c r="L125" s="64"/>
      <c r="M125" s="64"/>
      <c r="N125" s="64"/>
      <c r="O125" s="64"/>
      <c r="P125" s="64"/>
      <c r="Q125" s="64"/>
      <c r="R125" s="64"/>
    </row>
    <row r="126" spans="2:18" ht="19.899999999999999" customHeight="1" x14ac:dyDescent="0.25">
      <c r="B126" s="309">
        <v>110</v>
      </c>
      <c r="C126" s="8"/>
      <c r="D126" s="6"/>
      <c r="E126" s="9"/>
      <c r="F126" s="10"/>
      <c r="I126" s="64"/>
      <c r="J126" s="64"/>
      <c r="K126" s="64"/>
      <c r="L126" s="64"/>
      <c r="M126" s="64"/>
      <c r="N126" s="64"/>
      <c r="O126" s="64"/>
      <c r="P126" s="64"/>
      <c r="Q126" s="64"/>
      <c r="R126" s="64"/>
    </row>
    <row r="127" spans="2:18" ht="19.899999999999999" customHeight="1" x14ac:dyDescent="0.25">
      <c r="B127" s="309">
        <v>111</v>
      </c>
      <c r="C127" s="8"/>
      <c r="D127" s="6"/>
      <c r="E127" s="7"/>
      <c r="F127" s="10"/>
      <c r="I127" s="64"/>
      <c r="J127" s="64"/>
      <c r="K127" s="64"/>
      <c r="L127" s="64"/>
      <c r="M127" s="64"/>
      <c r="N127" s="64"/>
      <c r="O127" s="64"/>
      <c r="P127" s="64"/>
      <c r="Q127" s="64"/>
      <c r="R127" s="64"/>
    </row>
    <row r="128" spans="2:18" ht="19.899999999999999" customHeight="1" x14ac:dyDescent="0.25">
      <c r="B128" s="309">
        <v>112</v>
      </c>
      <c r="C128" s="5"/>
      <c r="D128" s="6"/>
      <c r="E128" s="9"/>
      <c r="F128" s="10"/>
      <c r="I128" s="64"/>
      <c r="J128" s="64"/>
      <c r="K128" s="64"/>
      <c r="L128" s="64"/>
      <c r="M128" s="64"/>
      <c r="N128" s="64"/>
      <c r="O128" s="64"/>
      <c r="P128" s="64"/>
      <c r="Q128" s="64"/>
      <c r="R128" s="64"/>
    </row>
    <row r="129" spans="2:18" ht="19.899999999999999" customHeight="1" x14ac:dyDescent="0.25">
      <c r="B129" s="309">
        <v>113</v>
      </c>
      <c r="C129" s="8"/>
      <c r="D129" s="6"/>
      <c r="E129" s="7"/>
      <c r="F129" s="10"/>
      <c r="I129" s="64"/>
      <c r="J129" s="64"/>
      <c r="K129" s="64"/>
      <c r="L129" s="64"/>
      <c r="M129" s="64"/>
      <c r="N129" s="64"/>
      <c r="O129" s="64"/>
      <c r="P129" s="64"/>
      <c r="Q129" s="64"/>
      <c r="R129" s="64"/>
    </row>
    <row r="130" spans="2:18" ht="19.899999999999999" customHeight="1" x14ac:dyDescent="0.25">
      <c r="B130" s="309">
        <v>114</v>
      </c>
      <c r="C130" s="8"/>
      <c r="D130" s="6"/>
      <c r="E130" s="9"/>
      <c r="F130" s="10"/>
      <c r="I130" s="64"/>
      <c r="J130" s="64"/>
      <c r="K130" s="64"/>
      <c r="L130" s="64"/>
      <c r="M130" s="64"/>
      <c r="N130" s="64"/>
      <c r="O130" s="64"/>
      <c r="P130" s="64"/>
      <c r="Q130" s="64"/>
      <c r="R130" s="64"/>
    </row>
    <row r="131" spans="2:18" ht="19.899999999999999" customHeight="1" x14ac:dyDescent="0.25">
      <c r="B131" s="309">
        <v>115</v>
      </c>
      <c r="C131" s="5"/>
      <c r="D131" s="6"/>
      <c r="E131" s="7"/>
      <c r="F131" s="10"/>
      <c r="I131" s="64"/>
      <c r="J131" s="64"/>
      <c r="K131" s="64"/>
      <c r="L131" s="64"/>
      <c r="M131" s="64"/>
      <c r="N131" s="64"/>
      <c r="O131" s="64"/>
      <c r="P131" s="64"/>
      <c r="Q131" s="64"/>
      <c r="R131" s="64"/>
    </row>
    <row r="132" spans="2:18" ht="19.899999999999999" customHeight="1" x14ac:dyDescent="0.25">
      <c r="B132" s="309">
        <v>116</v>
      </c>
      <c r="C132" s="8"/>
      <c r="D132" s="6"/>
      <c r="E132" s="9"/>
      <c r="F132" s="10"/>
      <c r="I132" s="64"/>
      <c r="J132" s="64"/>
      <c r="K132" s="64"/>
      <c r="L132" s="64"/>
      <c r="M132" s="64"/>
      <c r="N132" s="64"/>
      <c r="O132" s="64"/>
      <c r="P132" s="64"/>
      <c r="Q132" s="64"/>
      <c r="R132" s="64"/>
    </row>
    <row r="133" spans="2:18" ht="19.899999999999999" customHeight="1" x14ac:dyDescent="0.25">
      <c r="B133" s="309">
        <v>117</v>
      </c>
      <c r="C133" s="8"/>
      <c r="D133" s="6"/>
      <c r="E133" s="7"/>
      <c r="F133" s="10"/>
      <c r="I133" s="64"/>
      <c r="J133" s="64"/>
      <c r="K133" s="64"/>
      <c r="L133" s="64"/>
      <c r="M133" s="64"/>
      <c r="N133" s="64"/>
      <c r="O133" s="64"/>
      <c r="P133" s="64"/>
      <c r="Q133" s="64"/>
      <c r="R133" s="64"/>
    </row>
    <row r="134" spans="2:18" ht="19.899999999999999" customHeight="1" x14ac:dyDescent="0.25">
      <c r="B134" s="309">
        <v>118</v>
      </c>
      <c r="C134" s="5"/>
      <c r="D134" s="6"/>
      <c r="E134" s="9"/>
      <c r="F134" s="10"/>
      <c r="I134" s="64"/>
      <c r="J134" s="64"/>
      <c r="K134" s="64"/>
      <c r="L134" s="64"/>
      <c r="M134" s="64"/>
      <c r="N134" s="64"/>
      <c r="O134" s="64"/>
      <c r="P134" s="64"/>
      <c r="Q134" s="64"/>
      <c r="R134" s="64"/>
    </row>
    <row r="135" spans="2:18" ht="19.899999999999999" customHeight="1" x14ac:dyDescent="0.25">
      <c r="B135" s="309">
        <v>119</v>
      </c>
      <c r="C135" s="8"/>
      <c r="D135" s="6"/>
      <c r="E135" s="7"/>
      <c r="F135" s="10"/>
      <c r="I135" s="64"/>
      <c r="J135" s="64"/>
      <c r="K135" s="64"/>
      <c r="L135" s="64"/>
      <c r="M135" s="64"/>
      <c r="N135" s="64"/>
      <c r="O135" s="64"/>
      <c r="P135" s="64"/>
      <c r="Q135" s="64"/>
      <c r="R135" s="64"/>
    </row>
    <row r="136" spans="2:18" ht="19.899999999999999" customHeight="1" x14ac:dyDescent="0.25">
      <c r="B136" s="309">
        <v>120</v>
      </c>
      <c r="C136" s="8"/>
      <c r="D136" s="6"/>
      <c r="E136" s="9"/>
      <c r="F136" s="10"/>
      <c r="I136" s="64"/>
      <c r="J136" s="64"/>
      <c r="K136" s="64"/>
      <c r="L136" s="64"/>
      <c r="M136" s="64"/>
      <c r="N136" s="64"/>
      <c r="O136" s="64"/>
      <c r="P136" s="64"/>
      <c r="Q136" s="64"/>
      <c r="R136" s="64"/>
    </row>
    <row r="137" spans="2:18" ht="19.899999999999999" customHeight="1" x14ac:dyDescent="0.25">
      <c r="B137" s="309">
        <v>121</v>
      </c>
      <c r="C137" s="5"/>
      <c r="D137" s="6"/>
      <c r="E137" s="7"/>
      <c r="F137" s="10"/>
      <c r="I137" s="64"/>
      <c r="J137" s="64"/>
      <c r="K137" s="64"/>
      <c r="L137" s="64"/>
      <c r="M137" s="64"/>
      <c r="N137" s="64"/>
      <c r="O137" s="64"/>
      <c r="P137" s="64"/>
      <c r="Q137" s="64"/>
      <c r="R137" s="64"/>
    </row>
    <row r="138" spans="2:18" ht="19.899999999999999" customHeight="1" x14ac:dyDescent="0.25">
      <c r="B138" s="309">
        <v>122</v>
      </c>
      <c r="C138" s="8"/>
      <c r="D138" s="6"/>
      <c r="E138" s="9"/>
      <c r="F138" s="10"/>
      <c r="I138" s="64"/>
      <c r="J138" s="64"/>
      <c r="K138" s="64"/>
      <c r="L138" s="64"/>
      <c r="M138" s="64"/>
      <c r="N138" s="64"/>
      <c r="O138" s="64"/>
      <c r="P138" s="64"/>
      <c r="Q138" s="64"/>
      <c r="R138" s="64"/>
    </row>
    <row r="139" spans="2:18" ht="19.899999999999999" customHeight="1" x14ac:dyDescent="0.25">
      <c r="B139" s="309">
        <v>123</v>
      </c>
      <c r="C139" s="8"/>
      <c r="D139" s="6"/>
      <c r="E139" s="7"/>
      <c r="F139" s="10"/>
      <c r="I139" s="64"/>
      <c r="J139" s="64"/>
      <c r="K139" s="64"/>
      <c r="L139" s="64"/>
      <c r="M139" s="64"/>
      <c r="N139" s="64"/>
      <c r="O139" s="64"/>
      <c r="P139" s="64"/>
      <c r="Q139" s="64"/>
      <c r="R139" s="64"/>
    </row>
    <row r="140" spans="2:18" ht="19.899999999999999" customHeight="1" x14ac:dyDescent="0.25">
      <c r="B140" s="309">
        <v>124</v>
      </c>
      <c r="C140" s="5"/>
      <c r="D140" s="6"/>
      <c r="E140" s="9"/>
      <c r="F140" s="10"/>
      <c r="I140" s="64"/>
      <c r="J140" s="64"/>
      <c r="K140" s="64"/>
      <c r="L140" s="64"/>
      <c r="M140" s="64"/>
      <c r="N140" s="64"/>
      <c r="O140" s="64"/>
      <c r="P140" s="64"/>
      <c r="Q140" s="64"/>
      <c r="R140" s="64"/>
    </row>
    <row r="141" spans="2:18" ht="19.899999999999999" customHeight="1" x14ac:dyDescent="0.25">
      <c r="B141" s="309">
        <v>125</v>
      </c>
      <c r="C141" s="8"/>
      <c r="D141" s="6"/>
      <c r="E141" s="7"/>
      <c r="F141" s="10"/>
      <c r="I141" s="64"/>
      <c r="J141" s="64"/>
      <c r="K141" s="64"/>
      <c r="L141" s="64"/>
      <c r="M141" s="64"/>
      <c r="N141" s="64"/>
      <c r="O141" s="64"/>
      <c r="P141" s="64"/>
      <c r="Q141" s="64"/>
      <c r="R141" s="64"/>
    </row>
    <row r="142" spans="2:18" ht="19.899999999999999" customHeight="1" x14ac:dyDescent="0.25">
      <c r="B142" s="309">
        <v>126</v>
      </c>
      <c r="C142" s="8"/>
      <c r="D142" s="6"/>
      <c r="E142" s="9"/>
      <c r="F142" s="10"/>
      <c r="I142" s="64"/>
      <c r="J142" s="64"/>
      <c r="K142" s="64"/>
      <c r="L142" s="64"/>
      <c r="M142" s="64"/>
      <c r="N142" s="64"/>
      <c r="O142" s="64"/>
      <c r="P142" s="64"/>
      <c r="Q142" s="64"/>
      <c r="R142" s="64"/>
    </row>
    <row r="143" spans="2:18" ht="19.899999999999999" customHeight="1" x14ac:dyDescent="0.25">
      <c r="B143" s="309">
        <v>127</v>
      </c>
      <c r="C143" s="5"/>
      <c r="D143" s="6"/>
      <c r="E143" s="7"/>
      <c r="F143" s="10"/>
      <c r="I143" s="64"/>
      <c r="J143" s="64"/>
      <c r="K143" s="64"/>
      <c r="L143" s="64"/>
      <c r="M143" s="64"/>
      <c r="N143" s="64"/>
      <c r="O143" s="64"/>
      <c r="P143" s="64"/>
      <c r="Q143" s="64"/>
      <c r="R143" s="64"/>
    </row>
    <row r="144" spans="2:18" ht="19.899999999999999" customHeight="1" x14ac:dyDescent="0.25">
      <c r="B144" s="309">
        <v>128</v>
      </c>
      <c r="C144" s="8"/>
      <c r="D144" s="6"/>
      <c r="E144" s="9"/>
      <c r="F144" s="10"/>
      <c r="I144" s="64"/>
      <c r="J144" s="64"/>
      <c r="K144" s="64"/>
      <c r="L144" s="64"/>
      <c r="M144" s="64"/>
      <c r="N144" s="64"/>
      <c r="O144" s="64"/>
      <c r="P144" s="64"/>
      <c r="Q144" s="64"/>
      <c r="R144" s="64"/>
    </row>
    <row r="145" spans="2:18" ht="19.899999999999999" customHeight="1" x14ac:dyDescent="0.25">
      <c r="B145" s="309">
        <v>129</v>
      </c>
      <c r="C145" s="8"/>
      <c r="D145" s="6"/>
      <c r="E145" s="7"/>
      <c r="F145" s="10"/>
      <c r="I145" s="64"/>
      <c r="J145" s="64"/>
      <c r="K145" s="64"/>
      <c r="L145" s="64"/>
      <c r="M145" s="64"/>
      <c r="N145" s="64"/>
      <c r="O145" s="64"/>
      <c r="P145" s="64"/>
      <c r="Q145" s="64"/>
      <c r="R145" s="64"/>
    </row>
    <row r="146" spans="2:18" ht="19.899999999999999" customHeight="1" x14ac:dyDescent="0.25">
      <c r="B146" s="309">
        <v>130</v>
      </c>
      <c r="C146" s="5"/>
      <c r="D146" s="6"/>
      <c r="E146" s="9"/>
      <c r="F146" s="10"/>
      <c r="I146" s="64"/>
      <c r="J146" s="64"/>
      <c r="K146" s="64"/>
      <c r="L146" s="64"/>
      <c r="M146" s="64"/>
      <c r="N146" s="64"/>
      <c r="O146" s="64"/>
      <c r="P146" s="64"/>
      <c r="Q146" s="64"/>
      <c r="R146" s="64"/>
    </row>
    <row r="147" spans="2:18" ht="19.899999999999999" customHeight="1" x14ac:dyDescent="0.25">
      <c r="B147" s="309">
        <v>131</v>
      </c>
      <c r="C147" s="8"/>
      <c r="D147" s="6"/>
      <c r="E147" s="7"/>
      <c r="F147" s="10"/>
      <c r="I147" s="64"/>
      <c r="J147" s="64"/>
      <c r="K147" s="64"/>
      <c r="L147" s="64"/>
      <c r="M147" s="64"/>
      <c r="N147" s="64"/>
      <c r="O147" s="64"/>
      <c r="P147" s="64"/>
      <c r="Q147" s="64"/>
      <c r="R147" s="64"/>
    </row>
    <row r="148" spans="2:18" ht="19.899999999999999" customHeight="1" x14ac:dyDescent="0.25">
      <c r="B148" s="309">
        <v>132</v>
      </c>
      <c r="C148" s="8"/>
      <c r="D148" s="6"/>
      <c r="E148" s="9"/>
      <c r="F148" s="10"/>
      <c r="I148" s="64"/>
      <c r="J148" s="64"/>
      <c r="K148" s="64"/>
      <c r="L148" s="64"/>
      <c r="M148" s="64"/>
      <c r="N148" s="64"/>
      <c r="O148" s="64"/>
      <c r="P148" s="64"/>
      <c r="Q148" s="64"/>
      <c r="R148" s="64"/>
    </row>
    <row r="149" spans="2:18" ht="19.899999999999999" customHeight="1" x14ac:dyDescent="0.25">
      <c r="B149" s="309">
        <v>133</v>
      </c>
      <c r="C149" s="5"/>
      <c r="D149" s="6"/>
      <c r="E149" s="7"/>
      <c r="F149" s="10"/>
      <c r="I149" s="64"/>
      <c r="J149" s="64"/>
      <c r="K149" s="64"/>
      <c r="L149" s="64"/>
      <c r="M149" s="64"/>
      <c r="N149" s="64"/>
      <c r="O149" s="64"/>
      <c r="P149" s="64"/>
      <c r="Q149" s="64"/>
      <c r="R149" s="64"/>
    </row>
    <row r="150" spans="2:18" ht="19.899999999999999" customHeight="1" x14ac:dyDescent="0.25">
      <c r="B150" s="309">
        <v>134</v>
      </c>
      <c r="C150" s="8"/>
      <c r="D150" s="6"/>
      <c r="E150" s="9"/>
      <c r="F150" s="10"/>
      <c r="I150" s="64"/>
      <c r="J150" s="64"/>
      <c r="K150" s="64"/>
      <c r="L150" s="64"/>
      <c r="M150" s="64"/>
      <c r="N150" s="64"/>
      <c r="O150" s="64"/>
      <c r="P150" s="64"/>
      <c r="Q150" s="64"/>
      <c r="R150" s="64"/>
    </row>
    <row r="151" spans="2:18" ht="19.899999999999999" customHeight="1" x14ac:dyDescent="0.25">
      <c r="B151" s="309">
        <v>135</v>
      </c>
      <c r="C151" s="8"/>
      <c r="D151" s="6"/>
      <c r="E151" s="7"/>
      <c r="F151" s="10"/>
      <c r="I151" s="64"/>
      <c r="J151" s="64"/>
      <c r="K151" s="64"/>
      <c r="L151" s="64"/>
      <c r="M151" s="64"/>
      <c r="N151" s="64"/>
      <c r="O151" s="64"/>
      <c r="P151" s="64"/>
      <c r="Q151" s="64"/>
      <c r="R151" s="64"/>
    </row>
    <row r="152" spans="2:18" ht="19.899999999999999" customHeight="1" x14ac:dyDescent="0.25">
      <c r="B152" s="309">
        <v>136</v>
      </c>
      <c r="C152" s="5"/>
      <c r="D152" s="6"/>
      <c r="E152" s="9"/>
      <c r="F152" s="10"/>
      <c r="I152" s="64"/>
      <c r="J152" s="64"/>
      <c r="K152" s="64"/>
      <c r="L152" s="64"/>
      <c r="M152" s="64"/>
      <c r="N152" s="64"/>
      <c r="O152" s="64"/>
      <c r="P152" s="64"/>
      <c r="Q152" s="64"/>
      <c r="R152" s="64"/>
    </row>
    <row r="153" spans="2:18" ht="19.899999999999999" customHeight="1" x14ac:dyDescent="0.25">
      <c r="B153" s="309">
        <v>137</v>
      </c>
      <c r="C153" s="8"/>
      <c r="D153" s="6"/>
      <c r="E153" s="7"/>
      <c r="F153" s="10"/>
      <c r="I153" s="64"/>
      <c r="J153" s="64"/>
      <c r="K153" s="64"/>
      <c r="L153" s="64"/>
      <c r="M153" s="64"/>
      <c r="N153" s="64"/>
      <c r="O153" s="64"/>
      <c r="P153" s="64"/>
      <c r="Q153" s="64"/>
      <c r="R153" s="64"/>
    </row>
    <row r="154" spans="2:18" ht="19.899999999999999" customHeight="1" x14ac:dyDescent="0.25">
      <c r="B154" s="309">
        <v>138</v>
      </c>
      <c r="C154" s="8"/>
      <c r="D154" s="6"/>
      <c r="E154" s="9"/>
      <c r="F154" s="10"/>
      <c r="I154" s="64"/>
      <c r="J154" s="64"/>
      <c r="K154" s="64"/>
      <c r="L154" s="64"/>
      <c r="M154" s="64"/>
      <c r="N154" s="64"/>
      <c r="O154" s="64"/>
      <c r="P154" s="64"/>
      <c r="Q154" s="64"/>
      <c r="R154" s="64"/>
    </row>
    <row r="155" spans="2:18" ht="19.899999999999999" customHeight="1" x14ac:dyDescent="0.25">
      <c r="B155" s="309">
        <v>139</v>
      </c>
      <c r="C155" s="5"/>
      <c r="D155" s="6"/>
      <c r="E155" s="7"/>
      <c r="F155" s="10"/>
      <c r="I155" s="64"/>
      <c r="J155" s="64"/>
      <c r="K155" s="64"/>
      <c r="L155" s="64"/>
      <c r="M155" s="64"/>
      <c r="N155" s="64"/>
      <c r="O155" s="64"/>
      <c r="P155" s="64"/>
      <c r="Q155" s="64"/>
      <c r="R155" s="64"/>
    </row>
    <row r="156" spans="2:18" ht="19.899999999999999" customHeight="1" x14ac:dyDescent="0.25">
      <c r="B156" s="309">
        <v>140</v>
      </c>
      <c r="C156" s="8"/>
      <c r="D156" s="6"/>
      <c r="E156" s="9"/>
      <c r="F156" s="10"/>
      <c r="I156" s="64"/>
      <c r="J156" s="64"/>
      <c r="K156" s="64"/>
      <c r="L156" s="64"/>
      <c r="M156" s="64"/>
      <c r="N156" s="64"/>
      <c r="O156" s="64"/>
      <c r="P156" s="64"/>
      <c r="Q156" s="64"/>
      <c r="R156" s="64"/>
    </row>
    <row r="157" spans="2:18" ht="19.899999999999999" customHeight="1" x14ac:dyDescent="0.25">
      <c r="B157" s="309">
        <v>141</v>
      </c>
      <c r="C157" s="8"/>
      <c r="D157" s="6"/>
      <c r="E157" s="7"/>
      <c r="F157" s="10"/>
      <c r="I157" s="64"/>
      <c r="J157" s="64"/>
      <c r="K157" s="64"/>
      <c r="L157" s="64"/>
      <c r="M157" s="64"/>
      <c r="N157" s="64"/>
      <c r="O157" s="64"/>
      <c r="P157" s="64"/>
      <c r="Q157" s="64"/>
      <c r="R157" s="64"/>
    </row>
    <row r="158" spans="2:18" ht="19.899999999999999" customHeight="1" x14ac:dyDescent="0.25">
      <c r="B158" s="309">
        <v>142</v>
      </c>
      <c r="C158" s="5"/>
      <c r="D158" s="6"/>
      <c r="E158" s="9"/>
      <c r="F158" s="10"/>
      <c r="I158" s="64"/>
      <c r="J158" s="64"/>
      <c r="K158" s="64"/>
      <c r="L158" s="64"/>
      <c r="M158" s="64"/>
      <c r="N158" s="64"/>
      <c r="O158" s="64"/>
      <c r="P158" s="64"/>
      <c r="Q158" s="64"/>
      <c r="R158" s="64"/>
    </row>
    <row r="159" spans="2:18" ht="19.899999999999999" customHeight="1" x14ac:dyDescent="0.25">
      <c r="B159" s="309">
        <v>143</v>
      </c>
      <c r="C159" s="8"/>
      <c r="D159" s="6"/>
      <c r="E159" s="7"/>
      <c r="F159" s="10"/>
      <c r="I159" s="64"/>
      <c r="J159" s="64"/>
      <c r="K159" s="64"/>
      <c r="L159" s="64"/>
      <c r="M159" s="64"/>
      <c r="N159" s="64"/>
      <c r="O159" s="64"/>
      <c r="P159" s="64"/>
      <c r="Q159" s="64"/>
      <c r="R159" s="64"/>
    </row>
    <row r="160" spans="2:18" ht="19.899999999999999" customHeight="1" x14ac:dyDescent="0.25">
      <c r="B160" s="309">
        <v>144</v>
      </c>
      <c r="C160" s="8"/>
      <c r="D160" s="6"/>
      <c r="E160" s="9"/>
      <c r="F160" s="10"/>
      <c r="I160" s="64"/>
      <c r="J160" s="64"/>
      <c r="K160" s="64"/>
      <c r="L160" s="64"/>
      <c r="M160" s="64"/>
      <c r="N160" s="64"/>
      <c r="O160" s="64"/>
      <c r="P160" s="64"/>
      <c r="Q160" s="64"/>
      <c r="R160" s="64"/>
    </row>
    <row r="161" spans="2:18" ht="19.899999999999999" customHeight="1" x14ac:dyDescent="0.25">
      <c r="B161" s="309">
        <v>145</v>
      </c>
      <c r="C161" s="5"/>
      <c r="D161" s="6"/>
      <c r="E161" s="7"/>
      <c r="F161" s="10"/>
      <c r="I161" s="64"/>
      <c r="J161" s="64"/>
      <c r="K161" s="64"/>
      <c r="L161" s="64"/>
      <c r="M161" s="64"/>
      <c r="N161" s="64"/>
      <c r="O161" s="64"/>
      <c r="P161" s="64"/>
      <c r="Q161" s="64"/>
      <c r="R161" s="64"/>
    </row>
    <row r="162" spans="2:18" ht="19.899999999999999" customHeight="1" x14ac:dyDescent="0.25">
      <c r="B162" s="309">
        <v>146</v>
      </c>
      <c r="C162" s="8"/>
      <c r="D162" s="6"/>
      <c r="E162" s="9"/>
      <c r="F162" s="10"/>
      <c r="I162" s="64"/>
      <c r="J162" s="64"/>
      <c r="K162" s="64"/>
      <c r="L162" s="64"/>
      <c r="M162" s="64"/>
      <c r="N162" s="64"/>
      <c r="O162" s="64"/>
      <c r="P162" s="64"/>
      <c r="Q162" s="64"/>
      <c r="R162" s="64"/>
    </row>
    <row r="163" spans="2:18" ht="19.899999999999999" customHeight="1" x14ac:dyDescent="0.25">
      <c r="B163" s="309">
        <v>147</v>
      </c>
      <c r="C163" s="8"/>
      <c r="D163" s="6"/>
      <c r="E163" s="7"/>
      <c r="F163" s="10"/>
      <c r="I163" s="64"/>
      <c r="J163" s="64"/>
      <c r="K163" s="64"/>
      <c r="L163" s="64"/>
      <c r="M163" s="64"/>
      <c r="N163" s="64"/>
      <c r="O163" s="64"/>
      <c r="P163" s="64"/>
      <c r="Q163" s="64"/>
      <c r="R163" s="64"/>
    </row>
    <row r="164" spans="2:18" ht="19.899999999999999" customHeight="1" x14ac:dyDescent="0.25">
      <c r="B164" s="309">
        <v>148</v>
      </c>
      <c r="C164" s="5"/>
      <c r="D164" s="6"/>
      <c r="E164" s="9"/>
      <c r="F164" s="10"/>
      <c r="I164" s="64"/>
      <c r="J164" s="64"/>
      <c r="K164" s="64"/>
      <c r="L164" s="64"/>
      <c r="M164" s="64"/>
      <c r="N164" s="64"/>
      <c r="O164" s="64"/>
      <c r="P164" s="64"/>
      <c r="Q164" s="64"/>
      <c r="R164" s="64"/>
    </row>
    <row r="165" spans="2:18" ht="19.899999999999999" customHeight="1" x14ac:dyDescent="0.25">
      <c r="B165" s="309">
        <v>149</v>
      </c>
      <c r="C165" s="8"/>
      <c r="D165" s="6"/>
      <c r="E165" s="7"/>
      <c r="F165" s="10"/>
      <c r="I165" s="64"/>
      <c r="J165" s="64"/>
      <c r="K165" s="64"/>
      <c r="L165" s="64"/>
      <c r="M165" s="64"/>
      <c r="N165" s="64"/>
      <c r="O165" s="64"/>
      <c r="P165" s="64"/>
      <c r="Q165" s="64"/>
      <c r="R165" s="64"/>
    </row>
    <row r="166" spans="2:18" ht="19.899999999999999" customHeight="1" x14ac:dyDescent="0.25">
      <c r="B166" s="309">
        <v>150</v>
      </c>
      <c r="C166" s="8"/>
      <c r="D166" s="6"/>
      <c r="E166" s="9"/>
      <c r="F166" s="10"/>
      <c r="I166" s="64"/>
      <c r="J166" s="64"/>
      <c r="K166" s="64"/>
      <c r="L166" s="64"/>
      <c r="M166" s="64"/>
      <c r="N166" s="64"/>
      <c r="O166" s="64"/>
      <c r="P166" s="64"/>
      <c r="Q166" s="64"/>
      <c r="R166" s="64"/>
    </row>
    <row r="167" spans="2:18" ht="19.899999999999999" customHeight="1" x14ac:dyDescent="0.25">
      <c r="B167" s="309">
        <v>151</v>
      </c>
      <c r="C167" s="5"/>
      <c r="D167" s="6"/>
      <c r="E167" s="7"/>
      <c r="F167" s="10"/>
      <c r="I167" s="64"/>
      <c r="J167" s="64"/>
      <c r="K167" s="64"/>
      <c r="L167" s="64"/>
      <c r="M167" s="64"/>
      <c r="N167" s="64"/>
      <c r="O167" s="64"/>
      <c r="P167" s="64"/>
      <c r="Q167" s="64"/>
      <c r="R167" s="64"/>
    </row>
    <row r="168" spans="2:18" ht="19.899999999999999" customHeight="1" x14ac:dyDescent="0.25">
      <c r="B168" s="309">
        <v>152</v>
      </c>
      <c r="C168" s="8"/>
      <c r="D168" s="6"/>
      <c r="E168" s="9"/>
      <c r="F168" s="10"/>
      <c r="I168" s="64"/>
      <c r="J168" s="64"/>
      <c r="K168" s="64"/>
      <c r="L168" s="64"/>
      <c r="M168" s="64"/>
      <c r="N168" s="64"/>
      <c r="O168" s="64"/>
      <c r="P168" s="64"/>
      <c r="Q168" s="64"/>
      <c r="R168" s="64"/>
    </row>
    <row r="169" spans="2:18" ht="19.899999999999999" customHeight="1" x14ac:dyDescent="0.25">
      <c r="B169" s="309">
        <v>153</v>
      </c>
      <c r="C169" s="8"/>
      <c r="D169" s="6"/>
      <c r="E169" s="7"/>
      <c r="F169" s="10"/>
      <c r="I169" s="64"/>
      <c r="J169" s="64"/>
      <c r="K169" s="64"/>
      <c r="L169" s="64"/>
      <c r="M169" s="64"/>
      <c r="N169" s="64"/>
      <c r="O169" s="64"/>
      <c r="P169" s="64"/>
      <c r="Q169" s="64"/>
      <c r="R169" s="64"/>
    </row>
    <row r="170" spans="2:18" ht="19.899999999999999" customHeight="1" x14ac:dyDescent="0.25">
      <c r="B170" s="309">
        <v>154</v>
      </c>
      <c r="C170" s="5"/>
      <c r="D170" s="6"/>
      <c r="E170" s="9"/>
      <c r="F170" s="10"/>
      <c r="I170" s="64"/>
      <c r="J170" s="64"/>
      <c r="K170" s="64"/>
      <c r="L170" s="64"/>
      <c r="M170" s="64"/>
      <c r="N170" s="64"/>
      <c r="O170" s="64"/>
      <c r="P170" s="64"/>
      <c r="Q170" s="64"/>
      <c r="R170" s="64"/>
    </row>
    <row r="171" spans="2:18" ht="19.899999999999999" customHeight="1" x14ac:dyDescent="0.25">
      <c r="B171" s="309">
        <v>155</v>
      </c>
      <c r="C171" s="8"/>
      <c r="D171" s="6"/>
      <c r="E171" s="7"/>
      <c r="F171" s="10"/>
      <c r="I171" s="64"/>
      <c r="J171" s="64"/>
      <c r="K171" s="64"/>
      <c r="L171" s="64"/>
      <c r="M171" s="64"/>
      <c r="N171" s="64"/>
      <c r="O171" s="64"/>
      <c r="P171" s="64"/>
      <c r="Q171" s="64"/>
      <c r="R171" s="64"/>
    </row>
    <row r="172" spans="2:18" ht="19.899999999999999" customHeight="1" x14ac:dyDescent="0.25">
      <c r="B172" s="309">
        <v>156</v>
      </c>
      <c r="C172" s="8"/>
      <c r="D172" s="6"/>
      <c r="E172" s="9"/>
      <c r="F172" s="10"/>
      <c r="I172" s="64"/>
      <c r="J172" s="64"/>
      <c r="K172" s="64"/>
      <c r="L172" s="64"/>
      <c r="M172" s="64"/>
      <c r="N172" s="64"/>
      <c r="O172" s="64"/>
      <c r="P172" s="64"/>
      <c r="Q172" s="64"/>
      <c r="R172" s="64"/>
    </row>
    <row r="173" spans="2:18" ht="19.899999999999999" customHeight="1" x14ac:dyDescent="0.25">
      <c r="B173" s="309">
        <v>157</v>
      </c>
      <c r="C173" s="5"/>
      <c r="D173" s="6"/>
      <c r="E173" s="7"/>
      <c r="F173" s="10"/>
      <c r="I173" s="64"/>
      <c r="J173" s="64"/>
      <c r="K173" s="64"/>
      <c r="L173" s="64"/>
      <c r="M173" s="64"/>
      <c r="N173" s="64"/>
      <c r="O173" s="64"/>
      <c r="P173" s="64"/>
      <c r="Q173" s="64"/>
      <c r="R173" s="64"/>
    </row>
    <row r="174" spans="2:18" ht="19.899999999999999" customHeight="1" x14ac:dyDescent="0.25">
      <c r="B174" s="309">
        <v>158</v>
      </c>
      <c r="C174" s="8"/>
      <c r="D174" s="6"/>
      <c r="E174" s="9"/>
      <c r="F174" s="10"/>
      <c r="I174" s="64"/>
      <c r="J174" s="64"/>
      <c r="K174" s="64"/>
      <c r="L174" s="64"/>
      <c r="M174" s="64"/>
      <c r="N174" s="64"/>
      <c r="O174" s="64"/>
      <c r="P174" s="64"/>
      <c r="Q174" s="64"/>
      <c r="R174" s="64"/>
    </row>
    <row r="175" spans="2:18" ht="19.899999999999999" customHeight="1" x14ac:dyDescent="0.25">
      <c r="B175" s="309">
        <v>159</v>
      </c>
      <c r="C175" s="8"/>
      <c r="D175" s="6"/>
      <c r="E175" s="7"/>
      <c r="F175" s="10"/>
      <c r="I175" s="64"/>
      <c r="J175" s="64"/>
      <c r="K175" s="64"/>
      <c r="L175" s="64"/>
      <c r="M175" s="64"/>
      <c r="N175" s="64"/>
      <c r="O175" s="64"/>
      <c r="P175" s="64"/>
      <c r="Q175" s="64"/>
      <c r="R175" s="64"/>
    </row>
    <row r="176" spans="2:18" ht="19.899999999999999" customHeight="1" x14ac:dyDescent="0.25">
      <c r="B176" s="309">
        <v>160</v>
      </c>
      <c r="C176" s="5"/>
      <c r="D176" s="6"/>
      <c r="E176" s="9"/>
      <c r="F176" s="10"/>
      <c r="I176" s="64"/>
      <c r="J176" s="64"/>
      <c r="K176" s="64"/>
      <c r="L176" s="64"/>
      <c r="M176" s="64"/>
      <c r="N176" s="64"/>
      <c r="O176" s="64"/>
      <c r="P176" s="64"/>
      <c r="Q176" s="64"/>
      <c r="R176" s="64"/>
    </row>
    <row r="177" spans="2:18" ht="19.899999999999999" customHeight="1" x14ac:dyDescent="0.25">
      <c r="B177" s="309">
        <v>161</v>
      </c>
      <c r="C177" s="8"/>
      <c r="D177" s="6"/>
      <c r="E177" s="7"/>
      <c r="F177" s="10"/>
      <c r="I177" s="64"/>
      <c r="J177" s="64"/>
      <c r="K177" s="64"/>
      <c r="L177" s="64"/>
      <c r="M177" s="64"/>
      <c r="N177" s="64"/>
      <c r="O177" s="64"/>
      <c r="P177" s="64"/>
      <c r="Q177" s="64"/>
      <c r="R177" s="64"/>
    </row>
    <row r="178" spans="2:18" ht="19.899999999999999" customHeight="1" x14ac:dyDescent="0.25">
      <c r="B178" s="309">
        <v>162</v>
      </c>
      <c r="C178" s="8"/>
      <c r="D178" s="6"/>
      <c r="E178" s="9"/>
      <c r="F178" s="10"/>
      <c r="I178" s="64"/>
      <c r="J178" s="64"/>
      <c r="K178" s="64"/>
      <c r="L178" s="64"/>
      <c r="M178" s="64"/>
      <c r="N178" s="64"/>
      <c r="O178" s="64"/>
      <c r="P178" s="64"/>
      <c r="Q178" s="64"/>
      <c r="R178" s="64"/>
    </row>
    <row r="179" spans="2:18" ht="19.899999999999999" customHeight="1" x14ac:dyDescent="0.25">
      <c r="B179" s="309">
        <v>163</v>
      </c>
      <c r="C179" s="5"/>
      <c r="D179" s="6"/>
      <c r="E179" s="7"/>
      <c r="F179" s="10"/>
      <c r="I179" s="64"/>
      <c r="J179" s="64"/>
      <c r="K179" s="64"/>
      <c r="L179" s="64"/>
      <c r="M179" s="64"/>
      <c r="N179" s="64"/>
      <c r="O179" s="64"/>
      <c r="P179" s="64"/>
      <c r="Q179" s="64"/>
      <c r="R179" s="64"/>
    </row>
    <row r="180" spans="2:18" ht="19.899999999999999" customHeight="1" x14ac:dyDescent="0.25">
      <c r="B180" s="309">
        <v>164</v>
      </c>
      <c r="C180" s="8"/>
      <c r="D180" s="6"/>
      <c r="E180" s="9"/>
      <c r="F180" s="10"/>
      <c r="I180" s="64"/>
      <c r="J180" s="64"/>
      <c r="K180" s="64"/>
      <c r="L180" s="64"/>
      <c r="M180" s="64"/>
      <c r="N180" s="64"/>
      <c r="O180" s="64"/>
      <c r="P180" s="64"/>
      <c r="Q180" s="64"/>
      <c r="R180" s="64"/>
    </row>
    <row r="181" spans="2:18" ht="19.899999999999999" customHeight="1" x14ac:dyDescent="0.25">
      <c r="B181" s="309">
        <v>165</v>
      </c>
      <c r="C181" s="8"/>
      <c r="D181" s="6"/>
      <c r="E181" s="7"/>
      <c r="F181" s="10"/>
      <c r="I181" s="64"/>
      <c r="J181" s="64"/>
      <c r="K181" s="64"/>
      <c r="L181" s="64"/>
      <c r="M181" s="64"/>
      <c r="N181" s="64"/>
      <c r="O181" s="64"/>
      <c r="P181" s="64"/>
      <c r="Q181" s="64"/>
      <c r="R181" s="64"/>
    </row>
    <row r="182" spans="2:18" ht="19.899999999999999" customHeight="1" x14ac:dyDescent="0.25">
      <c r="B182" s="309">
        <v>166</v>
      </c>
      <c r="C182" s="5"/>
      <c r="D182" s="6"/>
      <c r="E182" s="9"/>
      <c r="F182" s="10"/>
      <c r="I182" s="64"/>
      <c r="J182" s="64"/>
      <c r="K182" s="64"/>
      <c r="L182" s="64"/>
      <c r="M182" s="64"/>
      <c r="N182" s="64"/>
      <c r="O182" s="64"/>
      <c r="P182" s="64"/>
      <c r="Q182" s="64"/>
      <c r="R182" s="64"/>
    </row>
    <row r="183" spans="2:18" ht="19.899999999999999" customHeight="1" x14ac:dyDescent="0.25">
      <c r="B183" s="309">
        <v>167</v>
      </c>
      <c r="C183" s="8"/>
      <c r="D183" s="6"/>
      <c r="E183" s="7"/>
      <c r="F183" s="10"/>
      <c r="I183" s="64"/>
      <c r="J183" s="64"/>
      <c r="K183" s="64"/>
      <c r="L183" s="64"/>
      <c r="M183" s="64"/>
      <c r="N183" s="64"/>
      <c r="O183" s="64"/>
      <c r="P183" s="64"/>
      <c r="Q183" s="64"/>
      <c r="R183" s="64"/>
    </row>
    <row r="184" spans="2:18" ht="19.899999999999999" customHeight="1" x14ac:dyDescent="0.25">
      <c r="B184" s="309">
        <v>168</v>
      </c>
      <c r="C184" s="8"/>
      <c r="D184" s="6"/>
      <c r="E184" s="9"/>
      <c r="F184" s="10"/>
      <c r="I184" s="64"/>
      <c r="J184" s="64"/>
      <c r="K184" s="64"/>
      <c r="L184" s="64"/>
      <c r="M184" s="64"/>
      <c r="N184" s="64"/>
      <c r="O184" s="64"/>
      <c r="P184" s="64"/>
      <c r="Q184" s="64"/>
      <c r="R184" s="64"/>
    </row>
    <row r="185" spans="2:18" ht="19.899999999999999" customHeight="1" x14ac:dyDescent="0.25">
      <c r="B185" s="309">
        <v>169</v>
      </c>
      <c r="C185" s="5"/>
      <c r="D185" s="6"/>
      <c r="E185" s="7"/>
      <c r="F185" s="10"/>
      <c r="I185" s="64"/>
      <c r="J185" s="64"/>
      <c r="K185" s="64"/>
      <c r="L185" s="64"/>
      <c r="M185" s="64"/>
      <c r="N185" s="64"/>
      <c r="O185" s="64"/>
      <c r="P185" s="64"/>
      <c r="Q185" s="64"/>
      <c r="R185" s="64"/>
    </row>
    <row r="186" spans="2:18" ht="19.899999999999999" customHeight="1" x14ac:dyDescent="0.25">
      <c r="B186" s="309">
        <v>170</v>
      </c>
      <c r="C186" s="8"/>
      <c r="D186" s="6"/>
      <c r="E186" s="9"/>
      <c r="F186" s="10"/>
      <c r="I186" s="64"/>
      <c r="J186" s="64"/>
      <c r="K186" s="64"/>
      <c r="L186" s="64"/>
      <c r="M186" s="64"/>
      <c r="N186" s="64"/>
      <c r="O186" s="64"/>
      <c r="P186" s="64"/>
      <c r="Q186" s="64"/>
      <c r="R186" s="64"/>
    </row>
    <row r="187" spans="2:18" ht="19.899999999999999" customHeight="1" x14ac:dyDescent="0.25">
      <c r="B187" s="309">
        <v>171</v>
      </c>
      <c r="C187" s="8"/>
      <c r="D187" s="6"/>
      <c r="E187" s="7"/>
      <c r="F187" s="10"/>
      <c r="I187" s="64"/>
      <c r="J187" s="64"/>
      <c r="K187" s="64"/>
      <c r="L187" s="64"/>
      <c r="M187" s="64"/>
      <c r="N187" s="64"/>
      <c r="O187" s="64"/>
      <c r="P187" s="64"/>
      <c r="Q187" s="64"/>
      <c r="R187" s="64"/>
    </row>
    <row r="188" spans="2:18" ht="19.899999999999999" customHeight="1" x14ac:dyDescent="0.25">
      <c r="B188" s="309">
        <v>172</v>
      </c>
      <c r="C188" s="5"/>
      <c r="D188" s="6"/>
      <c r="E188" s="9"/>
      <c r="F188" s="10"/>
      <c r="I188" s="64"/>
      <c r="J188" s="64"/>
      <c r="K188" s="64"/>
      <c r="L188" s="64"/>
      <c r="M188" s="64"/>
      <c r="N188" s="64"/>
      <c r="O188" s="64"/>
      <c r="P188" s="64"/>
      <c r="Q188" s="64"/>
      <c r="R188" s="64"/>
    </row>
    <row r="189" spans="2:18" ht="19.899999999999999" customHeight="1" x14ac:dyDescent="0.25">
      <c r="B189" s="309">
        <v>173</v>
      </c>
      <c r="C189" s="8"/>
      <c r="D189" s="6"/>
      <c r="E189" s="7"/>
      <c r="F189" s="10"/>
      <c r="I189" s="64"/>
      <c r="J189" s="64"/>
      <c r="K189" s="64"/>
      <c r="L189" s="64"/>
      <c r="M189" s="64"/>
      <c r="N189" s="64"/>
      <c r="O189" s="64"/>
      <c r="P189" s="64"/>
      <c r="Q189" s="64"/>
      <c r="R189" s="64"/>
    </row>
    <row r="190" spans="2:18" ht="19.899999999999999" customHeight="1" x14ac:dyDescent="0.25">
      <c r="B190" s="309">
        <v>174</v>
      </c>
      <c r="C190" s="8"/>
      <c r="D190" s="6"/>
      <c r="E190" s="9"/>
      <c r="F190" s="10"/>
      <c r="I190" s="64"/>
      <c r="J190" s="64"/>
      <c r="K190" s="64"/>
      <c r="L190" s="64"/>
      <c r="M190" s="64"/>
      <c r="N190" s="64"/>
      <c r="O190" s="64"/>
      <c r="P190" s="64"/>
      <c r="Q190" s="64"/>
      <c r="R190" s="64"/>
    </row>
    <row r="191" spans="2:18" ht="19.899999999999999" customHeight="1" x14ac:dyDescent="0.25">
      <c r="B191" s="309">
        <v>175</v>
      </c>
      <c r="C191" s="5"/>
      <c r="D191" s="6"/>
      <c r="E191" s="7"/>
      <c r="F191" s="10"/>
      <c r="I191" s="64"/>
      <c r="J191" s="64"/>
      <c r="K191" s="64"/>
      <c r="L191" s="64"/>
      <c r="M191" s="64"/>
      <c r="N191" s="64"/>
      <c r="O191" s="64"/>
      <c r="P191" s="64"/>
      <c r="Q191" s="64"/>
      <c r="R191" s="64"/>
    </row>
    <row r="192" spans="2:18" ht="19.899999999999999" customHeight="1" x14ac:dyDescent="0.25">
      <c r="B192" s="309">
        <v>176</v>
      </c>
      <c r="C192" s="8"/>
      <c r="D192" s="6"/>
      <c r="E192" s="9"/>
      <c r="F192" s="10"/>
      <c r="I192" s="64"/>
      <c r="J192" s="64"/>
      <c r="K192" s="64"/>
      <c r="L192" s="64"/>
      <c r="M192" s="64"/>
      <c r="N192" s="64"/>
      <c r="O192" s="64"/>
      <c r="P192" s="64"/>
      <c r="Q192" s="64"/>
      <c r="R192" s="64"/>
    </row>
    <row r="193" spans="2:18" ht="19.899999999999999" customHeight="1" x14ac:dyDescent="0.25">
      <c r="B193" s="309">
        <v>177</v>
      </c>
      <c r="C193" s="8"/>
      <c r="D193" s="6"/>
      <c r="E193" s="7"/>
      <c r="F193" s="10"/>
      <c r="I193" s="64"/>
      <c r="J193" s="64"/>
      <c r="K193" s="64"/>
      <c r="L193" s="64"/>
      <c r="M193" s="64"/>
      <c r="N193" s="64"/>
      <c r="O193" s="64"/>
      <c r="P193" s="64"/>
      <c r="Q193" s="64"/>
      <c r="R193" s="64"/>
    </row>
    <row r="194" spans="2:18" ht="19.899999999999999" customHeight="1" x14ac:dyDescent="0.25">
      <c r="B194" s="309">
        <v>178</v>
      </c>
      <c r="C194" s="5"/>
      <c r="D194" s="6"/>
      <c r="E194" s="9"/>
      <c r="F194" s="10"/>
      <c r="I194" s="64"/>
      <c r="J194" s="64"/>
      <c r="K194" s="64"/>
      <c r="L194" s="64"/>
      <c r="M194" s="64"/>
      <c r="N194" s="64"/>
      <c r="O194" s="64"/>
      <c r="P194" s="64"/>
      <c r="Q194" s="64"/>
      <c r="R194" s="64"/>
    </row>
    <row r="195" spans="2:18" ht="19.899999999999999" customHeight="1" x14ac:dyDescent="0.25">
      <c r="B195" s="309">
        <v>179</v>
      </c>
      <c r="C195" s="8"/>
      <c r="D195" s="6"/>
      <c r="E195" s="7"/>
      <c r="F195" s="10"/>
      <c r="I195" s="64"/>
      <c r="J195" s="64"/>
      <c r="K195" s="64"/>
      <c r="L195" s="64"/>
      <c r="M195" s="64"/>
      <c r="N195" s="64"/>
      <c r="O195" s="64"/>
      <c r="P195" s="64"/>
      <c r="Q195" s="64"/>
      <c r="R195" s="64"/>
    </row>
    <row r="196" spans="2:18" ht="19.899999999999999" customHeight="1" x14ac:dyDescent="0.25">
      <c r="B196" s="309">
        <v>180</v>
      </c>
      <c r="C196" s="8"/>
      <c r="D196" s="6"/>
      <c r="E196" s="9"/>
      <c r="F196" s="10"/>
      <c r="I196" s="64"/>
      <c r="J196" s="64"/>
      <c r="K196" s="64"/>
      <c r="L196" s="64"/>
      <c r="M196" s="64"/>
      <c r="N196" s="64"/>
      <c r="O196" s="64"/>
      <c r="P196" s="64"/>
      <c r="Q196" s="64"/>
      <c r="R196" s="64"/>
    </row>
    <row r="197" spans="2:18" ht="19.899999999999999" customHeight="1" x14ac:dyDescent="0.25">
      <c r="B197" s="309">
        <v>181</v>
      </c>
      <c r="C197" s="5"/>
      <c r="D197" s="6"/>
      <c r="E197" s="7"/>
      <c r="F197" s="10"/>
      <c r="I197" s="64"/>
      <c r="J197" s="64"/>
      <c r="K197" s="64"/>
      <c r="L197" s="64"/>
      <c r="M197" s="64"/>
      <c r="N197" s="64"/>
      <c r="O197" s="64"/>
      <c r="P197" s="64"/>
      <c r="Q197" s="64"/>
      <c r="R197" s="64"/>
    </row>
    <row r="198" spans="2:18" ht="19.899999999999999" customHeight="1" x14ac:dyDescent="0.25">
      <c r="B198" s="309">
        <v>182</v>
      </c>
      <c r="C198" s="8"/>
      <c r="D198" s="6"/>
      <c r="E198" s="9"/>
      <c r="F198" s="10"/>
      <c r="I198" s="64"/>
      <c r="J198" s="64"/>
      <c r="K198" s="64"/>
      <c r="L198" s="64"/>
      <c r="M198" s="64"/>
      <c r="N198" s="64"/>
      <c r="O198" s="64"/>
      <c r="P198" s="64"/>
      <c r="Q198" s="64"/>
      <c r="R198" s="64"/>
    </row>
    <row r="199" spans="2:18" ht="19.899999999999999" customHeight="1" x14ac:dyDescent="0.25">
      <c r="B199" s="309">
        <v>183</v>
      </c>
      <c r="C199" s="8"/>
      <c r="D199" s="6"/>
      <c r="E199" s="7"/>
      <c r="F199" s="10"/>
      <c r="I199" s="64"/>
      <c r="J199" s="64"/>
      <c r="K199" s="64"/>
      <c r="L199" s="64"/>
      <c r="M199" s="64"/>
      <c r="N199" s="64"/>
      <c r="O199" s="64"/>
      <c r="P199" s="64"/>
      <c r="Q199" s="64"/>
      <c r="R199" s="64"/>
    </row>
    <row r="200" spans="2:18" ht="19.899999999999999" customHeight="1" x14ac:dyDescent="0.25">
      <c r="B200" s="309">
        <v>184</v>
      </c>
      <c r="C200" s="5"/>
      <c r="D200" s="6"/>
      <c r="E200" s="9"/>
      <c r="F200" s="10"/>
      <c r="I200" s="64"/>
      <c r="J200" s="64"/>
      <c r="K200" s="64"/>
      <c r="L200" s="64"/>
      <c r="M200" s="64"/>
      <c r="N200" s="64"/>
      <c r="O200" s="64"/>
      <c r="P200" s="64"/>
      <c r="Q200" s="64"/>
      <c r="R200" s="64"/>
    </row>
    <row r="201" spans="2:18" ht="19.899999999999999" customHeight="1" x14ac:dyDescent="0.25">
      <c r="B201" s="309">
        <v>185</v>
      </c>
      <c r="C201" s="8"/>
      <c r="D201" s="6"/>
      <c r="E201" s="7"/>
      <c r="F201" s="10"/>
      <c r="I201" s="64"/>
      <c r="J201" s="64"/>
      <c r="K201" s="64"/>
      <c r="L201" s="64"/>
      <c r="M201" s="64"/>
      <c r="N201" s="64"/>
      <c r="O201" s="64"/>
      <c r="P201" s="64"/>
      <c r="Q201" s="64"/>
      <c r="R201" s="64"/>
    </row>
    <row r="202" spans="2:18" ht="19.899999999999999" customHeight="1" x14ac:dyDescent="0.25">
      <c r="B202" s="309">
        <v>186</v>
      </c>
      <c r="C202" s="8"/>
      <c r="D202" s="6"/>
      <c r="E202" s="9"/>
      <c r="F202" s="10"/>
      <c r="I202" s="64"/>
      <c r="J202" s="64"/>
      <c r="K202" s="64"/>
      <c r="L202" s="64"/>
      <c r="M202" s="64"/>
      <c r="N202" s="64"/>
      <c r="O202" s="64"/>
      <c r="P202" s="64"/>
      <c r="Q202" s="64"/>
      <c r="R202" s="64"/>
    </row>
    <row r="203" spans="2:18" ht="19.899999999999999" customHeight="1" x14ac:dyDescent="0.25">
      <c r="B203" s="309">
        <v>187</v>
      </c>
      <c r="C203" s="5"/>
      <c r="D203" s="6"/>
      <c r="E203" s="7"/>
      <c r="F203" s="10"/>
      <c r="I203" s="64"/>
      <c r="J203" s="64"/>
      <c r="K203" s="64"/>
      <c r="L203" s="64"/>
      <c r="M203" s="64"/>
      <c r="N203" s="64"/>
      <c r="O203" s="64"/>
      <c r="P203" s="64"/>
      <c r="Q203" s="64"/>
      <c r="R203" s="64"/>
    </row>
    <row r="204" spans="2:18" ht="19.899999999999999" customHeight="1" x14ac:dyDescent="0.25">
      <c r="B204" s="309">
        <v>188</v>
      </c>
      <c r="C204" s="8"/>
      <c r="D204" s="6"/>
      <c r="E204" s="9"/>
      <c r="F204" s="10"/>
      <c r="I204" s="64"/>
      <c r="J204" s="64"/>
      <c r="K204" s="64"/>
      <c r="L204" s="64"/>
      <c r="M204" s="64"/>
      <c r="N204" s="64"/>
      <c r="O204" s="64"/>
      <c r="P204" s="64"/>
      <c r="Q204" s="64"/>
      <c r="R204" s="64"/>
    </row>
    <row r="205" spans="2:18" ht="19.899999999999999" customHeight="1" x14ac:dyDescent="0.25">
      <c r="B205" s="309">
        <v>189</v>
      </c>
      <c r="C205" s="8"/>
      <c r="D205" s="6"/>
      <c r="E205" s="7"/>
      <c r="F205" s="10"/>
      <c r="I205" s="64"/>
      <c r="J205" s="64"/>
      <c r="K205" s="64"/>
      <c r="L205" s="64"/>
      <c r="M205" s="64"/>
      <c r="N205" s="64"/>
      <c r="O205" s="64"/>
      <c r="P205" s="64"/>
      <c r="Q205" s="64"/>
      <c r="R205" s="64"/>
    </row>
    <row r="206" spans="2:18" ht="19.899999999999999" customHeight="1" x14ac:dyDescent="0.25">
      <c r="B206" s="309">
        <v>190</v>
      </c>
      <c r="C206" s="5"/>
      <c r="D206" s="6"/>
      <c r="E206" s="9"/>
      <c r="F206" s="10"/>
      <c r="I206" s="64"/>
      <c r="J206" s="64"/>
      <c r="K206" s="64"/>
      <c r="L206" s="64"/>
      <c r="M206" s="64"/>
      <c r="N206" s="64"/>
      <c r="O206" s="64"/>
      <c r="P206" s="64"/>
      <c r="Q206" s="64"/>
      <c r="R206" s="64"/>
    </row>
    <row r="207" spans="2:18" ht="19.899999999999999" customHeight="1" x14ac:dyDescent="0.25">
      <c r="B207" s="309">
        <v>191</v>
      </c>
      <c r="C207" s="8"/>
      <c r="D207" s="6"/>
      <c r="E207" s="7"/>
      <c r="F207" s="10"/>
      <c r="I207" s="64"/>
      <c r="J207" s="64"/>
      <c r="K207" s="64"/>
      <c r="L207" s="64"/>
      <c r="M207" s="64"/>
      <c r="N207" s="64"/>
      <c r="O207" s="64"/>
      <c r="P207" s="64"/>
      <c r="Q207" s="64"/>
      <c r="R207" s="64"/>
    </row>
    <row r="208" spans="2:18" ht="19.899999999999999" customHeight="1" x14ac:dyDescent="0.25">
      <c r="B208" s="309">
        <v>192</v>
      </c>
      <c r="C208" s="8"/>
      <c r="D208" s="6"/>
      <c r="E208" s="9"/>
      <c r="F208" s="10"/>
      <c r="I208" s="64"/>
      <c r="J208" s="64"/>
      <c r="K208" s="64"/>
      <c r="L208" s="64"/>
      <c r="M208" s="64"/>
      <c r="N208" s="64"/>
      <c r="O208" s="64"/>
      <c r="P208" s="64"/>
      <c r="Q208" s="64"/>
      <c r="R208" s="64"/>
    </row>
    <row r="209" spans="2:18" ht="19.899999999999999" customHeight="1" x14ac:dyDescent="0.25">
      <c r="B209" s="309">
        <v>193</v>
      </c>
      <c r="C209" s="5"/>
      <c r="D209" s="6"/>
      <c r="E209" s="7"/>
      <c r="F209" s="10"/>
      <c r="I209" s="64"/>
      <c r="J209" s="64"/>
      <c r="K209" s="64"/>
      <c r="L209" s="64"/>
      <c r="M209" s="64"/>
      <c r="N209" s="64"/>
      <c r="O209" s="64"/>
      <c r="P209" s="64"/>
      <c r="Q209" s="64"/>
      <c r="R209" s="64"/>
    </row>
    <row r="210" spans="2:18" ht="19.899999999999999" customHeight="1" x14ac:dyDescent="0.25">
      <c r="B210" s="309">
        <v>194</v>
      </c>
      <c r="C210" s="8"/>
      <c r="D210" s="6"/>
      <c r="E210" s="9"/>
      <c r="F210" s="10"/>
      <c r="I210" s="64"/>
      <c r="J210" s="64"/>
      <c r="K210" s="64"/>
      <c r="L210" s="64"/>
      <c r="M210" s="64"/>
      <c r="N210" s="64"/>
      <c r="O210" s="64"/>
      <c r="P210" s="64"/>
      <c r="Q210" s="64"/>
      <c r="R210" s="64"/>
    </row>
    <row r="211" spans="2:18" ht="19.899999999999999" customHeight="1" x14ac:dyDescent="0.25">
      <c r="B211" s="309">
        <v>195</v>
      </c>
      <c r="C211" s="8"/>
      <c r="D211" s="6"/>
      <c r="E211" s="7"/>
      <c r="F211" s="10"/>
      <c r="I211" s="64"/>
      <c r="J211" s="64"/>
      <c r="K211" s="64"/>
      <c r="L211" s="64"/>
      <c r="M211" s="64"/>
      <c r="N211" s="64"/>
      <c r="O211" s="64"/>
      <c r="P211" s="64"/>
      <c r="Q211" s="64"/>
      <c r="R211" s="64"/>
    </row>
    <row r="212" spans="2:18" ht="19.899999999999999" customHeight="1" x14ac:dyDescent="0.25">
      <c r="B212" s="309">
        <v>196</v>
      </c>
      <c r="C212" s="5"/>
      <c r="D212" s="6"/>
      <c r="E212" s="9"/>
      <c r="F212" s="10"/>
      <c r="I212" s="64"/>
      <c r="J212" s="64"/>
      <c r="K212" s="64"/>
      <c r="L212" s="64"/>
      <c r="M212" s="64"/>
      <c r="N212" s="64"/>
      <c r="O212" s="64"/>
      <c r="P212" s="64"/>
      <c r="Q212" s="64"/>
      <c r="R212" s="64"/>
    </row>
    <row r="213" spans="2:18" ht="19.899999999999999" customHeight="1" x14ac:dyDescent="0.25">
      <c r="B213" s="309">
        <v>197</v>
      </c>
      <c r="C213" s="8"/>
      <c r="D213" s="6"/>
      <c r="E213" s="7"/>
      <c r="F213" s="10"/>
      <c r="I213" s="64"/>
      <c r="J213" s="64"/>
      <c r="K213" s="64"/>
      <c r="L213" s="64"/>
      <c r="M213" s="64"/>
      <c r="N213" s="64"/>
      <c r="O213" s="64"/>
      <c r="P213" s="64"/>
      <c r="Q213" s="64"/>
      <c r="R213" s="64"/>
    </row>
    <row r="214" spans="2:18" ht="19.899999999999999" customHeight="1" x14ac:dyDescent="0.25">
      <c r="B214" s="309">
        <v>198</v>
      </c>
      <c r="C214" s="8"/>
      <c r="D214" s="6"/>
      <c r="E214" s="9"/>
      <c r="F214" s="10"/>
      <c r="I214" s="64"/>
      <c r="J214" s="64"/>
      <c r="K214" s="64"/>
      <c r="L214" s="64"/>
      <c r="M214" s="64"/>
      <c r="N214" s="64"/>
      <c r="O214" s="64"/>
      <c r="P214" s="64"/>
      <c r="Q214" s="64"/>
      <c r="R214" s="64"/>
    </row>
    <row r="215" spans="2:18" ht="19.899999999999999" customHeight="1" x14ac:dyDescent="0.25">
      <c r="B215" s="309">
        <v>199</v>
      </c>
      <c r="C215" s="5"/>
      <c r="D215" s="6"/>
      <c r="E215" s="7"/>
      <c r="F215" s="10"/>
      <c r="I215" s="64"/>
      <c r="J215" s="64"/>
      <c r="K215" s="64"/>
      <c r="L215" s="64"/>
      <c r="M215" s="64"/>
      <c r="N215" s="64"/>
      <c r="O215" s="64"/>
      <c r="P215" s="64"/>
      <c r="Q215" s="64"/>
      <c r="R215" s="64"/>
    </row>
    <row r="216" spans="2:18" ht="19.899999999999999" customHeight="1" thickBot="1" x14ac:dyDescent="0.3">
      <c r="B216" s="310">
        <v>200</v>
      </c>
      <c r="C216" s="247"/>
      <c r="D216" s="248"/>
      <c r="E216" s="249"/>
      <c r="F216" s="11"/>
      <c r="I216" s="64"/>
      <c r="J216" s="64"/>
      <c r="K216" s="64"/>
      <c r="L216" s="64"/>
      <c r="M216" s="64"/>
      <c r="N216" s="64"/>
      <c r="O216" s="64"/>
      <c r="P216" s="64"/>
      <c r="Q216" s="64"/>
      <c r="R216" s="64"/>
    </row>
  </sheetData>
  <sheetProtection algorithmName="SHA-512" hashValue="3QLqsfSzW4nMxmfYHjl+qZzjJjDMG4pq/H/qQqo5yC5vx7jy1Q41PJOaUEDGO1zR5G7iCih35DIxU/f30jLQxA==" saltValue="xdjJ95Ze91mQPmFg2mA0Dg==" spinCount="100000" sheet="1" objects="1" scenarios="1"/>
  <sortState xmlns:xlrd2="http://schemas.microsoft.com/office/spreadsheetml/2017/richdata2" ref="I22:I28">
    <sortCondition descending="1" ref="I22"/>
  </sortState>
  <mergeCells count="30">
    <mergeCell ref="D12:F12"/>
    <mergeCell ref="G4:H13"/>
    <mergeCell ref="B10:C10"/>
    <mergeCell ref="D10:F10"/>
    <mergeCell ref="D4:F4"/>
    <mergeCell ref="D5:F5"/>
    <mergeCell ref="B5:C5"/>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G1:H3"/>
    <mergeCell ref="B1:F1"/>
    <mergeCell ref="B2:C2"/>
    <mergeCell ref="B3:C3"/>
    <mergeCell ref="B4:C4"/>
    <mergeCell ref="D2:F2"/>
    <mergeCell ref="D3:F3"/>
  </mergeCells>
  <phoneticPr fontId="15" type="noConversion"/>
  <conditionalFormatting sqref="D2:D13">
    <cfRule type="expression" dxfId="28"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Ölçekli),BÜYÜK"</formula1>
    </dataValidation>
    <dataValidation type="custom" allowBlank="1" showInputMessage="1" showErrorMessage="1" error="Proje Numarasını hatalı girdiniz " prompt="Bu excel dosyası sadece SAYEM Faz-2 Çağrısı kapsamında desteklenen projeler için (Sermaye Şirketleri)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$I$7:$I$10</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70" t="s">
        <v>22</v>
      </c>
      <c r="B1" s="470"/>
      <c r="C1" s="470"/>
      <c r="D1" s="470"/>
      <c r="E1" s="470"/>
      <c r="F1" s="470"/>
      <c r="G1" s="470"/>
      <c r="H1" s="470"/>
      <c r="I1" s="470"/>
      <c r="J1" s="470"/>
      <c r="K1" s="470"/>
      <c r="L1" s="470"/>
      <c r="M1" s="93"/>
      <c r="N1" s="77"/>
      <c r="O1" s="184"/>
      <c r="V1" s="119" t="str">
        <f>CONCATENATE("A1:L",SUM(U:U)*32)</f>
        <v>A1:L32</v>
      </c>
    </row>
    <row r="2" spans="1:27" x14ac:dyDescent="0.25">
      <c r="A2" s="474" t="str">
        <f>IF(YilDonem&lt;&gt;"",CONCATENATE(YilDonem," dönemi"),"")</f>
        <v/>
      </c>
      <c r="B2" s="474"/>
      <c r="C2" s="474"/>
      <c r="D2" s="474"/>
      <c r="E2" s="474"/>
      <c r="F2" s="474"/>
      <c r="G2" s="474"/>
      <c r="H2" s="474"/>
      <c r="I2" s="474"/>
      <c r="J2" s="474"/>
      <c r="K2" s="474"/>
      <c r="L2" s="474"/>
    </row>
    <row r="3" spans="1:27" ht="15.75" thickBot="1" x14ac:dyDescent="0.3">
      <c r="B3" s="52"/>
      <c r="C3" s="52"/>
      <c r="D3" s="52"/>
      <c r="E3" s="488" t="str">
        <f>IF(YilDonem&lt;&gt;"",CONCATENATE(IF(Dönem=1,"HAZİRAN",IF(Dönem=2,"ARALIK","")),"  ayına aittir."),"")</f>
        <v/>
      </c>
      <c r="F3" s="488"/>
      <c r="G3" s="488"/>
      <c r="H3" s="488"/>
      <c r="I3" s="52"/>
      <c r="J3" s="52"/>
      <c r="K3" s="52"/>
      <c r="L3" s="320" t="s">
        <v>30</v>
      </c>
    </row>
    <row r="4" spans="1:27" ht="31.7" customHeight="1" thickBot="1" x14ac:dyDescent="0.3">
      <c r="A4" s="324" t="s">
        <v>167</v>
      </c>
      <c r="B4" s="475" t="str">
        <f>IF(ProjeNo&gt;0,ProjeNo,"")</f>
        <v/>
      </c>
      <c r="C4" s="476"/>
      <c r="D4" s="476"/>
      <c r="E4" s="476"/>
      <c r="F4" s="476"/>
      <c r="G4" s="476"/>
      <c r="H4" s="476"/>
      <c r="I4" s="476"/>
      <c r="J4" s="476"/>
      <c r="K4" s="476"/>
      <c r="L4" s="477"/>
    </row>
    <row r="5" spans="1:27" ht="31.7" customHeight="1" thickBot="1" x14ac:dyDescent="0.3">
      <c r="A5" s="325" t="s">
        <v>168</v>
      </c>
      <c r="B5" s="478" t="str">
        <f>IF(ProjeAdi&gt;0,ProjeAdi,"")</f>
        <v/>
      </c>
      <c r="C5" s="479"/>
      <c r="D5" s="479"/>
      <c r="E5" s="479"/>
      <c r="F5" s="479"/>
      <c r="G5" s="479"/>
      <c r="H5" s="479"/>
      <c r="I5" s="479"/>
      <c r="J5" s="479"/>
      <c r="K5" s="479"/>
      <c r="L5" s="480"/>
    </row>
    <row r="6" spans="1:27" ht="31.7" customHeight="1" thickBot="1" x14ac:dyDescent="0.3">
      <c r="A6" s="481" t="s">
        <v>3</v>
      </c>
      <c r="B6" s="481" t="s">
        <v>4</v>
      </c>
      <c r="C6" s="481" t="s">
        <v>23</v>
      </c>
      <c r="D6" s="481" t="s">
        <v>125</v>
      </c>
      <c r="E6" s="481" t="s">
        <v>24</v>
      </c>
      <c r="F6" s="481" t="s">
        <v>27</v>
      </c>
      <c r="G6" s="491" t="s">
        <v>25</v>
      </c>
      <c r="H6" s="490" t="s">
        <v>151</v>
      </c>
      <c r="I6" s="491"/>
      <c r="J6" s="491"/>
      <c r="K6" s="492"/>
      <c r="L6" s="481" t="s">
        <v>26</v>
      </c>
      <c r="O6" s="471" t="s">
        <v>31</v>
      </c>
      <c r="P6" s="471"/>
      <c r="Q6" s="471" t="s">
        <v>37</v>
      </c>
      <c r="R6" s="471"/>
      <c r="S6" s="471" t="s">
        <v>38</v>
      </c>
      <c r="T6" s="471"/>
    </row>
    <row r="7" spans="1:27" s="95" customFormat="1" ht="90.75" thickBot="1" x14ac:dyDescent="0.3">
      <c r="A7" s="482"/>
      <c r="B7" s="482"/>
      <c r="C7" s="482"/>
      <c r="D7" s="482"/>
      <c r="E7" s="482"/>
      <c r="F7" s="482"/>
      <c r="G7" s="493"/>
      <c r="H7" s="321" t="s">
        <v>122</v>
      </c>
      <c r="I7" s="321" t="s">
        <v>153</v>
      </c>
      <c r="J7" s="321" t="s">
        <v>161</v>
      </c>
      <c r="K7" s="321" t="s">
        <v>162</v>
      </c>
      <c r="L7" s="489"/>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IFERROR(IF(N8="EVET",VLOOKUP(YilDonem,SGKTAVAN,2,0)*0.2475,VLOOKUP(YilDonem,SGKTAVAN,2,0)*0.2175),0)</f>
        <v>0</v>
      </c>
      <c r="P8" s="171">
        <f t="shared" ref="P8:P27" si="2">IFERROR(IF(N8="EVET",0,VLOOKUP(YilDonem,SGKTAVAN,2,0)*0.02),0)</f>
        <v>0</v>
      </c>
      <c r="Q8" s="171">
        <f t="shared" ref="Q8:Q27" si="3">IF(N8="EVET",(D8+E8)*0.2475,(D8+E8)*0.2175)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2" t="s">
        <v>35</v>
      </c>
      <c r="B28" s="473"/>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46091</v>
      </c>
      <c r="C31" s="468" t="s">
        <v>33</v>
      </c>
      <c r="D31" s="468"/>
      <c r="E31" s="330" t="s">
        <v>159</v>
      </c>
      <c r="F31" s="332" t="str">
        <f>IF(kurulusyetkilisi&gt;0,kurulusyetkilisi,"")</f>
        <v/>
      </c>
      <c r="G31" s="230"/>
      <c r="H31" s="231"/>
      <c r="I31" s="229"/>
      <c r="J31" s="229"/>
    </row>
    <row r="32" spans="1:21" ht="19.5" x14ac:dyDescent="0.3">
      <c r="A32" s="232"/>
      <c r="B32" s="232"/>
      <c r="C32" s="468" t="s">
        <v>34</v>
      </c>
      <c r="D32" s="468"/>
      <c r="E32" s="469"/>
      <c r="F32" s="469"/>
      <c r="G32" s="469"/>
      <c r="H32" s="265"/>
      <c r="I32" s="61"/>
      <c r="J32" s="61"/>
    </row>
    <row r="33" spans="1:20" ht="15.75" x14ac:dyDescent="0.25">
      <c r="A33" s="470" t="s">
        <v>22</v>
      </c>
      <c r="B33" s="470"/>
      <c r="C33" s="470"/>
      <c r="D33" s="470"/>
      <c r="E33" s="470"/>
      <c r="F33" s="470"/>
      <c r="G33" s="470"/>
      <c r="H33" s="470"/>
      <c r="I33" s="470"/>
      <c r="J33" s="470"/>
      <c r="K33" s="470"/>
      <c r="L33" s="470"/>
      <c r="M33" s="93"/>
      <c r="N33" s="77"/>
      <c r="O33" s="184"/>
    </row>
    <row r="34" spans="1:20" x14ac:dyDescent="0.25">
      <c r="A34" s="474" t="str">
        <f>IF(YilDonem&lt;&gt;"",CONCATENATE(YilDonem," dönemi"),"")</f>
        <v/>
      </c>
      <c r="B34" s="474"/>
      <c r="C34" s="474"/>
      <c r="D34" s="474"/>
      <c r="E34" s="474"/>
      <c r="F34" s="474"/>
      <c r="G34" s="474"/>
      <c r="H34" s="474"/>
      <c r="I34" s="474"/>
      <c r="J34" s="474"/>
      <c r="K34" s="474"/>
      <c r="L34" s="474"/>
    </row>
    <row r="35" spans="1:20" ht="15.75" thickBot="1" x14ac:dyDescent="0.3">
      <c r="B35" s="52"/>
      <c r="C35" s="52"/>
      <c r="D35" s="52"/>
      <c r="E35" s="488" t="str">
        <f>IF(YilDonem&lt;&gt;"",CONCATENATE(IF(Dönem=1,"HAZİRAN",IF(Dönem=2,"ARALIK","")),"  ayına aittir."),"")</f>
        <v/>
      </c>
      <c r="F35" s="488"/>
      <c r="G35" s="488"/>
      <c r="H35" s="488"/>
      <c r="I35" s="52"/>
      <c r="J35" s="52"/>
      <c r="K35" s="52"/>
      <c r="L35" s="320" t="s">
        <v>30</v>
      </c>
    </row>
    <row r="36" spans="1:20" ht="31.7" customHeight="1" thickBot="1" x14ac:dyDescent="0.3">
      <c r="A36" s="324" t="s">
        <v>167</v>
      </c>
      <c r="B36" s="475" t="str">
        <f>IF(ProjeNo&gt;0,ProjeNo,"")</f>
        <v/>
      </c>
      <c r="C36" s="476"/>
      <c r="D36" s="476"/>
      <c r="E36" s="476"/>
      <c r="F36" s="476"/>
      <c r="G36" s="476"/>
      <c r="H36" s="476"/>
      <c r="I36" s="476"/>
      <c r="J36" s="476"/>
      <c r="K36" s="476"/>
      <c r="L36" s="477"/>
    </row>
    <row r="37" spans="1:20" ht="31.7" customHeight="1" thickBot="1" x14ac:dyDescent="0.3">
      <c r="A37" s="325" t="s">
        <v>168</v>
      </c>
      <c r="B37" s="478" t="str">
        <f>IF(ProjeAdi&gt;0,ProjeAdi,"")</f>
        <v/>
      </c>
      <c r="C37" s="479"/>
      <c r="D37" s="479"/>
      <c r="E37" s="479"/>
      <c r="F37" s="479"/>
      <c r="G37" s="479"/>
      <c r="H37" s="479"/>
      <c r="I37" s="479"/>
      <c r="J37" s="479"/>
      <c r="K37" s="479"/>
      <c r="L37" s="480"/>
    </row>
    <row r="38" spans="1:20" ht="31.7" customHeight="1" thickBot="1" x14ac:dyDescent="0.3">
      <c r="A38" s="481" t="s">
        <v>3</v>
      </c>
      <c r="B38" s="481" t="s">
        <v>4</v>
      </c>
      <c r="C38" s="481" t="s">
        <v>23</v>
      </c>
      <c r="D38" s="481" t="s">
        <v>125</v>
      </c>
      <c r="E38" s="481" t="s">
        <v>24</v>
      </c>
      <c r="F38" s="481" t="s">
        <v>27</v>
      </c>
      <c r="G38" s="483" t="s">
        <v>25</v>
      </c>
      <c r="H38" s="485" t="s">
        <v>151</v>
      </c>
      <c r="I38" s="486"/>
      <c r="J38" s="486"/>
      <c r="K38" s="487"/>
      <c r="L38" s="481" t="s">
        <v>26</v>
      </c>
      <c r="O38" s="471" t="s">
        <v>31</v>
      </c>
      <c r="P38" s="471"/>
      <c r="Q38" s="471" t="s">
        <v>37</v>
      </c>
      <c r="R38" s="471"/>
      <c r="S38" s="471" t="s">
        <v>38</v>
      </c>
      <c r="T38" s="471"/>
    </row>
    <row r="39" spans="1:20" s="95" customFormat="1" ht="90.75" thickBot="1" x14ac:dyDescent="0.3">
      <c r="A39" s="482"/>
      <c r="B39" s="482"/>
      <c r="C39" s="482"/>
      <c r="D39" s="482"/>
      <c r="E39" s="482"/>
      <c r="F39" s="482"/>
      <c r="G39" s="484"/>
      <c r="H39" s="321" t="s">
        <v>122</v>
      </c>
      <c r="I39" s="321" t="s">
        <v>153</v>
      </c>
      <c r="J39" s="321" t="s">
        <v>161</v>
      </c>
      <c r="K39" s="321" t="s">
        <v>162</v>
      </c>
      <c r="L39" s="482"/>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IFERROR(IF(N40="EVET",VLOOKUP(YilDonem,SGKTAVAN,2,0)*0.2475,VLOOKUP(YilDonem,SGKTAVAN,2,0)*0.2175),0)</f>
        <v>0</v>
      </c>
      <c r="P40" s="171">
        <f t="shared" ref="P40:P59" si="10">IFERROR(IF(N40="EVET",0,VLOOKUP(YilDonem,SGKTAVAN,2,0)*0.02),0)</f>
        <v>0</v>
      </c>
      <c r="Q40" s="171">
        <f t="shared" ref="Q40:Q59" si="11">IF(N40="EVET",(D40+E40)*0.2475,(D40+E40)*0.2175)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2" t="s">
        <v>35</v>
      </c>
      <c r="B60" s="473"/>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46091</v>
      </c>
      <c r="C63" s="468" t="s">
        <v>33</v>
      </c>
      <c r="D63" s="468"/>
      <c r="E63" s="330" t="s">
        <v>159</v>
      </c>
      <c r="F63" s="332" t="str">
        <f>IF(kurulusyetkilisi&gt;0,kurulusyetkilisi,"")</f>
        <v/>
      </c>
      <c r="G63" s="230"/>
      <c r="H63" s="229"/>
      <c r="I63" s="229"/>
      <c r="J63" s="229"/>
    </row>
    <row r="64" spans="1:21" ht="19.5" x14ac:dyDescent="0.3">
      <c r="A64" s="232"/>
      <c r="B64" s="232"/>
      <c r="C64" s="468" t="s">
        <v>34</v>
      </c>
      <c r="D64" s="468"/>
      <c r="E64" s="469"/>
      <c r="F64" s="469"/>
      <c r="G64" s="469"/>
      <c r="H64" s="61"/>
      <c r="I64" s="61"/>
      <c r="J64" s="61"/>
    </row>
    <row r="65" spans="1:20" ht="15.75" x14ac:dyDescent="0.25">
      <c r="A65" s="470" t="s">
        <v>22</v>
      </c>
      <c r="B65" s="470"/>
      <c r="C65" s="470"/>
      <c r="D65" s="470"/>
      <c r="E65" s="470"/>
      <c r="F65" s="470"/>
      <c r="G65" s="470"/>
      <c r="H65" s="470"/>
      <c r="I65" s="470"/>
      <c r="J65" s="470"/>
      <c r="K65" s="470"/>
      <c r="L65" s="470"/>
      <c r="M65" s="93"/>
      <c r="N65" s="77"/>
      <c r="O65" s="184"/>
    </row>
    <row r="66" spans="1:20" x14ac:dyDescent="0.25">
      <c r="A66" s="474" t="str">
        <f>IF(YilDonem&lt;&gt;"",CONCATENATE(YilDonem," dönemi"),"")</f>
        <v/>
      </c>
      <c r="B66" s="474"/>
      <c r="C66" s="474"/>
      <c r="D66" s="474"/>
      <c r="E66" s="474"/>
      <c r="F66" s="474"/>
      <c r="G66" s="474"/>
      <c r="H66" s="474"/>
      <c r="I66" s="474"/>
      <c r="J66" s="474"/>
      <c r="K66" s="474"/>
      <c r="L66" s="474"/>
    </row>
    <row r="67" spans="1:20" ht="15.75" thickBot="1" x14ac:dyDescent="0.3">
      <c r="B67" s="52"/>
      <c r="C67" s="52"/>
      <c r="D67" s="52"/>
      <c r="E67" s="488" t="str">
        <f>IF(YilDonem&lt;&gt;"",CONCATENATE(IF(Dönem=1,"HAZİRAN",IF(Dönem=2,"ARALIK","")),"  ayına aittir."),"")</f>
        <v/>
      </c>
      <c r="F67" s="488"/>
      <c r="G67" s="488"/>
      <c r="H67" s="488"/>
      <c r="I67" s="52"/>
      <c r="J67" s="52"/>
      <c r="K67" s="52"/>
      <c r="L67" s="320" t="s">
        <v>30</v>
      </c>
    </row>
    <row r="68" spans="1:20" ht="31.7" customHeight="1" thickBot="1" x14ac:dyDescent="0.3">
      <c r="A68" s="324" t="s">
        <v>167</v>
      </c>
      <c r="B68" s="475" t="str">
        <f>IF(ProjeNo&gt;0,ProjeNo,"")</f>
        <v/>
      </c>
      <c r="C68" s="476"/>
      <c r="D68" s="476"/>
      <c r="E68" s="476"/>
      <c r="F68" s="476"/>
      <c r="G68" s="476"/>
      <c r="H68" s="476"/>
      <c r="I68" s="476"/>
      <c r="J68" s="476"/>
      <c r="K68" s="476"/>
      <c r="L68" s="477"/>
    </row>
    <row r="69" spans="1:20" ht="31.7" customHeight="1" thickBot="1" x14ac:dyDescent="0.3">
      <c r="A69" s="325" t="s">
        <v>168</v>
      </c>
      <c r="B69" s="478" t="str">
        <f>IF(ProjeAdi&gt;0,ProjeAdi,"")</f>
        <v/>
      </c>
      <c r="C69" s="479"/>
      <c r="D69" s="479"/>
      <c r="E69" s="479"/>
      <c r="F69" s="479"/>
      <c r="G69" s="479"/>
      <c r="H69" s="479"/>
      <c r="I69" s="479"/>
      <c r="J69" s="479"/>
      <c r="K69" s="479"/>
      <c r="L69" s="480"/>
    </row>
    <row r="70" spans="1:20" ht="31.7" customHeight="1" thickBot="1" x14ac:dyDescent="0.3">
      <c r="A70" s="481" t="s">
        <v>3</v>
      </c>
      <c r="B70" s="481" t="s">
        <v>4</v>
      </c>
      <c r="C70" s="481" t="s">
        <v>23</v>
      </c>
      <c r="D70" s="481" t="s">
        <v>125</v>
      </c>
      <c r="E70" s="481" t="s">
        <v>24</v>
      </c>
      <c r="F70" s="481" t="s">
        <v>27</v>
      </c>
      <c r="G70" s="483" t="s">
        <v>25</v>
      </c>
      <c r="H70" s="485" t="s">
        <v>151</v>
      </c>
      <c r="I70" s="486"/>
      <c r="J70" s="486"/>
      <c r="K70" s="487"/>
      <c r="L70" s="481" t="s">
        <v>26</v>
      </c>
      <c r="O70" s="471" t="s">
        <v>31</v>
      </c>
      <c r="P70" s="471"/>
      <c r="Q70" s="471" t="s">
        <v>37</v>
      </c>
      <c r="R70" s="471"/>
      <c r="S70" s="471" t="s">
        <v>38</v>
      </c>
      <c r="T70" s="471"/>
    </row>
    <row r="71" spans="1:20" s="95" customFormat="1" ht="90.75" thickBot="1" x14ac:dyDescent="0.3">
      <c r="A71" s="482"/>
      <c r="B71" s="482"/>
      <c r="C71" s="482"/>
      <c r="D71" s="482"/>
      <c r="E71" s="482"/>
      <c r="F71" s="482"/>
      <c r="G71" s="484"/>
      <c r="H71" s="321" t="s">
        <v>122</v>
      </c>
      <c r="I71" s="321" t="s">
        <v>153</v>
      </c>
      <c r="J71" s="321" t="s">
        <v>161</v>
      </c>
      <c r="K71" s="321" t="s">
        <v>162</v>
      </c>
      <c r="L71" s="482"/>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IFERROR(IF(N72="EVET",VLOOKUP(YilDonem,SGKTAVAN,2,0)*0.2475,VLOOKUP(YilDonem,SGKTAVAN,2,0)*0.2175),0)</f>
        <v>0</v>
      </c>
      <c r="P72" s="171">
        <f t="shared" ref="P72:P91" si="18">IFERROR(IF(N72="EVET",0,VLOOKUP(YilDonem,SGKTAVAN,2,0)*0.02),0)</f>
        <v>0</v>
      </c>
      <c r="Q72" s="171">
        <f t="shared" ref="Q72:Q91" si="19">IF(N72="EVET",(D72+E72)*0.2475,(D72+E72)*0.2175)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2" t="s">
        <v>35</v>
      </c>
      <c r="B92" s="473"/>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46091</v>
      </c>
      <c r="C95" s="468" t="s">
        <v>33</v>
      </c>
      <c r="D95" s="468"/>
      <c r="E95" s="330" t="s">
        <v>159</v>
      </c>
      <c r="F95" s="332" t="str">
        <f>IF(kurulusyetkilisi&gt;0,kurulusyetkilisi,"")</f>
        <v/>
      </c>
      <c r="G95" s="230"/>
      <c r="H95" s="229"/>
      <c r="I95" s="229"/>
      <c r="J95" s="229"/>
    </row>
    <row r="96" spans="1:21" ht="19.5" x14ac:dyDescent="0.3">
      <c r="A96" s="232"/>
      <c r="B96" s="232"/>
      <c r="C96" s="468" t="s">
        <v>34</v>
      </c>
      <c r="D96" s="468"/>
      <c r="E96" s="469"/>
      <c r="F96" s="469"/>
      <c r="G96" s="469"/>
      <c r="H96" s="61"/>
      <c r="I96" s="61"/>
      <c r="J96" s="61"/>
    </row>
    <row r="97" spans="1:20" ht="15.75" x14ac:dyDescent="0.25">
      <c r="A97" s="470" t="s">
        <v>22</v>
      </c>
      <c r="B97" s="470"/>
      <c r="C97" s="470"/>
      <c r="D97" s="470"/>
      <c r="E97" s="470"/>
      <c r="F97" s="470"/>
      <c r="G97" s="470"/>
      <c r="H97" s="470"/>
      <c r="I97" s="470"/>
      <c r="J97" s="470"/>
      <c r="K97" s="470"/>
      <c r="L97" s="470"/>
      <c r="M97" s="93"/>
      <c r="N97" s="77"/>
      <c r="O97" s="184"/>
    </row>
    <row r="98" spans="1:20" x14ac:dyDescent="0.25">
      <c r="A98" s="474" t="str">
        <f>IF(YilDonem&lt;&gt;"",CONCATENATE(YilDonem," dönemi"),"")</f>
        <v/>
      </c>
      <c r="B98" s="474"/>
      <c r="C98" s="474"/>
      <c r="D98" s="474"/>
      <c r="E98" s="474"/>
      <c r="F98" s="474"/>
      <c r="G98" s="474"/>
      <c r="H98" s="474"/>
      <c r="I98" s="474"/>
      <c r="J98" s="474"/>
      <c r="K98" s="474"/>
      <c r="L98" s="474"/>
    </row>
    <row r="99" spans="1:20" ht="15.75" thickBot="1" x14ac:dyDescent="0.3">
      <c r="B99" s="52"/>
      <c r="C99" s="52"/>
      <c r="D99" s="52"/>
      <c r="E99" s="488" t="str">
        <f>IF(YilDonem&lt;&gt;"",CONCATENATE(IF(Dönem=1,"HAZİRAN",IF(Dönem=2,"ARALIK","")),"  ayına aittir."),"")</f>
        <v/>
      </c>
      <c r="F99" s="488"/>
      <c r="G99" s="488"/>
      <c r="H99" s="488"/>
      <c r="I99" s="52"/>
      <c r="J99" s="52"/>
      <c r="K99" s="52"/>
      <c r="L99" s="320" t="s">
        <v>30</v>
      </c>
    </row>
    <row r="100" spans="1:20" ht="31.7" customHeight="1" thickBot="1" x14ac:dyDescent="0.3">
      <c r="A100" s="324" t="s">
        <v>167</v>
      </c>
      <c r="B100" s="475" t="str">
        <f>IF(ProjeNo&gt;0,ProjeNo,"")</f>
        <v/>
      </c>
      <c r="C100" s="476"/>
      <c r="D100" s="476"/>
      <c r="E100" s="476"/>
      <c r="F100" s="476"/>
      <c r="G100" s="476"/>
      <c r="H100" s="476"/>
      <c r="I100" s="476"/>
      <c r="J100" s="476"/>
      <c r="K100" s="476"/>
      <c r="L100" s="477"/>
    </row>
    <row r="101" spans="1:20" ht="31.7" customHeight="1" thickBot="1" x14ac:dyDescent="0.3">
      <c r="A101" s="325" t="s">
        <v>168</v>
      </c>
      <c r="B101" s="478" t="str">
        <f>IF(ProjeAdi&gt;0,ProjeAdi,"")</f>
        <v/>
      </c>
      <c r="C101" s="479"/>
      <c r="D101" s="479"/>
      <c r="E101" s="479"/>
      <c r="F101" s="479"/>
      <c r="G101" s="479"/>
      <c r="H101" s="479"/>
      <c r="I101" s="479"/>
      <c r="J101" s="479"/>
      <c r="K101" s="479"/>
      <c r="L101" s="480"/>
    </row>
    <row r="102" spans="1:20" ht="31.7" customHeight="1" thickBot="1" x14ac:dyDescent="0.3">
      <c r="A102" s="481" t="s">
        <v>3</v>
      </c>
      <c r="B102" s="481" t="s">
        <v>4</v>
      </c>
      <c r="C102" s="481" t="s">
        <v>23</v>
      </c>
      <c r="D102" s="481" t="s">
        <v>125</v>
      </c>
      <c r="E102" s="481" t="s">
        <v>24</v>
      </c>
      <c r="F102" s="481" t="s">
        <v>27</v>
      </c>
      <c r="G102" s="483" t="s">
        <v>25</v>
      </c>
      <c r="H102" s="485" t="s">
        <v>151</v>
      </c>
      <c r="I102" s="486"/>
      <c r="J102" s="486"/>
      <c r="K102" s="487"/>
      <c r="L102" s="481" t="s">
        <v>26</v>
      </c>
      <c r="O102" s="471" t="s">
        <v>31</v>
      </c>
      <c r="P102" s="471"/>
      <c r="Q102" s="471" t="s">
        <v>37</v>
      </c>
      <c r="R102" s="471"/>
      <c r="S102" s="471" t="s">
        <v>38</v>
      </c>
      <c r="T102" s="471"/>
    </row>
    <row r="103" spans="1:20" s="95" customFormat="1" ht="90.75" thickBot="1" x14ac:dyDescent="0.3">
      <c r="A103" s="482"/>
      <c r="B103" s="482"/>
      <c r="C103" s="482"/>
      <c r="D103" s="482"/>
      <c r="E103" s="482"/>
      <c r="F103" s="482"/>
      <c r="G103" s="484"/>
      <c r="H103" s="321" t="s">
        <v>122</v>
      </c>
      <c r="I103" s="321" t="s">
        <v>153</v>
      </c>
      <c r="J103" s="321" t="s">
        <v>161</v>
      </c>
      <c r="K103" s="321" t="s">
        <v>162</v>
      </c>
      <c r="L103" s="482"/>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IFERROR(IF(N104="EVET",VLOOKUP(YilDonem,SGKTAVAN,2,0)*0.2475,VLOOKUP(YilDonem,SGKTAVAN,2,0)*0.2175),0)</f>
        <v>0</v>
      </c>
      <c r="P104" s="171">
        <f t="shared" ref="P104:P123" si="26">IFERROR(IF(N104="EVET",0,VLOOKUP(YilDonem,SGKTAVAN,2,0)*0.02),0)</f>
        <v>0</v>
      </c>
      <c r="Q104" s="171">
        <f t="shared" ref="Q104:Q123" si="27">IF(N104="EVET",(D104+E104)*0.2475,(D104+E104)*0.2175)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2" t="s">
        <v>35</v>
      </c>
      <c r="B124" s="473"/>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46091</v>
      </c>
      <c r="C127" s="468" t="s">
        <v>33</v>
      </c>
      <c r="D127" s="468"/>
      <c r="E127" s="330" t="s">
        <v>159</v>
      </c>
      <c r="F127" s="332" t="str">
        <f>IF(kurulusyetkilisi&gt;0,kurulusyetkilisi,"")</f>
        <v/>
      </c>
      <c r="G127" s="230"/>
      <c r="H127" s="229"/>
      <c r="I127" s="229"/>
      <c r="J127" s="229"/>
    </row>
    <row r="128" spans="1:21" ht="19.5" x14ac:dyDescent="0.3">
      <c r="A128" s="232"/>
      <c r="B128" s="232"/>
      <c r="C128" s="468" t="s">
        <v>34</v>
      </c>
      <c r="D128" s="468"/>
      <c r="E128" s="469"/>
      <c r="F128" s="469"/>
      <c r="G128" s="469"/>
      <c r="H128" s="61"/>
      <c r="I128" s="61"/>
      <c r="J128" s="61"/>
    </row>
    <row r="129" spans="1:20" ht="15.75" x14ac:dyDescent="0.25">
      <c r="A129" s="470" t="s">
        <v>22</v>
      </c>
      <c r="B129" s="470"/>
      <c r="C129" s="470"/>
      <c r="D129" s="470"/>
      <c r="E129" s="470"/>
      <c r="F129" s="470"/>
      <c r="G129" s="470"/>
      <c r="H129" s="470"/>
      <c r="I129" s="470"/>
      <c r="J129" s="470"/>
      <c r="K129" s="470"/>
      <c r="L129" s="470"/>
      <c r="M129" s="93"/>
      <c r="N129" s="77"/>
      <c r="O129" s="184"/>
    </row>
    <row r="130" spans="1:20" x14ac:dyDescent="0.25">
      <c r="A130" s="474" t="str">
        <f>IF(YilDonem&lt;&gt;"",CONCATENATE(YilDonem," dönemi"),"")</f>
        <v/>
      </c>
      <c r="B130" s="474"/>
      <c r="C130" s="474"/>
      <c r="D130" s="474"/>
      <c r="E130" s="474"/>
      <c r="F130" s="474"/>
      <c r="G130" s="474"/>
      <c r="H130" s="474"/>
      <c r="I130" s="474"/>
      <c r="J130" s="474"/>
      <c r="K130" s="474"/>
      <c r="L130" s="474"/>
    </row>
    <row r="131" spans="1:20" ht="15.75" thickBot="1" x14ac:dyDescent="0.3">
      <c r="B131" s="52"/>
      <c r="C131" s="52"/>
      <c r="D131" s="52"/>
      <c r="E131" s="488" t="str">
        <f>IF(YilDonem&lt;&gt;"",CONCATENATE(IF(Dönem=1,"HAZİRAN",IF(Dönem=2,"ARALIK","")),"  ayına aittir."),"")</f>
        <v/>
      </c>
      <c r="F131" s="488"/>
      <c r="G131" s="488"/>
      <c r="H131" s="488"/>
      <c r="I131" s="52"/>
      <c r="J131" s="52"/>
      <c r="K131" s="52"/>
      <c r="L131" s="320" t="s">
        <v>30</v>
      </c>
    </row>
    <row r="132" spans="1:20" ht="31.7" customHeight="1" thickBot="1" x14ac:dyDescent="0.3">
      <c r="A132" s="324" t="s">
        <v>167</v>
      </c>
      <c r="B132" s="475" t="str">
        <f>IF(ProjeNo&gt;0,ProjeNo,"")</f>
        <v/>
      </c>
      <c r="C132" s="476"/>
      <c r="D132" s="476"/>
      <c r="E132" s="476"/>
      <c r="F132" s="476"/>
      <c r="G132" s="476"/>
      <c r="H132" s="476"/>
      <c r="I132" s="476"/>
      <c r="J132" s="476"/>
      <c r="K132" s="476"/>
      <c r="L132" s="477"/>
    </row>
    <row r="133" spans="1:20" ht="31.7" customHeight="1" thickBot="1" x14ac:dyDescent="0.3">
      <c r="A133" s="325" t="s">
        <v>168</v>
      </c>
      <c r="B133" s="478" t="str">
        <f>IF(ProjeAdi&gt;0,ProjeAdi,"")</f>
        <v/>
      </c>
      <c r="C133" s="479"/>
      <c r="D133" s="479"/>
      <c r="E133" s="479"/>
      <c r="F133" s="479"/>
      <c r="G133" s="479"/>
      <c r="H133" s="479"/>
      <c r="I133" s="479"/>
      <c r="J133" s="479"/>
      <c r="K133" s="479"/>
      <c r="L133" s="480"/>
    </row>
    <row r="134" spans="1:20" ht="31.7" customHeight="1" thickBot="1" x14ac:dyDescent="0.3">
      <c r="A134" s="481" t="s">
        <v>3</v>
      </c>
      <c r="B134" s="481" t="s">
        <v>4</v>
      </c>
      <c r="C134" s="481" t="s">
        <v>23</v>
      </c>
      <c r="D134" s="481" t="s">
        <v>125</v>
      </c>
      <c r="E134" s="481" t="s">
        <v>24</v>
      </c>
      <c r="F134" s="481" t="s">
        <v>27</v>
      </c>
      <c r="G134" s="483" t="s">
        <v>25</v>
      </c>
      <c r="H134" s="485" t="s">
        <v>151</v>
      </c>
      <c r="I134" s="486"/>
      <c r="J134" s="486"/>
      <c r="K134" s="487"/>
      <c r="L134" s="481" t="s">
        <v>26</v>
      </c>
      <c r="O134" s="471" t="s">
        <v>31</v>
      </c>
      <c r="P134" s="471"/>
      <c r="Q134" s="471" t="s">
        <v>37</v>
      </c>
      <c r="R134" s="471"/>
      <c r="S134" s="471" t="s">
        <v>38</v>
      </c>
      <c r="T134" s="471"/>
    </row>
    <row r="135" spans="1:20" s="95" customFormat="1" ht="90.75" thickBot="1" x14ac:dyDescent="0.3">
      <c r="A135" s="482"/>
      <c r="B135" s="482"/>
      <c r="C135" s="482"/>
      <c r="D135" s="482"/>
      <c r="E135" s="482"/>
      <c r="F135" s="482"/>
      <c r="G135" s="484"/>
      <c r="H135" s="321" t="s">
        <v>122</v>
      </c>
      <c r="I135" s="321" t="s">
        <v>153</v>
      </c>
      <c r="J135" s="321" t="s">
        <v>161</v>
      </c>
      <c r="K135" s="321" t="s">
        <v>162</v>
      </c>
      <c r="L135" s="482"/>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IFERROR(IF(N136="EVET",VLOOKUP(YilDonem,SGKTAVAN,2,0)*0.2475,VLOOKUP(YilDonem,SGKTAVAN,2,0)*0.2175),0)</f>
        <v>0</v>
      </c>
      <c r="P136" s="171">
        <f t="shared" ref="P136:P155" si="34">IFERROR(IF(N136="EVET",0,VLOOKUP(YilDonem,SGKTAVAN,2,0)*0.02),0)</f>
        <v>0</v>
      </c>
      <c r="Q136" s="171">
        <f t="shared" ref="Q136:Q155" si="35">IF(N136="EVET",(D136+E136)*0.2475,(D136+E136)*0.2175)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2" t="s">
        <v>35</v>
      </c>
      <c r="B156" s="473"/>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46091</v>
      </c>
      <c r="C159" s="468" t="s">
        <v>33</v>
      </c>
      <c r="D159" s="468"/>
      <c r="E159" s="330" t="s">
        <v>159</v>
      </c>
      <c r="F159" s="332" t="str">
        <f>IF(kurulusyetkilisi&gt;0,kurulusyetkilisi,"")</f>
        <v/>
      </c>
      <c r="G159" s="230"/>
      <c r="H159" s="229"/>
      <c r="I159" s="229"/>
      <c r="J159" s="229"/>
    </row>
    <row r="160" spans="1:21" ht="19.5" x14ac:dyDescent="0.3">
      <c r="A160" s="232"/>
      <c r="B160" s="232"/>
      <c r="C160" s="468" t="s">
        <v>34</v>
      </c>
      <c r="D160" s="468"/>
      <c r="E160" s="469"/>
      <c r="F160" s="469"/>
      <c r="G160" s="469"/>
      <c r="H160" s="61"/>
      <c r="I160" s="61"/>
      <c r="J160" s="61"/>
    </row>
    <row r="161" spans="1:20" ht="15.75" x14ac:dyDescent="0.25">
      <c r="A161" s="470" t="s">
        <v>22</v>
      </c>
      <c r="B161" s="470"/>
      <c r="C161" s="470"/>
      <c r="D161" s="470"/>
      <c r="E161" s="470"/>
      <c r="F161" s="470"/>
      <c r="G161" s="470"/>
      <c r="H161" s="470"/>
      <c r="I161" s="470"/>
      <c r="J161" s="470"/>
      <c r="K161" s="470"/>
      <c r="L161" s="470"/>
      <c r="M161" s="93"/>
      <c r="N161" s="77"/>
      <c r="O161" s="184"/>
    </row>
    <row r="162" spans="1:20" x14ac:dyDescent="0.25">
      <c r="A162" s="474" t="str">
        <f>IF(YilDonem&lt;&gt;"",CONCATENATE(YilDonem," dönemi"),"")</f>
        <v/>
      </c>
      <c r="B162" s="474"/>
      <c r="C162" s="474"/>
      <c r="D162" s="474"/>
      <c r="E162" s="474"/>
      <c r="F162" s="474"/>
      <c r="G162" s="474"/>
      <c r="H162" s="474"/>
      <c r="I162" s="474"/>
      <c r="J162" s="474"/>
      <c r="K162" s="474"/>
      <c r="L162" s="474"/>
    </row>
    <row r="163" spans="1:20" ht="15.75" thickBot="1" x14ac:dyDescent="0.3">
      <c r="B163" s="52"/>
      <c r="C163" s="52"/>
      <c r="D163" s="52"/>
      <c r="E163" s="488" t="str">
        <f>IF(YilDonem&lt;&gt;"",CONCATENATE(IF(Dönem=1,"HAZİRAN",IF(Dönem=2,"ARALIK","")),"  ayına aittir."),"")</f>
        <v/>
      </c>
      <c r="F163" s="488"/>
      <c r="G163" s="488"/>
      <c r="H163" s="488"/>
      <c r="I163" s="52"/>
      <c r="J163" s="52"/>
      <c r="K163" s="52"/>
      <c r="L163" s="320" t="s">
        <v>30</v>
      </c>
    </row>
    <row r="164" spans="1:20" ht="31.7" customHeight="1" thickBot="1" x14ac:dyDescent="0.3">
      <c r="A164" s="324" t="s">
        <v>167</v>
      </c>
      <c r="B164" s="475" t="str">
        <f>IF(ProjeNo&gt;0,ProjeNo,"")</f>
        <v/>
      </c>
      <c r="C164" s="476"/>
      <c r="D164" s="476"/>
      <c r="E164" s="476"/>
      <c r="F164" s="476"/>
      <c r="G164" s="476"/>
      <c r="H164" s="476"/>
      <c r="I164" s="476"/>
      <c r="J164" s="476"/>
      <c r="K164" s="476"/>
      <c r="L164" s="477"/>
    </row>
    <row r="165" spans="1:20" ht="31.7" customHeight="1" thickBot="1" x14ac:dyDescent="0.3">
      <c r="A165" s="325" t="s">
        <v>168</v>
      </c>
      <c r="B165" s="478" t="str">
        <f>IF(ProjeAdi&gt;0,ProjeAdi,"")</f>
        <v/>
      </c>
      <c r="C165" s="479"/>
      <c r="D165" s="479"/>
      <c r="E165" s="479"/>
      <c r="F165" s="479"/>
      <c r="G165" s="479"/>
      <c r="H165" s="479"/>
      <c r="I165" s="479"/>
      <c r="J165" s="479"/>
      <c r="K165" s="479"/>
      <c r="L165" s="480"/>
    </row>
    <row r="166" spans="1:20" ht="31.7" customHeight="1" thickBot="1" x14ac:dyDescent="0.3">
      <c r="A166" s="481" t="s">
        <v>3</v>
      </c>
      <c r="B166" s="481" t="s">
        <v>4</v>
      </c>
      <c r="C166" s="481" t="s">
        <v>23</v>
      </c>
      <c r="D166" s="481" t="s">
        <v>125</v>
      </c>
      <c r="E166" s="481" t="s">
        <v>24</v>
      </c>
      <c r="F166" s="481" t="s">
        <v>27</v>
      </c>
      <c r="G166" s="483" t="s">
        <v>25</v>
      </c>
      <c r="H166" s="485" t="s">
        <v>151</v>
      </c>
      <c r="I166" s="486"/>
      <c r="J166" s="486"/>
      <c r="K166" s="487"/>
      <c r="L166" s="481" t="s">
        <v>26</v>
      </c>
      <c r="O166" s="471" t="s">
        <v>31</v>
      </c>
      <c r="P166" s="471"/>
      <c r="Q166" s="471" t="s">
        <v>37</v>
      </c>
      <c r="R166" s="471"/>
      <c r="S166" s="471" t="s">
        <v>38</v>
      </c>
      <c r="T166" s="471"/>
    </row>
    <row r="167" spans="1:20" s="95" customFormat="1" ht="90.75" thickBot="1" x14ac:dyDescent="0.3">
      <c r="A167" s="482"/>
      <c r="B167" s="482"/>
      <c r="C167" s="482"/>
      <c r="D167" s="482"/>
      <c r="E167" s="482"/>
      <c r="F167" s="482"/>
      <c r="G167" s="484"/>
      <c r="H167" s="321" t="s">
        <v>122</v>
      </c>
      <c r="I167" s="321" t="s">
        <v>153</v>
      </c>
      <c r="J167" s="321" t="s">
        <v>161</v>
      </c>
      <c r="K167" s="321" t="s">
        <v>162</v>
      </c>
      <c r="L167" s="482"/>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IFERROR(IF(N168="EVET",VLOOKUP(YilDonem,SGKTAVAN,2,0)*0.2475,VLOOKUP(YilDonem,SGKTAVAN,2,0)*0.2175),0)</f>
        <v>0</v>
      </c>
      <c r="P168" s="171">
        <f t="shared" ref="P168:P187" si="42">IFERROR(IF(N168="EVET",0,VLOOKUP(YilDonem,SGKTAVAN,2,0)*0.02),0)</f>
        <v>0</v>
      </c>
      <c r="Q168" s="171">
        <f t="shared" ref="Q168:Q187" si="43">IF(N168="EVET",(D168+E168)*0.2475,(D168+E168)*0.2175)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2" t="s">
        <v>35</v>
      </c>
      <c r="B188" s="473"/>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46091</v>
      </c>
      <c r="C191" s="468" t="s">
        <v>33</v>
      </c>
      <c r="D191" s="468"/>
      <c r="E191" s="330" t="s">
        <v>159</v>
      </c>
      <c r="F191" s="332" t="str">
        <f>IF(kurulusyetkilisi&gt;0,kurulusyetkilisi,"")</f>
        <v/>
      </c>
      <c r="G191" s="230"/>
      <c r="H191" s="229"/>
      <c r="I191" s="229"/>
      <c r="J191" s="229"/>
    </row>
    <row r="192" spans="1:21" ht="19.5" x14ac:dyDescent="0.3">
      <c r="A192" s="232"/>
      <c r="B192" s="232"/>
      <c r="C192" s="468" t="s">
        <v>34</v>
      </c>
      <c r="D192" s="468"/>
      <c r="E192" s="469"/>
      <c r="F192" s="469"/>
      <c r="G192" s="469"/>
      <c r="H192" s="61"/>
      <c r="I192" s="61"/>
      <c r="J192" s="61"/>
    </row>
    <row r="193" spans="1:20" ht="15.75" x14ac:dyDescent="0.25">
      <c r="A193" s="470" t="s">
        <v>22</v>
      </c>
      <c r="B193" s="470"/>
      <c r="C193" s="470"/>
      <c r="D193" s="470"/>
      <c r="E193" s="470"/>
      <c r="F193" s="470"/>
      <c r="G193" s="470"/>
      <c r="H193" s="470"/>
      <c r="I193" s="470"/>
      <c r="J193" s="470"/>
      <c r="K193" s="470"/>
      <c r="L193" s="470"/>
      <c r="M193" s="93"/>
      <c r="N193" s="77"/>
      <c r="O193" s="184"/>
    </row>
    <row r="194" spans="1:20" x14ac:dyDescent="0.25">
      <c r="A194" s="474" t="str">
        <f>IF(YilDonem&lt;&gt;"",CONCATENATE(YilDonem," dönemi"),"")</f>
        <v/>
      </c>
      <c r="B194" s="474"/>
      <c r="C194" s="474"/>
      <c r="D194" s="474"/>
      <c r="E194" s="474"/>
      <c r="F194" s="474"/>
      <c r="G194" s="474"/>
      <c r="H194" s="474"/>
      <c r="I194" s="474"/>
      <c r="J194" s="474"/>
      <c r="K194" s="474"/>
      <c r="L194" s="474"/>
    </row>
    <row r="195" spans="1:20" ht="15.75" thickBot="1" x14ac:dyDescent="0.3">
      <c r="B195" s="52"/>
      <c r="C195" s="52"/>
      <c r="D195" s="52"/>
      <c r="E195" s="488" t="str">
        <f>IF(YilDonem&lt;&gt;"",CONCATENATE(IF(Dönem=1,"HAZİRAN",IF(Dönem=2,"ARALIK","")),"  ayına aittir."),"")</f>
        <v/>
      </c>
      <c r="F195" s="488"/>
      <c r="G195" s="488"/>
      <c r="H195" s="488"/>
      <c r="I195" s="52"/>
      <c r="J195" s="52"/>
      <c r="K195" s="52"/>
      <c r="L195" s="320" t="s">
        <v>30</v>
      </c>
    </row>
    <row r="196" spans="1:20" ht="31.7" customHeight="1" thickBot="1" x14ac:dyDescent="0.3">
      <c r="A196" s="324" t="s">
        <v>167</v>
      </c>
      <c r="B196" s="475" t="str">
        <f>IF(ProjeNo&gt;0,ProjeNo,"")</f>
        <v/>
      </c>
      <c r="C196" s="476"/>
      <c r="D196" s="476"/>
      <c r="E196" s="476"/>
      <c r="F196" s="476"/>
      <c r="G196" s="476"/>
      <c r="H196" s="476"/>
      <c r="I196" s="476"/>
      <c r="J196" s="476"/>
      <c r="K196" s="476"/>
      <c r="L196" s="477"/>
    </row>
    <row r="197" spans="1:20" ht="31.7" customHeight="1" thickBot="1" x14ac:dyDescent="0.3">
      <c r="A197" s="325" t="s">
        <v>168</v>
      </c>
      <c r="B197" s="478" t="str">
        <f>IF(ProjeAdi&gt;0,ProjeAdi,"")</f>
        <v/>
      </c>
      <c r="C197" s="479"/>
      <c r="D197" s="479"/>
      <c r="E197" s="479"/>
      <c r="F197" s="479"/>
      <c r="G197" s="479"/>
      <c r="H197" s="479"/>
      <c r="I197" s="479"/>
      <c r="J197" s="479"/>
      <c r="K197" s="479"/>
      <c r="L197" s="480"/>
    </row>
    <row r="198" spans="1:20" ht="31.7" customHeight="1" thickBot="1" x14ac:dyDescent="0.3">
      <c r="A198" s="481" t="s">
        <v>3</v>
      </c>
      <c r="B198" s="481" t="s">
        <v>4</v>
      </c>
      <c r="C198" s="481" t="s">
        <v>23</v>
      </c>
      <c r="D198" s="481" t="s">
        <v>125</v>
      </c>
      <c r="E198" s="481" t="s">
        <v>24</v>
      </c>
      <c r="F198" s="481" t="s">
        <v>27</v>
      </c>
      <c r="G198" s="483" t="s">
        <v>25</v>
      </c>
      <c r="H198" s="485" t="s">
        <v>151</v>
      </c>
      <c r="I198" s="486"/>
      <c r="J198" s="486"/>
      <c r="K198" s="487"/>
      <c r="L198" s="481" t="s">
        <v>26</v>
      </c>
      <c r="O198" s="471" t="s">
        <v>31</v>
      </c>
      <c r="P198" s="471"/>
      <c r="Q198" s="471" t="s">
        <v>37</v>
      </c>
      <c r="R198" s="471"/>
      <c r="S198" s="471" t="s">
        <v>38</v>
      </c>
      <c r="T198" s="471"/>
    </row>
    <row r="199" spans="1:20" s="95" customFormat="1" ht="90.75" thickBot="1" x14ac:dyDescent="0.3">
      <c r="A199" s="482"/>
      <c r="B199" s="482"/>
      <c r="C199" s="482"/>
      <c r="D199" s="482"/>
      <c r="E199" s="482"/>
      <c r="F199" s="482"/>
      <c r="G199" s="484"/>
      <c r="H199" s="321" t="s">
        <v>122</v>
      </c>
      <c r="I199" s="321" t="s">
        <v>153</v>
      </c>
      <c r="J199" s="321" t="s">
        <v>161</v>
      </c>
      <c r="K199" s="321" t="s">
        <v>162</v>
      </c>
      <c r="L199" s="482"/>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IFERROR(IF(N200="EVET",VLOOKUP(YilDonem,SGKTAVAN,2,0)*0.2475,VLOOKUP(YilDonem,SGKTAVAN,2,0)*0.2175),0)</f>
        <v>0</v>
      </c>
      <c r="P200" s="171">
        <f t="shared" ref="P200:P219" si="50">IFERROR(IF(N200="EVET",0,VLOOKUP(YilDonem,SGKTAVAN,2,0)*0.02),0)</f>
        <v>0</v>
      </c>
      <c r="Q200" s="171">
        <f t="shared" ref="Q200:Q219" si="51">IF(N200="EVET",(D200+E200)*0.2475,(D200+E200)*0.2175)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2" t="s">
        <v>35</v>
      </c>
      <c r="B220" s="473"/>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46091</v>
      </c>
      <c r="C223" s="468" t="s">
        <v>33</v>
      </c>
      <c r="D223" s="468"/>
      <c r="E223" s="330" t="s">
        <v>159</v>
      </c>
      <c r="F223" s="332" t="str">
        <f>IF(kurulusyetkilisi&gt;0,kurulusyetkilisi,"")</f>
        <v/>
      </c>
      <c r="G223" s="230"/>
      <c r="H223" s="229"/>
      <c r="I223" s="229"/>
      <c r="J223" s="229"/>
    </row>
    <row r="224" spans="1:21" ht="19.5" x14ac:dyDescent="0.3">
      <c r="A224" s="232"/>
      <c r="B224" s="232"/>
      <c r="C224" s="468" t="s">
        <v>34</v>
      </c>
      <c r="D224" s="468"/>
      <c r="E224" s="469"/>
      <c r="F224" s="469"/>
      <c r="G224" s="469"/>
      <c r="H224" s="61"/>
      <c r="I224" s="61"/>
      <c r="J224" s="61"/>
    </row>
    <row r="225" spans="1:20" ht="15.75" x14ac:dyDescent="0.25">
      <c r="A225" s="470" t="s">
        <v>22</v>
      </c>
      <c r="B225" s="470"/>
      <c r="C225" s="470"/>
      <c r="D225" s="470"/>
      <c r="E225" s="470"/>
      <c r="F225" s="470"/>
      <c r="G225" s="470"/>
      <c r="H225" s="470"/>
      <c r="I225" s="470"/>
      <c r="J225" s="470"/>
      <c r="K225" s="470"/>
      <c r="L225" s="470"/>
      <c r="M225" s="93"/>
      <c r="N225" s="77"/>
      <c r="O225" s="184"/>
    </row>
    <row r="226" spans="1:20" x14ac:dyDescent="0.25">
      <c r="A226" s="474" t="str">
        <f>IF(YilDonem&lt;&gt;"",CONCATENATE(YilDonem," dönemi"),"")</f>
        <v/>
      </c>
      <c r="B226" s="474"/>
      <c r="C226" s="474"/>
      <c r="D226" s="474"/>
      <c r="E226" s="474"/>
      <c r="F226" s="474"/>
      <c r="G226" s="474"/>
      <c r="H226" s="474"/>
      <c r="I226" s="474"/>
      <c r="J226" s="474"/>
      <c r="K226" s="474"/>
      <c r="L226" s="474"/>
    </row>
    <row r="227" spans="1:20" ht="15.75" thickBot="1" x14ac:dyDescent="0.3">
      <c r="B227" s="52"/>
      <c r="C227" s="52"/>
      <c r="D227" s="52"/>
      <c r="E227" s="488" t="str">
        <f>IF(YilDonem&lt;&gt;"",CONCATENATE(IF(Dönem=1,"HAZİRAN",IF(Dönem=2,"ARALIK","")),"  ayına aittir."),"")</f>
        <v/>
      </c>
      <c r="F227" s="488"/>
      <c r="G227" s="488"/>
      <c r="H227" s="488"/>
      <c r="I227" s="52"/>
      <c r="J227" s="52"/>
      <c r="K227" s="52"/>
      <c r="L227" s="320" t="s">
        <v>30</v>
      </c>
    </row>
    <row r="228" spans="1:20" ht="31.7" customHeight="1" thickBot="1" x14ac:dyDescent="0.3">
      <c r="A228" s="324" t="s">
        <v>167</v>
      </c>
      <c r="B228" s="475" t="str">
        <f>IF(ProjeNo&gt;0,ProjeNo,"")</f>
        <v/>
      </c>
      <c r="C228" s="476"/>
      <c r="D228" s="476"/>
      <c r="E228" s="476"/>
      <c r="F228" s="476"/>
      <c r="G228" s="476"/>
      <c r="H228" s="476"/>
      <c r="I228" s="476"/>
      <c r="J228" s="476"/>
      <c r="K228" s="476"/>
      <c r="L228" s="477"/>
    </row>
    <row r="229" spans="1:20" ht="31.7" customHeight="1" thickBot="1" x14ac:dyDescent="0.3">
      <c r="A229" s="325" t="s">
        <v>168</v>
      </c>
      <c r="B229" s="478" t="str">
        <f>IF(ProjeAdi&gt;0,ProjeAdi,"")</f>
        <v/>
      </c>
      <c r="C229" s="479"/>
      <c r="D229" s="479"/>
      <c r="E229" s="479"/>
      <c r="F229" s="479"/>
      <c r="G229" s="479"/>
      <c r="H229" s="479"/>
      <c r="I229" s="479"/>
      <c r="J229" s="479"/>
      <c r="K229" s="479"/>
      <c r="L229" s="480"/>
    </row>
    <row r="230" spans="1:20" ht="31.7" customHeight="1" thickBot="1" x14ac:dyDescent="0.3">
      <c r="A230" s="481" t="s">
        <v>3</v>
      </c>
      <c r="B230" s="481" t="s">
        <v>4</v>
      </c>
      <c r="C230" s="481" t="s">
        <v>23</v>
      </c>
      <c r="D230" s="481" t="s">
        <v>125</v>
      </c>
      <c r="E230" s="481" t="s">
        <v>24</v>
      </c>
      <c r="F230" s="481" t="s">
        <v>27</v>
      </c>
      <c r="G230" s="483" t="s">
        <v>25</v>
      </c>
      <c r="H230" s="485" t="s">
        <v>151</v>
      </c>
      <c r="I230" s="486"/>
      <c r="J230" s="486"/>
      <c r="K230" s="487"/>
      <c r="L230" s="481" t="s">
        <v>26</v>
      </c>
      <c r="O230" s="471" t="s">
        <v>31</v>
      </c>
      <c r="P230" s="471"/>
      <c r="Q230" s="471" t="s">
        <v>37</v>
      </c>
      <c r="R230" s="471"/>
      <c r="S230" s="471" t="s">
        <v>38</v>
      </c>
      <c r="T230" s="471"/>
    </row>
    <row r="231" spans="1:20" s="95" customFormat="1" ht="90.75" thickBot="1" x14ac:dyDescent="0.3">
      <c r="A231" s="482"/>
      <c r="B231" s="482"/>
      <c r="C231" s="482"/>
      <c r="D231" s="482"/>
      <c r="E231" s="482"/>
      <c r="F231" s="482"/>
      <c r="G231" s="484"/>
      <c r="H231" s="321" t="s">
        <v>122</v>
      </c>
      <c r="I231" s="321" t="s">
        <v>153</v>
      </c>
      <c r="J231" s="321" t="s">
        <v>161</v>
      </c>
      <c r="K231" s="321" t="s">
        <v>162</v>
      </c>
      <c r="L231" s="482"/>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IFERROR(IF(N232="EVET",VLOOKUP(YilDonem,SGKTAVAN,2,0)*0.2475,VLOOKUP(YilDonem,SGKTAVAN,2,0)*0.2175),0)</f>
        <v>0</v>
      </c>
      <c r="P232" s="171">
        <f t="shared" ref="P232:P251" si="58">IFERROR(IF(N232="EVET",0,VLOOKUP(YilDonem,SGKTAVAN,2,0)*0.02),0)</f>
        <v>0</v>
      </c>
      <c r="Q232" s="171">
        <f t="shared" ref="Q232:Q251" si="59">IF(N232="EVET",(D232+E232)*0.2475,(D232+E232)*0.2175)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2" t="s">
        <v>35</v>
      </c>
      <c r="B252" s="473"/>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46091</v>
      </c>
      <c r="C255" s="468" t="s">
        <v>33</v>
      </c>
      <c r="D255" s="468"/>
      <c r="E255" s="330" t="s">
        <v>159</v>
      </c>
      <c r="F255" s="332" t="str">
        <f>IF(kurulusyetkilisi&gt;0,kurulusyetkilisi,"")</f>
        <v/>
      </c>
      <c r="G255" s="230"/>
      <c r="H255" s="229"/>
      <c r="I255" s="229"/>
      <c r="J255" s="229"/>
    </row>
    <row r="256" spans="1:21" ht="19.5" x14ac:dyDescent="0.3">
      <c r="A256" s="232"/>
      <c r="B256" s="232"/>
      <c r="C256" s="468" t="s">
        <v>34</v>
      </c>
      <c r="D256" s="468"/>
      <c r="E256" s="469"/>
      <c r="F256" s="469"/>
      <c r="G256" s="469"/>
      <c r="H256" s="61"/>
      <c r="I256" s="61"/>
      <c r="J256" s="61"/>
    </row>
    <row r="257" spans="1:20" ht="15.75" x14ac:dyDescent="0.25">
      <c r="A257" s="470" t="s">
        <v>22</v>
      </c>
      <c r="B257" s="470"/>
      <c r="C257" s="470"/>
      <c r="D257" s="470"/>
      <c r="E257" s="470"/>
      <c r="F257" s="470"/>
      <c r="G257" s="470"/>
      <c r="H257" s="470"/>
      <c r="I257" s="470"/>
      <c r="J257" s="470"/>
      <c r="K257" s="470"/>
      <c r="L257" s="470"/>
      <c r="M257" s="93"/>
      <c r="N257" s="77"/>
      <c r="O257" s="184"/>
    </row>
    <row r="258" spans="1:20" x14ac:dyDescent="0.25">
      <c r="A258" s="474" t="str">
        <f>IF(YilDonem&lt;&gt;"",CONCATENATE(YilDonem," dönemi"),"")</f>
        <v/>
      </c>
      <c r="B258" s="474"/>
      <c r="C258" s="474"/>
      <c r="D258" s="474"/>
      <c r="E258" s="474"/>
      <c r="F258" s="474"/>
      <c r="G258" s="474"/>
      <c r="H258" s="474"/>
      <c r="I258" s="474"/>
      <c r="J258" s="474"/>
      <c r="K258" s="474"/>
      <c r="L258" s="474"/>
    </row>
    <row r="259" spans="1:20" ht="15.75" thickBot="1" x14ac:dyDescent="0.3">
      <c r="B259" s="52"/>
      <c r="C259" s="52"/>
      <c r="D259" s="52"/>
      <c r="E259" s="488" t="str">
        <f>IF(YilDonem&lt;&gt;"",CONCATENATE(IF(Dönem=1,"HAZİRAN",IF(Dönem=2,"ARALIK","")),"  ayına aittir."),"")</f>
        <v/>
      </c>
      <c r="F259" s="488"/>
      <c r="G259" s="488"/>
      <c r="H259" s="488"/>
      <c r="I259" s="52"/>
      <c r="J259" s="52"/>
      <c r="K259" s="52"/>
      <c r="L259" s="320" t="s">
        <v>30</v>
      </c>
    </row>
    <row r="260" spans="1:20" ht="31.7" customHeight="1" thickBot="1" x14ac:dyDescent="0.3">
      <c r="A260" s="324" t="s">
        <v>167</v>
      </c>
      <c r="B260" s="475" t="str">
        <f>IF(ProjeNo&gt;0,ProjeNo,"")</f>
        <v/>
      </c>
      <c r="C260" s="476"/>
      <c r="D260" s="476"/>
      <c r="E260" s="476"/>
      <c r="F260" s="476"/>
      <c r="G260" s="476"/>
      <c r="H260" s="476"/>
      <c r="I260" s="476"/>
      <c r="J260" s="476"/>
      <c r="K260" s="476"/>
      <c r="L260" s="477"/>
    </row>
    <row r="261" spans="1:20" ht="31.7" customHeight="1" thickBot="1" x14ac:dyDescent="0.3">
      <c r="A261" s="325" t="s">
        <v>168</v>
      </c>
      <c r="B261" s="478" t="str">
        <f>IF(ProjeAdi&gt;0,ProjeAdi,"")</f>
        <v/>
      </c>
      <c r="C261" s="479"/>
      <c r="D261" s="479"/>
      <c r="E261" s="479"/>
      <c r="F261" s="479"/>
      <c r="G261" s="479"/>
      <c r="H261" s="479"/>
      <c r="I261" s="479"/>
      <c r="J261" s="479"/>
      <c r="K261" s="479"/>
      <c r="L261" s="480"/>
    </row>
    <row r="262" spans="1:20" ht="31.7" customHeight="1" thickBot="1" x14ac:dyDescent="0.3">
      <c r="A262" s="481" t="s">
        <v>3</v>
      </c>
      <c r="B262" s="481" t="s">
        <v>4</v>
      </c>
      <c r="C262" s="481" t="s">
        <v>23</v>
      </c>
      <c r="D262" s="481" t="s">
        <v>125</v>
      </c>
      <c r="E262" s="481" t="s">
        <v>24</v>
      </c>
      <c r="F262" s="481" t="s">
        <v>27</v>
      </c>
      <c r="G262" s="483" t="s">
        <v>25</v>
      </c>
      <c r="H262" s="485" t="s">
        <v>151</v>
      </c>
      <c r="I262" s="486"/>
      <c r="J262" s="486"/>
      <c r="K262" s="487"/>
      <c r="L262" s="481" t="s">
        <v>26</v>
      </c>
      <c r="O262" s="471" t="s">
        <v>31</v>
      </c>
      <c r="P262" s="471"/>
      <c r="Q262" s="471" t="s">
        <v>37</v>
      </c>
      <c r="R262" s="471"/>
      <c r="S262" s="471" t="s">
        <v>38</v>
      </c>
      <c r="T262" s="471"/>
    </row>
    <row r="263" spans="1:20" s="95" customFormat="1" ht="90.75" thickBot="1" x14ac:dyDescent="0.3">
      <c r="A263" s="482"/>
      <c r="B263" s="482"/>
      <c r="C263" s="482"/>
      <c r="D263" s="482"/>
      <c r="E263" s="482"/>
      <c r="F263" s="482"/>
      <c r="G263" s="484"/>
      <c r="H263" s="321" t="s">
        <v>122</v>
      </c>
      <c r="I263" s="321" t="s">
        <v>153</v>
      </c>
      <c r="J263" s="321" t="s">
        <v>161</v>
      </c>
      <c r="K263" s="321" t="s">
        <v>162</v>
      </c>
      <c r="L263" s="482"/>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IFERROR(IF(N264="EVET",VLOOKUP(YilDonem,SGKTAVAN,2,0)*0.2475,VLOOKUP(YilDonem,SGKTAVAN,2,0)*0.2175),0)</f>
        <v>0</v>
      </c>
      <c r="P264" s="171">
        <f t="shared" ref="P264:P283" si="66">IFERROR(IF(N264="EVET",0,VLOOKUP(YilDonem,SGKTAVAN,2,0)*0.02),0)</f>
        <v>0</v>
      </c>
      <c r="Q264" s="171">
        <f t="shared" ref="Q264:Q283" si="67">IF(N264="EVET",(D264+E264)*0.2475,(D264+E264)*0.2175)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2" t="s">
        <v>35</v>
      </c>
      <c r="B284" s="473"/>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46091</v>
      </c>
      <c r="C287" s="468" t="s">
        <v>33</v>
      </c>
      <c r="D287" s="468"/>
      <c r="E287" s="330" t="s">
        <v>159</v>
      </c>
      <c r="F287" s="332" t="str">
        <f>IF(kurulusyetkilisi&gt;0,kurulusyetkilisi,"")</f>
        <v/>
      </c>
      <c r="G287" s="230"/>
      <c r="H287" s="229"/>
      <c r="I287" s="229"/>
      <c r="J287" s="229"/>
    </row>
    <row r="288" spans="1:21" ht="19.5" x14ac:dyDescent="0.3">
      <c r="A288" s="232"/>
      <c r="B288" s="232"/>
      <c r="C288" s="468" t="s">
        <v>34</v>
      </c>
      <c r="D288" s="468"/>
      <c r="E288" s="469"/>
      <c r="F288" s="469"/>
      <c r="G288" s="469"/>
      <c r="H288" s="61"/>
      <c r="I288" s="61"/>
      <c r="J288" s="61"/>
    </row>
    <row r="289" spans="1:20" ht="15.75" x14ac:dyDescent="0.25">
      <c r="A289" s="470" t="s">
        <v>22</v>
      </c>
      <c r="B289" s="470"/>
      <c r="C289" s="470"/>
      <c r="D289" s="470"/>
      <c r="E289" s="470"/>
      <c r="F289" s="470"/>
      <c r="G289" s="470"/>
      <c r="H289" s="470"/>
      <c r="I289" s="470"/>
      <c r="J289" s="470"/>
      <c r="K289" s="470"/>
      <c r="L289" s="470"/>
      <c r="M289" s="93"/>
      <c r="N289" s="77"/>
      <c r="O289" s="184"/>
    </row>
    <row r="290" spans="1:20" x14ac:dyDescent="0.25">
      <c r="A290" s="474" t="str">
        <f>IF(YilDonem&lt;&gt;"",CONCATENATE(YilDonem," dönemi"),"")</f>
        <v/>
      </c>
      <c r="B290" s="474"/>
      <c r="C290" s="474"/>
      <c r="D290" s="474"/>
      <c r="E290" s="474"/>
      <c r="F290" s="474"/>
      <c r="G290" s="474"/>
      <c r="H290" s="474"/>
      <c r="I290" s="474"/>
      <c r="J290" s="474"/>
      <c r="K290" s="474"/>
      <c r="L290" s="474"/>
    </row>
    <row r="291" spans="1:20" ht="15.75" thickBot="1" x14ac:dyDescent="0.3">
      <c r="B291" s="52"/>
      <c r="C291" s="52"/>
      <c r="D291" s="52"/>
      <c r="E291" s="488" t="str">
        <f>IF(YilDonem&lt;&gt;"",CONCATENATE(IF(Dönem=1,"HAZİRAN",IF(Dönem=2,"ARALIK","")),"  ayına aittir."),"")</f>
        <v/>
      </c>
      <c r="F291" s="488"/>
      <c r="G291" s="488"/>
      <c r="H291" s="488"/>
      <c r="I291" s="52"/>
      <c r="J291" s="52"/>
      <c r="K291" s="52"/>
      <c r="L291" s="320" t="s">
        <v>30</v>
      </c>
    </row>
    <row r="292" spans="1:20" ht="31.7" customHeight="1" thickBot="1" x14ac:dyDescent="0.3">
      <c r="A292" s="324" t="s">
        <v>167</v>
      </c>
      <c r="B292" s="475" t="str">
        <f>IF(ProjeNo&gt;0,ProjeNo,"")</f>
        <v/>
      </c>
      <c r="C292" s="476"/>
      <c r="D292" s="476"/>
      <c r="E292" s="476"/>
      <c r="F292" s="476"/>
      <c r="G292" s="476"/>
      <c r="H292" s="476"/>
      <c r="I292" s="476"/>
      <c r="J292" s="476"/>
      <c r="K292" s="476"/>
      <c r="L292" s="477"/>
    </row>
    <row r="293" spans="1:20" ht="31.7" customHeight="1" thickBot="1" x14ac:dyDescent="0.3">
      <c r="A293" s="325" t="s">
        <v>168</v>
      </c>
      <c r="B293" s="478" t="str">
        <f>IF(ProjeAdi&gt;0,ProjeAdi,"")</f>
        <v/>
      </c>
      <c r="C293" s="479"/>
      <c r="D293" s="479"/>
      <c r="E293" s="479"/>
      <c r="F293" s="479"/>
      <c r="G293" s="479"/>
      <c r="H293" s="479"/>
      <c r="I293" s="479"/>
      <c r="J293" s="479"/>
      <c r="K293" s="479"/>
      <c r="L293" s="480"/>
    </row>
    <row r="294" spans="1:20" ht="31.7" customHeight="1" thickBot="1" x14ac:dyDescent="0.3">
      <c r="A294" s="481" t="s">
        <v>3</v>
      </c>
      <c r="B294" s="481" t="s">
        <v>4</v>
      </c>
      <c r="C294" s="481" t="s">
        <v>23</v>
      </c>
      <c r="D294" s="481" t="s">
        <v>125</v>
      </c>
      <c r="E294" s="481" t="s">
        <v>24</v>
      </c>
      <c r="F294" s="481" t="s">
        <v>27</v>
      </c>
      <c r="G294" s="483" t="s">
        <v>25</v>
      </c>
      <c r="H294" s="485" t="s">
        <v>151</v>
      </c>
      <c r="I294" s="486"/>
      <c r="J294" s="486"/>
      <c r="K294" s="487"/>
      <c r="L294" s="481" t="s">
        <v>26</v>
      </c>
      <c r="O294" s="471" t="s">
        <v>31</v>
      </c>
      <c r="P294" s="471"/>
      <c r="Q294" s="471" t="s">
        <v>37</v>
      </c>
      <c r="R294" s="471"/>
      <c r="S294" s="471" t="s">
        <v>38</v>
      </c>
      <c r="T294" s="471"/>
    </row>
    <row r="295" spans="1:20" s="95" customFormat="1" ht="90.75" thickBot="1" x14ac:dyDescent="0.3">
      <c r="A295" s="482"/>
      <c r="B295" s="482"/>
      <c r="C295" s="482"/>
      <c r="D295" s="482"/>
      <c r="E295" s="482"/>
      <c r="F295" s="482"/>
      <c r="G295" s="484"/>
      <c r="H295" s="321" t="s">
        <v>122</v>
      </c>
      <c r="I295" s="321" t="s">
        <v>153</v>
      </c>
      <c r="J295" s="321" t="s">
        <v>161</v>
      </c>
      <c r="K295" s="321" t="s">
        <v>162</v>
      </c>
      <c r="L295" s="482"/>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IFERROR(IF(N296="EVET",VLOOKUP(YilDonem,SGKTAVAN,2,0)*0.2475,VLOOKUP(YilDonem,SGKTAVAN,2,0)*0.2175),0)</f>
        <v>0</v>
      </c>
      <c r="P296" s="171">
        <f t="shared" ref="P296:P315" si="74">IFERROR(IF(N296="EVET",0,VLOOKUP(YilDonem,SGKTAVAN,2,0)*0.02),0)</f>
        <v>0</v>
      </c>
      <c r="Q296" s="171">
        <f t="shared" ref="Q296:Q315" si="75">IF(N296="EVET",(D296+E296)*0.2475,(D296+E296)*0.2175)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2" t="s">
        <v>35</v>
      </c>
      <c r="B316" s="473"/>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46091</v>
      </c>
      <c r="C319" s="468" t="s">
        <v>33</v>
      </c>
      <c r="D319" s="468"/>
      <c r="E319" s="330" t="s">
        <v>159</v>
      </c>
      <c r="F319" s="332" t="str">
        <f>IF(kurulusyetkilisi&gt;0,kurulusyetkilisi,"")</f>
        <v/>
      </c>
      <c r="G319" s="230"/>
      <c r="H319" s="229"/>
      <c r="I319" s="229"/>
      <c r="J319" s="229"/>
    </row>
    <row r="320" spans="1:21" ht="19.5" x14ac:dyDescent="0.3">
      <c r="A320" s="232"/>
      <c r="B320" s="232"/>
      <c r="C320" s="468" t="s">
        <v>34</v>
      </c>
      <c r="D320" s="468"/>
      <c r="E320" s="469"/>
      <c r="F320" s="469"/>
      <c r="G320" s="469"/>
      <c r="H320" s="61"/>
      <c r="I320" s="61"/>
      <c r="J320" s="61"/>
    </row>
  </sheetData>
  <sheetProtection algorithmName="SHA-512" hashValue="2ppGHZ8/bMWuylXmEbhOEor4w76XriCKE3qsNKu4xOek410zQndQLP9OcVRtU2h0eFx3SypZZ1rbIfgYykOA6g==" saltValue="eAwdkrDlk5XIEX0FvzjBiA==" spinCount="100000" sheet="1" objects="1" scenarios="1"/>
  <mergeCells count="210">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C95:D95"/>
    <mergeCell ref="C96:D96"/>
    <mergeCell ref="E96:G96"/>
    <mergeCell ref="A97:L97"/>
    <mergeCell ref="O70:P70"/>
    <mergeCell ref="Q70:R70"/>
    <mergeCell ref="S70:T70"/>
    <mergeCell ref="A92:B92"/>
    <mergeCell ref="A98:L98"/>
    <mergeCell ref="B100:L100"/>
    <mergeCell ref="B101:L101"/>
    <mergeCell ref="A102:A103"/>
    <mergeCell ref="B102:B103"/>
    <mergeCell ref="C102:C103"/>
    <mergeCell ref="D102:D103"/>
    <mergeCell ref="E102:E103"/>
    <mergeCell ref="F102:F103"/>
    <mergeCell ref="G102:G103"/>
    <mergeCell ref="H102:K102"/>
    <mergeCell ref="L102:L103"/>
    <mergeCell ref="C127:D127"/>
    <mergeCell ref="C128:D128"/>
    <mergeCell ref="E128:G128"/>
    <mergeCell ref="A129:L129"/>
    <mergeCell ref="O102:P102"/>
    <mergeCell ref="Q102:R102"/>
    <mergeCell ref="S102:T102"/>
    <mergeCell ref="A124:B124"/>
    <mergeCell ref="A130:L130"/>
    <mergeCell ref="B132:L132"/>
    <mergeCell ref="B133:L133"/>
    <mergeCell ref="A134:A135"/>
    <mergeCell ref="B134:B135"/>
    <mergeCell ref="C134:C135"/>
    <mergeCell ref="D134:D135"/>
    <mergeCell ref="E134:E135"/>
    <mergeCell ref="F134:F135"/>
    <mergeCell ref="G134:G135"/>
    <mergeCell ref="H134:K134"/>
    <mergeCell ref="L134:L135"/>
    <mergeCell ref="C159:D159"/>
    <mergeCell ref="C160:D160"/>
    <mergeCell ref="E160:G160"/>
    <mergeCell ref="A161:L161"/>
    <mergeCell ref="O134:P134"/>
    <mergeCell ref="Q134:R134"/>
    <mergeCell ref="S134:T134"/>
    <mergeCell ref="A156:B156"/>
    <mergeCell ref="A162:L162"/>
    <mergeCell ref="B164:L164"/>
    <mergeCell ref="B165:L165"/>
    <mergeCell ref="A166:A167"/>
    <mergeCell ref="B166:B167"/>
    <mergeCell ref="C166:C167"/>
    <mergeCell ref="D166:D167"/>
    <mergeCell ref="E166:E167"/>
    <mergeCell ref="F166:F167"/>
    <mergeCell ref="G166:G167"/>
    <mergeCell ref="H166:K166"/>
    <mergeCell ref="L166:L167"/>
    <mergeCell ref="C191:D191"/>
    <mergeCell ref="C192:D192"/>
    <mergeCell ref="E192:G192"/>
    <mergeCell ref="A193:L193"/>
    <mergeCell ref="O166:P166"/>
    <mergeCell ref="Q166:R166"/>
    <mergeCell ref="S166:T166"/>
    <mergeCell ref="A188:B188"/>
    <mergeCell ref="A194:L194"/>
    <mergeCell ref="B196:L196"/>
    <mergeCell ref="B197:L197"/>
    <mergeCell ref="A198:A199"/>
    <mergeCell ref="B198:B199"/>
    <mergeCell ref="C198:C199"/>
    <mergeCell ref="D198:D199"/>
    <mergeCell ref="E198:E199"/>
    <mergeCell ref="F198:F199"/>
    <mergeCell ref="G198:G199"/>
    <mergeCell ref="H198:K198"/>
    <mergeCell ref="L198:L199"/>
    <mergeCell ref="C223:D223"/>
    <mergeCell ref="C224:D224"/>
    <mergeCell ref="E224:G224"/>
    <mergeCell ref="A225:L225"/>
    <mergeCell ref="O198:P198"/>
    <mergeCell ref="Q198:R198"/>
    <mergeCell ref="S198:T198"/>
    <mergeCell ref="A220:B220"/>
    <mergeCell ref="A226:L226"/>
    <mergeCell ref="B228:L228"/>
    <mergeCell ref="B229:L229"/>
    <mergeCell ref="A230:A231"/>
    <mergeCell ref="B230:B231"/>
    <mergeCell ref="C230:C231"/>
    <mergeCell ref="D230:D231"/>
    <mergeCell ref="E230:E231"/>
    <mergeCell ref="F230:F231"/>
    <mergeCell ref="G230:G231"/>
    <mergeCell ref="H230:K230"/>
    <mergeCell ref="L230:L231"/>
    <mergeCell ref="C255:D255"/>
    <mergeCell ref="C256:D256"/>
    <mergeCell ref="E256:G256"/>
    <mergeCell ref="A257:L257"/>
    <mergeCell ref="O230:P230"/>
    <mergeCell ref="Q230:R230"/>
    <mergeCell ref="S230:T230"/>
    <mergeCell ref="A252:B252"/>
    <mergeCell ref="A258:L258"/>
    <mergeCell ref="B260:L260"/>
    <mergeCell ref="B261:L261"/>
    <mergeCell ref="A262:A263"/>
    <mergeCell ref="B262:B263"/>
    <mergeCell ref="C262:C263"/>
    <mergeCell ref="D262:D263"/>
    <mergeCell ref="E262:E263"/>
    <mergeCell ref="F262:F263"/>
    <mergeCell ref="G262:G263"/>
    <mergeCell ref="H262:K262"/>
    <mergeCell ref="L262:L263"/>
    <mergeCell ref="C287:D287"/>
    <mergeCell ref="C288:D288"/>
    <mergeCell ref="E288:G288"/>
    <mergeCell ref="A289:L289"/>
    <mergeCell ref="O262:P262"/>
    <mergeCell ref="Q262:R262"/>
    <mergeCell ref="S262:T262"/>
    <mergeCell ref="A284:B284"/>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508" t="s">
        <v>39</v>
      </c>
      <c r="B1" s="508"/>
      <c r="C1" s="508"/>
      <c r="D1" s="508"/>
      <c r="E1" s="508"/>
      <c r="F1" s="508"/>
      <c r="G1" s="508"/>
      <c r="H1" s="508"/>
      <c r="I1" s="508"/>
      <c r="J1" s="508"/>
      <c r="K1" s="508"/>
      <c r="L1" s="508"/>
      <c r="M1" s="508"/>
      <c r="N1" s="508"/>
      <c r="O1" s="508"/>
      <c r="P1" s="508"/>
      <c r="Q1" s="508"/>
      <c r="R1" s="508"/>
      <c r="S1" s="64"/>
      <c r="T1" s="64"/>
      <c r="U1" s="64"/>
      <c r="V1" s="64"/>
      <c r="W1" s="64"/>
      <c r="X1" s="64"/>
      <c r="Y1" s="64"/>
      <c r="Z1" s="64"/>
      <c r="AA1" s="64"/>
      <c r="AB1" s="64"/>
      <c r="AC1" s="109" t="str">
        <f>CONCATENATE("A1:R",SUM(AA:AA)*32)</f>
        <v>A1:R32</v>
      </c>
    </row>
    <row r="2" spans="1:29" x14ac:dyDescent="0.25">
      <c r="A2" s="494" t="str">
        <f>IF(YilDonem&lt;&gt;"",CONCATENATE(YilDonem," dönemine aittir."),"")</f>
        <v/>
      </c>
      <c r="B2" s="494"/>
      <c r="C2" s="494"/>
      <c r="D2" s="494"/>
      <c r="E2" s="494"/>
      <c r="F2" s="494"/>
      <c r="G2" s="494"/>
      <c r="H2" s="494"/>
      <c r="I2" s="494"/>
      <c r="J2" s="494"/>
      <c r="K2" s="494"/>
      <c r="L2" s="494"/>
      <c r="M2" s="494"/>
      <c r="N2" s="494"/>
      <c r="O2" s="494"/>
      <c r="P2" s="494"/>
      <c r="Q2" s="494"/>
      <c r="R2" s="494"/>
      <c r="S2" s="64"/>
      <c r="T2" s="64"/>
      <c r="U2" s="64"/>
      <c r="V2" s="64"/>
      <c r="W2" s="64"/>
      <c r="X2" s="64"/>
      <c r="Y2" s="64"/>
      <c r="Z2" s="64"/>
      <c r="AA2" s="64"/>
      <c r="AB2" s="64"/>
      <c r="AC2" s="64"/>
    </row>
    <row r="3" spans="1:29" ht="19.5" thickBot="1" x14ac:dyDescent="0.35">
      <c r="A3" s="495" t="s">
        <v>44</v>
      </c>
      <c r="B3" s="495"/>
      <c r="C3" s="495"/>
      <c r="D3" s="495"/>
      <c r="E3" s="495"/>
      <c r="F3" s="495"/>
      <c r="G3" s="495"/>
      <c r="H3" s="495"/>
      <c r="I3" s="495"/>
      <c r="J3" s="495"/>
      <c r="K3" s="495"/>
      <c r="L3" s="495"/>
      <c r="M3" s="495"/>
      <c r="N3" s="495"/>
      <c r="O3" s="495"/>
      <c r="P3" s="495"/>
      <c r="Q3" s="495"/>
      <c r="R3" s="495"/>
      <c r="S3" s="64"/>
      <c r="T3" s="64"/>
      <c r="U3" s="64"/>
      <c r="V3" s="64"/>
      <c r="W3" s="64"/>
      <c r="X3" s="64"/>
      <c r="Y3" s="64"/>
      <c r="Z3" s="64"/>
      <c r="AA3" s="64"/>
      <c r="AB3" s="64"/>
      <c r="AC3" s="64"/>
    </row>
    <row r="4" spans="1:29" ht="31.7" customHeight="1" thickBot="1" x14ac:dyDescent="0.3">
      <c r="A4" s="336" t="s">
        <v>167</v>
      </c>
      <c r="B4" s="496" t="str">
        <f>IF(ProjeNo&gt;0,ProjeNo,"")</f>
        <v/>
      </c>
      <c r="C4" s="497"/>
      <c r="D4" s="497"/>
      <c r="E4" s="497"/>
      <c r="F4" s="497"/>
      <c r="G4" s="497"/>
      <c r="H4" s="497"/>
      <c r="I4" s="497"/>
      <c r="J4" s="497"/>
      <c r="K4" s="497"/>
      <c r="L4" s="497"/>
      <c r="M4" s="497"/>
      <c r="N4" s="497"/>
      <c r="O4" s="497"/>
      <c r="P4" s="497"/>
      <c r="Q4" s="497"/>
      <c r="R4" s="498"/>
      <c r="S4" s="64"/>
      <c r="T4" s="64"/>
      <c r="U4" s="64"/>
      <c r="V4" s="64"/>
      <c r="W4" s="64"/>
      <c r="X4" s="64"/>
      <c r="Y4" s="64"/>
      <c r="Z4" s="64"/>
      <c r="AA4" s="64"/>
      <c r="AB4" s="64"/>
      <c r="AC4" s="64"/>
    </row>
    <row r="5" spans="1:29" ht="31.7" customHeight="1" thickBot="1" x14ac:dyDescent="0.3">
      <c r="A5" s="337" t="s">
        <v>168</v>
      </c>
      <c r="B5" s="499" t="str">
        <f>IF(ProjeAdi&gt;0,ProjeAdi,"")</f>
        <v/>
      </c>
      <c r="C5" s="500"/>
      <c r="D5" s="500"/>
      <c r="E5" s="500"/>
      <c r="F5" s="500"/>
      <c r="G5" s="500"/>
      <c r="H5" s="500"/>
      <c r="I5" s="500"/>
      <c r="J5" s="500"/>
      <c r="K5" s="500"/>
      <c r="L5" s="500"/>
      <c r="M5" s="500"/>
      <c r="N5" s="500"/>
      <c r="O5" s="500"/>
      <c r="P5" s="500"/>
      <c r="Q5" s="500"/>
      <c r="R5" s="501"/>
      <c r="S5" s="64"/>
      <c r="T5" s="64"/>
      <c r="U5" s="64"/>
      <c r="V5" s="64"/>
      <c r="W5" s="64"/>
      <c r="X5" s="64"/>
      <c r="Y5" s="64"/>
      <c r="Z5" s="64"/>
      <c r="AA5" s="64"/>
      <c r="AB5" s="64"/>
      <c r="AC5" s="64"/>
    </row>
    <row r="6" spans="1:29" ht="75.2" customHeight="1" thickBot="1" x14ac:dyDescent="0.3">
      <c r="A6" s="502" t="s">
        <v>3</v>
      </c>
      <c r="B6" s="504" t="s">
        <v>45</v>
      </c>
      <c r="C6" s="506" t="str">
        <f>IF(Dönem=1,"OCAK",IF(Dönem=2,"TEMMUZ",""))</f>
        <v/>
      </c>
      <c r="D6" s="507"/>
      <c r="E6" s="506" t="str">
        <f>IF(Dönem=1,"ŞUBAT",IF(Dönem=2,"AĞUSTOS",""))</f>
        <v/>
      </c>
      <c r="F6" s="507"/>
      <c r="G6" s="506" t="str">
        <f>IF(Dönem=1,"MART",IF(Dönem=2,"EYLÜL",""))</f>
        <v/>
      </c>
      <c r="H6" s="507"/>
      <c r="I6" s="506" t="str">
        <f>IF(Dönem=1,"NİSAN",IF(Dönem=2,"EKİM",""))</f>
        <v/>
      </c>
      <c r="J6" s="507"/>
      <c r="K6" s="506" t="str">
        <f>IF(Dönem=1,"MAYIS",IF(Dönem=2,"KASIM",""))</f>
        <v/>
      </c>
      <c r="L6" s="507"/>
      <c r="M6" s="506" t="str">
        <f>IF(Dönem=1,"HAZİRAN",IF(Dönem=2,"ARALIK",""))</f>
        <v/>
      </c>
      <c r="N6" s="507"/>
      <c r="O6" s="504" t="s">
        <v>40</v>
      </c>
      <c r="P6" s="504" t="s">
        <v>41</v>
      </c>
      <c r="Q6" s="504" t="s">
        <v>42</v>
      </c>
      <c r="R6" s="504" t="s">
        <v>126</v>
      </c>
      <c r="S6" s="333"/>
      <c r="T6" s="333"/>
      <c r="U6" s="64"/>
      <c r="V6" s="64"/>
      <c r="W6" s="64"/>
      <c r="X6" s="64"/>
      <c r="Y6" s="64"/>
      <c r="Z6" s="64"/>
      <c r="AA6" s="64"/>
      <c r="AB6" s="64"/>
      <c r="AC6" s="64"/>
    </row>
    <row r="7" spans="1:29" ht="49.7" customHeight="1" thickBot="1" x14ac:dyDescent="0.3">
      <c r="A7" s="503"/>
      <c r="B7" s="505"/>
      <c r="C7" s="334" t="s">
        <v>23</v>
      </c>
      <c r="D7" s="334" t="s">
        <v>43</v>
      </c>
      <c r="E7" s="334" t="s">
        <v>23</v>
      </c>
      <c r="F7" s="334" t="s">
        <v>43</v>
      </c>
      <c r="G7" s="334" t="s">
        <v>23</v>
      </c>
      <c r="H7" s="334" t="s">
        <v>43</v>
      </c>
      <c r="I7" s="334" t="s">
        <v>23</v>
      </c>
      <c r="J7" s="334" t="s">
        <v>43</v>
      </c>
      <c r="K7" s="334" t="s">
        <v>23</v>
      </c>
      <c r="L7" s="334" t="s">
        <v>43</v>
      </c>
      <c r="M7" s="334" t="s">
        <v>23</v>
      </c>
      <c r="N7" s="334" t="s">
        <v>43</v>
      </c>
      <c r="O7" s="505"/>
      <c r="P7" s="505"/>
      <c r="Q7" s="505"/>
      <c r="R7" s="505"/>
      <c r="S7" s="64"/>
      <c r="T7" s="64"/>
      <c r="U7" s="64"/>
      <c r="V7" s="64"/>
      <c r="W7" s="64"/>
      <c r="X7" s="64"/>
      <c r="Y7" s="64"/>
      <c r="Z7" s="335" t="s">
        <v>78</v>
      </c>
      <c r="AA7" s="64"/>
      <c r="AB7" s="64"/>
      <c r="AC7" s="64"/>
    </row>
    <row r="8" spans="1:29" ht="23.1" customHeight="1" x14ac:dyDescent="0.25">
      <c r="A8" s="338">
        <v>1</v>
      </c>
      <c r="B8" s="144" t="str">
        <f>IF('Proje ve Personel Bilgileri'!C17&gt;0,'Proje ve Personel Bilgileri'!C17,"")</f>
        <v/>
      </c>
      <c r="C8" s="152">
        <f>IF('G011A (Ocak-Temmuz)'!C8&lt;&gt;"",'G011A (Ocak-Temmuz)'!C8,0)</f>
        <v>0</v>
      </c>
      <c r="D8" s="151">
        <f>IF('G011A (Ocak-Temmuz)'!L8&lt;&gt;"",'G011A (Ocak-Temmuz)'!L8,0)</f>
        <v>0</v>
      </c>
      <c r="E8" s="152">
        <f>IF('G011A (Şubat-Ağustos)'!C8&lt;&gt;"",'G011A (Şubat-Ağustos)'!C8,0)</f>
        <v>0</v>
      </c>
      <c r="F8" s="151">
        <f>IF('G011A (Şubat-Ağustos)'!L8&lt;&gt;"",'G011A (Şubat-Ağustos)'!L8,0)</f>
        <v>0</v>
      </c>
      <c r="G8" s="152">
        <f>IF('G011A (Mart-Eylül)'!C8&lt;&gt;"",'G011A (Mart-Eylül)'!C8,0)</f>
        <v>0</v>
      </c>
      <c r="H8" s="151">
        <f>IF('G011A (Mart-Eylül)'!L8&lt;&gt;"",'G011A (Mart-Eylül)'!L8,0)</f>
        <v>0</v>
      </c>
      <c r="I8" s="152">
        <f>IF('G011A (Nisan-Ekim)'!C8&lt;&gt;"",'G011A (Nisan-Ekim)'!C8,0)</f>
        <v>0</v>
      </c>
      <c r="J8" s="151">
        <f>IF('G011A (Nisan-Ekim)'!L8&lt;&gt;"",'G011A (Nisan-Ekim)'!L8,0)</f>
        <v>0</v>
      </c>
      <c r="K8" s="152">
        <f>IF('G011A (Mayıs-Kasım)'!C8&lt;&gt;"",'G011A (Mayıs-Kasım)'!C8,0)</f>
        <v>0</v>
      </c>
      <c r="L8" s="151">
        <f>IF('G011A (Mayıs-Kasım)'!L8&lt;&gt;"",'G011A (Mayıs-Kasım)'!L8,0)</f>
        <v>0</v>
      </c>
      <c r="M8" s="152">
        <f>IF('G011A (Haziran-Aralık)'!C8&lt;&gt;"",'G011A (Haziran-Aralık)'!C8,0)</f>
        <v>0</v>
      </c>
      <c r="N8" s="151">
        <f>IF('G011A (Haziran-Aralık)'!L8&lt;&gt;"",'G011A (Haziran-Aralık)'!L8,0)</f>
        <v>0</v>
      </c>
      <c r="O8" s="152">
        <f>C8+E8+G8+I8+K8+M8</f>
        <v>0</v>
      </c>
      <c r="P8" s="151">
        <f>D8+F8+H8+J8+L8+N8</f>
        <v>0</v>
      </c>
      <c r="Q8" s="151">
        <f>IF(O8=0,0,O8/30)</f>
        <v>0</v>
      </c>
      <c r="R8" s="153">
        <f>IF(P8=0,0,P8/Q8)</f>
        <v>0</v>
      </c>
      <c r="S8" s="64"/>
      <c r="T8" s="143">
        <f>IF(C8&gt;0,1,0)</f>
        <v>0</v>
      </c>
      <c r="U8" s="143">
        <f>IF(E8&gt;0,1,0)</f>
        <v>0</v>
      </c>
      <c r="V8" s="143">
        <f>IF(G8&gt;0,1,0)</f>
        <v>0</v>
      </c>
      <c r="W8" s="143">
        <f>IF(I8&gt;0,1,0)</f>
        <v>0</v>
      </c>
      <c r="X8" s="143">
        <f>IF(K8&gt;0,1,0)</f>
        <v>0</v>
      </c>
      <c r="Y8" s="143">
        <f>IF(M8&gt;0,1,0)</f>
        <v>0</v>
      </c>
      <c r="Z8" s="143">
        <f>SUM(T8:Y8)</f>
        <v>0</v>
      </c>
      <c r="AA8" s="64"/>
      <c r="AB8" s="64"/>
      <c r="AC8" s="64"/>
    </row>
    <row r="9" spans="1:29" ht="23.1" customHeight="1" x14ac:dyDescent="0.25">
      <c r="A9" s="339">
        <v>2</v>
      </c>
      <c r="B9" s="146" t="str">
        <f>IF('Proje ve Personel Bilgileri'!C18&gt;0,'Proje ve Personel Bilgileri'!C18,"")</f>
        <v/>
      </c>
      <c r="C9" s="162">
        <f>IF('G011A (Ocak-Temmuz)'!C9&lt;&gt;"",'G011A (Ocak-Temmuz)'!C9,0)</f>
        <v>0</v>
      </c>
      <c r="D9" s="163">
        <f>IF('G011A (Ocak-Temmuz)'!L9&lt;&gt;"",'G011A (Ocak-Temmuz)'!L9,0)</f>
        <v>0</v>
      </c>
      <c r="E9" s="155">
        <f>IF('G011A (Şubat-Ağustos)'!C9&lt;&gt;"",'G011A (Şubat-Ağustos)'!C9,0)</f>
        <v>0</v>
      </c>
      <c r="F9" s="154">
        <f>IF('G011A (Şubat-Ağustos)'!L9&lt;&gt;"",'G011A (Şubat-Ağustos)'!L9,0)</f>
        <v>0</v>
      </c>
      <c r="G9" s="155">
        <f>IF('G011A (Mart-Eylül)'!C9&lt;&gt;"",'G011A (Mart-Eylül)'!C9,0)</f>
        <v>0</v>
      </c>
      <c r="H9" s="154">
        <f>IF('G011A (Mart-Eylül)'!L9&lt;&gt;"",'G011A (Mart-Eylül)'!L9,0)</f>
        <v>0</v>
      </c>
      <c r="I9" s="155">
        <f>IF('G011A (Nisan-Ekim)'!C9&lt;&gt;"",'G011A (Nisan-Ekim)'!C9,0)</f>
        <v>0</v>
      </c>
      <c r="J9" s="154">
        <f>IF('G011A (Nisan-Ekim)'!L9&lt;&gt;"",'G011A (Nisan-Ekim)'!L9,0)</f>
        <v>0</v>
      </c>
      <c r="K9" s="155">
        <f>IF('G011A (Mayıs-Kasım)'!C9&lt;&gt;"",'G011A (Mayıs-Kasım)'!C9,0)</f>
        <v>0</v>
      </c>
      <c r="L9" s="154">
        <f>IF('G011A (Mayıs-Kasım)'!L9&lt;&gt;"",'G011A (Mayıs-Kasım)'!L9,0)</f>
        <v>0</v>
      </c>
      <c r="M9" s="155">
        <f>IF('G011A (Haziran-Aralık)'!C9&lt;&gt;"",'G011A (Haziran-Aralık)'!C9,0)</f>
        <v>0</v>
      </c>
      <c r="N9" s="154">
        <f>IF('G011A (Haziran-Aralık)'!L9&lt;&gt;"",'G011A (Haziran-Aralık)'!L9,0)</f>
        <v>0</v>
      </c>
      <c r="O9" s="162">
        <f t="shared" ref="O9:O27" si="0">C9+E9+G9+I9+K9+M9</f>
        <v>0</v>
      </c>
      <c r="P9" s="163">
        <f t="shared" ref="P9:P27" si="1">D9+F9+H9+J9+L9+N9</f>
        <v>0</v>
      </c>
      <c r="Q9" s="163">
        <f t="shared" ref="Q9:Q27" si="2">IF(O9=0,0,O9/30)</f>
        <v>0</v>
      </c>
      <c r="R9" s="164">
        <f t="shared" ref="R9:R27" si="3">IF(P9=0,0,P9/Q9)</f>
        <v>0</v>
      </c>
      <c r="S9" s="64"/>
      <c r="T9" s="143">
        <f t="shared" ref="T9:T27" si="4">IF(C9&gt;0,1,0)</f>
        <v>0</v>
      </c>
      <c r="U9" s="143">
        <f t="shared" ref="U9:U27" si="5">IF(E9&gt;0,1,0)</f>
        <v>0</v>
      </c>
      <c r="V9" s="143">
        <f t="shared" ref="V9:V27" si="6">IF(G9&gt;0,1,0)</f>
        <v>0</v>
      </c>
      <c r="W9" s="143">
        <f t="shared" ref="W9:W27" si="7">IF(I9&gt;0,1,0)</f>
        <v>0</v>
      </c>
      <c r="X9" s="143">
        <f t="shared" ref="X9:X27" si="8">IF(K9&gt;0,1,0)</f>
        <v>0</v>
      </c>
      <c r="Y9" s="143">
        <f t="shared" ref="Y9:Y27" si="9">IF(M9&gt;0,1,0)</f>
        <v>0</v>
      </c>
      <c r="Z9" s="143">
        <f t="shared" ref="Z9:Z27" si="10">SUM(T9:Y9)</f>
        <v>0</v>
      </c>
      <c r="AA9" s="64"/>
      <c r="AB9" s="64"/>
      <c r="AC9" s="64"/>
    </row>
    <row r="10" spans="1:29" ht="23.1" customHeight="1" x14ac:dyDescent="0.25">
      <c r="A10" s="339">
        <v>3</v>
      </c>
      <c r="B10" s="146" t="str">
        <f>IF('Proje ve Personel Bilgileri'!C19&gt;0,'Proje ve Personel Bilgileri'!C19,"")</f>
        <v/>
      </c>
      <c r="C10" s="162">
        <f>IF('G011A (Ocak-Temmuz)'!C10&lt;&gt;"",'G011A (Ocak-Temmuz)'!C10,0)</f>
        <v>0</v>
      </c>
      <c r="D10" s="163">
        <f>IF('G011A (Ocak-Temmuz)'!L10&lt;&gt;"",'G011A (Ocak-Temmuz)'!L10,0)</f>
        <v>0</v>
      </c>
      <c r="E10" s="155">
        <f>IF('G011A (Şubat-Ağustos)'!C10&lt;&gt;"",'G011A (Şubat-Ağustos)'!C10,0)</f>
        <v>0</v>
      </c>
      <c r="F10" s="154">
        <f>IF('G011A (Şubat-Ağustos)'!L10&lt;&gt;"",'G011A (Şubat-Ağustos)'!L10,0)</f>
        <v>0</v>
      </c>
      <c r="G10" s="155">
        <f>IF('G011A (Mart-Eylül)'!C10&lt;&gt;"",'G011A (Mart-Eylül)'!C10,0)</f>
        <v>0</v>
      </c>
      <c r="H10" s="154">
        <f>IF('G011A (Mart-Eylül)'!L10&lt;&gt;"",'G011A (Mart-Eylül)'!L10,0)</f>
        <v>0</v>
      </c>
      <c r="I10" s="155">
        <f>IF('G011A (Nisan-Ekim)'!C10&lt;&gt;"",'G011A (Nisan-Ekim)'!C10,0)</f>
        <v>0</v>
      </c>
      <c r="J10" s="154">
        <f>IF('G011A (Nisan-Ekim)'!L10&lt;&gt;"",'G011A (Nisan-Ekim)'!L10,0)</f>
        <v>0</v>
      </c>
      <c r="K10" s="155">
        <f>IF('G011A (Mayıs-Kasım)'!C10&lt;&gt;"",'G011A (Mayıs-Kasım)'!C10,0)</f>
        <v>0</v>
      </c>
      <c r="L10" s="154">
        <f>IF('G011A (Mayıs-Kasım)'!L10&lt;&gt;"",'G011A (Mayıs-Kasım)'!L10,0)</f>
        <v>0</v>
      </c>
      <c r="M10" s="155">
        <f>IF('G011A (Haziran-Aralık)'!C10&lt;&gt;"",'G011A (Haziran-Aralık)'!C10,0)</f>
        <v>0</v>
      </c>
      <c r="N10" s="154">
        <f>IF('G011A (Haziran-Aralık)'!L10&lt;&gt;"",'G011A (Haziran-Aralık)'!L10,0)</f>
        <v>0</v>
      </c>
      <c r="O10" s="162">
        <f t="shared" si="0"/>
        <v>0</v>
      </c>
      <c r="P10" s="163">
        <f t="shared" si="1"/>
        <v>0</v>
      </c>
      <c r="Q10" s="163">
        <f t="shared" si="2"/>
        <v>0</v>
      </c>
      <c r="R10" s="164">
        <f t="shared" si="3"/>
        <v>0</v>
      </c>
      <c r="S10" s="64"/>
      <c r="T10" s="143">
        <f t="shared" si="4"/>
        <v>0</v>
      </c>
      <c r="U10" s="143">
        <f t="shared" si="5"/>
        <v>0</v>
      </c>
      <c r="V10" s="143">
        <f t="shared" si="6"/>
        <v>0</v>
      </c>
      <c r="W10" s="143">
        <f t="shared" si="7"/>
        <v>0</v>
      </c>
      <c r="X10" s="143">
        <f t="shared" si="8"/>
        <v>0</v>
      </c>
      <c r="Y10" s="143">
        <f t="shared" si="9"/>
        <v>0</v>
      </c>
      <c r="Z10" s="143">
        <f t="shared" si="10"/>
        <v>0</v>
      </c>
      <c r="AA10" s="64"/>
      <c r="AB10" s="64"/>
      <c r="AC10" s="64"/>
    </row>
    <row r="11" spans="1:29" ht="23.1" customHeight="1" x14ac:dyDescent="0.25">
      <c r="A11" s="339">
        <v>4</v>
      </c>
      <c r="B11" s="146" t="str">
        <f>IF('Proje ve Personel Bilgileri'!C20&gt;0,'Proje ve Personel Bilgileri'!C20,"")</f>
        <v/>
      </c>
      <c r="C11" s="162">
        <f>IF('G011A (Ocak-Temmuz)'!C11&lt;&gt;"",'G011A (Ocak-Temmuz)'!C11,0)</f>
        <v>0</v>
      </c>
      <c r="D11" s="163">
        <f>IF('G011A (Ocak-Temmuz)'!L11&lt;&gt;"",'G011A (Ocak-Temmuz)'!L11,0)</f>
        <v>0</v>
      </c>
      <c r="E11" s="155">
        <f>IF('G011A (Şubat-Ağustos)'!C11&lt;&gt;"",'G011A (Şubat-Ağustos)'!C11,0)</f>
        <v>0</v>
      </c>
      <c r="F11" s="154">
        <f>IF('G011A (Şubat-Ağustos)'!L11&lt;&gt;"",'G011A (Şubat-Ağustos)'!L11,0)</f>
        <v>0</v>
      </c>
      <c r="G11" s="155">
        <f>IF('G011A (Mart-Eylül)'!C11&lt;&gt;"",'G011A (Mart-Eylül)'!C11,0)</f>
        <v>0</v>
      </c>
      <c r="H11" s="154">
        <f>IF('G011A (Mart-Eylül)'!L11&lt;&gt;"",'G011A (Mart-Eylül)'!L11,0)</f>
        <v>0</v>
      </c>
      <c r="I11" s="155">
        <f>IF('G011A (Nisan-Ekim)'!C11&lt;&gt;"",'G011A (Nisan-Ekim)'!C11,0)</f>
        <v>0</v>
      </c>
      <c r="J11" s="154">
        <f>IF('G011A (Nisan-Ekim)'!L11&lt;&gt;"",'G011A (Nisan-Ekim)'!L11,0)</f>
        <v>0</v>
      </c>
      <c r="K11" s="155">
        <f>IF('G011A (Mayıs-Kasım)'!C11&lt;&gt;"",'G011A (Mayıs-Kasım)'!C11,0)</f>
        <v>0</v>
      </c>
      <c r="L11" s="154">
        <f>IF('G011A (Mayıs-Kasım)'!L11&lt;&gt;"",'G011A (Mayıs-Kasım)'!L11,0)</f>
        <v>0</v>
      </c>
      <c r="M11" s="155">
        <f>IF('G011A (Haziran-Aralık)'!C11&lt;&gt;"",'G011A (Haziran-Aralık)'!C11,0)</f>
        <v>0</v>
      </c>
      <c r="N11" s="154">
        <f>IF('G011A (Haziran-Aralık)'!L11&lt;&gt;"",'G011A (Haziran-Aralık)'!L11,0)</f>
        <v>0</v>
      </c>
      <c r="O11" s="162">
        <f t="shared" si="0"/>
        <v>0</v>
      </c>
      <c r="P11" s="163">
        <f t="shared" si="1"/>
        <v>0</v>
      </c>
      <c r="Q11" s="163">
        <f t="shared" si="2"/>
        <v>0</v>
      </c>
      <c r="R11" s="164">
        <f t="shared" si="3"/>
        <v>0</v>
      </c>
      <c r="S11" s="64"/>
      <c r="T11" s="143">
        <f t="shared" si="4"/>
        <v>0</v>
      </c>
      <c r="U11" s="143">
        <f t="shared" si="5"/>
        <v>0</v>
      </c>
      <c r="V11" s="143">
        <f t="shared" si="6"/>
        <v>0</v>
      </c>
      <c r="W11" s="143">
        <f t="shared" si="7"/>
        <v>0</v>
      </c>
      <c r="X11" s="143">
        <f t="shared" si="8"/>
        <v>0</v>
      </c>
      <c r="Y11" s="143">
        <f t="shared" si="9"/>
        <v>0</v>
      </c>
      <c r="Z11" s="143">
        <f t="shared" si="10"/>
        <v>0</v>
      </c>
      <c r="AA11" s="64"/>
      <c r="AB11" s="64"/>
      <c r="AC11" s="64"/>
    </row>
    <row r="12" spans="1:29" ht="23.1" customHeight="1" x14ac:dyDescent="0.25">
      <c r="A12" s="339">
        <v>5</v>
      </c>
      <c r="B12" s="146" t="str">
        <f>IF('Proje ve Personel Bilgileri'!C21&gt;0,'Proje ve Personel Bilgileri'!C21,"")</f>
        <v/>
      </c>
      <c r="C12" s="162">
        <f>IF('G011A (Ocak-Temmuz)'!C12&lt;&gt;"",'G011A (Ocak-Temmuz)'!C12,0)</f>
        <v>0</v>
      </c>
      <c r="D12" s="163">
        <f>IF('G011A (Ocak-Temmuz)'!L12&lt;&gt;"",'G011A (Ocak-Temmuz)'!L12,0)</f>
        <v>0</v>
      </c>
      <c r="E12" s="155">
        <f>IF('G011A (Şubat-Ağustos)'!C12&lt;&gt;"",'G011A (Şubat-Ağustos)'!C12,0)</f>
        <v>0</v>
      </c>
      <c r="F12" s="154">
        <f>IF('G011A (Şubat-Ağustos)'!L12&lt;&gt;"",'G011A (Şubat-Ağustos)'!L12,0)</f>
        <v>0</v>
      </c>
      <c r="G12" s="155">
        <f>IF('G011A (Mart-Eylül)'!C12&lt;&gt;"",'G011A (Mart-Eylül)'!C12,0)</f>
        <v>0</v>
      </c>
      <c r="H12" s="154">
        <f>IF('G011A (Mart-Eylül)'!L12&lt;&gt;"",'G011A (Mart-Eylül)'!L12,0)</f>
        <v>0</v>
      </c>
      <c r="I12" s="155">
        <f>IF('G011A (Nisan-Ekim)'!C12&lt;&gt;"",'G011A (Nisan-Ekim)'!C12,0)</f>
        <v>0</v>
      </c>
      <c r="J12" s="154">
        <f>IF('G011A (Nisan-Ekim)'!L12&lt;&gt;"",'G011A (Nisan-Ekim)'!L12,0)</f>
        <v>0</v>
      </c>
      <c r="K12" s="155">
        <f>IF('G011A (Mayıs-Kasım)'!C12&lt;&gt;"",'G011A (Mayıs-Kasım)'!C12,0)</f>
        <v>0</v>
      </c>
      <c r="L12" s="154">
        <f>IF('G011A (Mayıs-Kasım)'!L12&lt;&gt;"",'G011A (Mayıs-Kasım)'!L12,0)</f>
        <v>0</v>
      </c>
      <c r="M12" s="155">
        <f>IF('G011A (Haziran-Aralık)'!C12&lt;&gt;"",'G011A (Haziran-Aralık)'!C12,0)</f>
        <v>0</v>
      </c>
      <c r="N12" s="154">
        <f>IF('G011A (Haziran-Aralık)'!L12&lt;&gt;"",'G011A (Haziran-Aralık)'!L12,0)</f>
        <v>0</v>
      </c>
      <c r="O12" s="162">
        <f t="shared" si="0"/>
        <v>0</v>
      </c>
      <c r="P12" s="163">
        <f t="shared" si="1"/>
        <v>0</v>
      </c>
      <c r="Q12" s="163">
        <f t="shared" si="2"/>
        <v>0</v>
      </c>
      <c r="R12" s="164">
        <f t="shared" si="3"/>
        <v>0</v>
      </c>
      <c r="S12" s="64"/>
      <c r="T12" s="143">
        <f t="shared" si="4"/>
        <v>0</v>
      </c>
      <c r="U12" s="143">
        <f t="shared" si="5"/>
        <v>0</v>
      </c>
      <c r="V12" s="143">
        <f t="shared" si="6"/>
        <v>0</v>
      </c>
      <c r="W12" s="143">
        <f t="shared" si="7"/>
        <v>0</v>
      </c>
      <c r="X12" s="143">
        <f t="shared" si="8"/>
        <v>0</v>
      </c>
      <c r="Y12" s="143">
        <f t="shared" si="9"/>
        <v>0</v>
      </c>
      <c r="Z12" s="143">
        <f t="shared" si="10"/>
        <v>0</v>
      </c>
      <c r="AA12" s="64"/>
      <c r="AB12" s="64"/>
      <c r="AC12" s="64"/>
    </row>
    <row r="13" spans="1:29" ht="23.1" customHeight="1" x14ac:dyDescent="0.25">
      <c r="A13" s="339">
        <v>6</v>
      </c>
      <c r="B13" s="146" t="str">
        <f>IF('Proje ve Personel Bilgileri'!C22&gt;0,'Proje ve Personel Bilgileri'!C22,"")</f>
        <v/>
      </c>
      <c r="C13" s="162">
        <f>IF('G011A (Ocak-Temmuz)'!C13&lt;&gt;"",'G011A (Ocak-Temmuz)'!C13,0)</f>
        <v>0</v>
      </c>
      <c r="D13" s="163">
        <f>IF('G011A (Ocak-Temmuz)'!L13&lt;&gt;"",'G011A (Ocak-Temmuz)'!L13,0)</f>
        <v>0</v>
      </c>
      <c r="E13" s="155">
        <f>IF('G011A (Şubat-Ağustos)'!C13&lt;&gt;"",'G011A (Şubat-Ağustos)'!C13,0)</f>
        <v>0</v>
      </c>
      <c r="F13" s="154">
        <f>IF('G011A (Şubat-Ağustos)'!L13&lt;&gt;"",'G011A (Şubat-Ağustos)'!L13,0)</f>
        <v>0</v>
      </c>
      <c r="G13" s="155">
        <f>IF('G011A (Mart-Eylül)'!C13&lt;&gt;"",'G011A (Mart-Eylül)'!C13,0)</f>
        <v>0</v>
      </c>
      <c r="H13" s="154">
        <f>IF('G011A (Mart-Eylül)'!L13&lt;&gt;"",'G011A (Mart-Eylül)'!L13,0)</f>
        <v>0</v>
      </c>
      <c r="I13" s="155">
        <f>IF('G011A (Nisan-Ekim)'!C13&lt;&gt;"",'G011A (Nisan-Ekim)'!C13,0)</f>
        <v>0</v>
      </c>
      <c r="J13" s="154">
        <f>IF('G011A (Nisan-Ekim)'!L13&lt;&gt;"",'G011A (Nisan-Ekim)'!L13,0)</f>
        <v>0</v>
      </c>
      <c r="K13" s="155">
        <f>IF('G011A (Mayıs-Kasım)'!C13&lt;&gt;"",'G011A (Mayıs-Kasım)'!C13,0)</f>
        <v>0</v>
      </c>
      <c r="L13" s="154">
        <f>IF('G011A (Mayıs-Kasım)'!L13&lt;&gt;"",'G011A (Mayıs-Kasım)'!L13,0)</f>
        <v>0</v>
      </c>
      <c r="M13" s="155">
        <f>IF('G011A (Haziran-Aralık)'!C13&lt;&gt;"",'G011A (Haziran-Aralık)'!C13,0)</f>
        <v>0</v>
      </c>
      <c r="N13" s="154">
        <f>IF('G011A (Haziran-Aralık)'!L13&lt;&gt;"",'G011A (Haziran-Aralık)'!L13,0)</f>
        <v>0</v>
      </c>
      <c r="O13" s="162">
        <f t="shared" si="0"/>
        <v>0</v>
      </c>
      <c r="P13" s="163">
        <f t="shared" si="1"/>
        <v>0</v>
      </c>
      <c r="Q13" s="163">
        <f t="shared" si="2"/>
        <v>0</v>
      </c>
      <c r="R13" s="164">
        <f t="shared" si="3"/>
        <v>0</v>
      </c>
      <c r="S13" s="64"/>
      <c r="T13" s="143">
        <f t="shared" si="4"/>
        <v>0</v>
      </c>
      <c r="U13" s="143">
        <f t="shared" si="5"/>
        <v>0</v>
      </c>
      <c r="V13" s="143">
        <f t="shared" si="6"/>
        <v>0</v>
      </c>
      <c r="W13" s="143">
        <f t="shared" si="7"/>
        <v>0</v>
      </c>
      <c r="X13" s="143">
        <f t="shared" si="8"/>
        <v>0</v>
      </c>
      <c r="Y13" s="143">
        <f t="shared" si="9"/>
        <v>0</v>
      </c>
      <c r="Z13" s="143">
        <f t="shared" si="10"/>
        <v>0</v>
      </c>
      <c r="AA13" s="64"/>
      <c r="AB13" s="64"/>
      <c r="AC13" s="64"/>
    </row>
    <row r="14" spans="1:29" ht="23.1" customHeight="1" x14ac:dyDescent="0.25">
      <c r="A14" s="339">
        <v>7</v>
      </c>
      <c r="B14" s="146" t="str">
        <f>IF('Proje ve Personel Bilgileri'!C23&gt;0,'Proje ve Personel Bilgileri'!C23,"")</f>
        <v/>
      </c>
      <c r="C14" s="162">
        <f>IF('G011A (Ocak-Temmuz)'!C14&lt;&gt;"",'G011A (Ocak-Temmuz)'!C14,0)</f>
        <v>0</v>
      </c>
      <c r="D14" s="163">
        <f>IF('G011A (Ocak-Temmuz)'!L14&lt;&gt;"",'G011A (Ocak-Temmuz)'!L14,0)</f>
        <v>0</v>
      </c>
      <c r="E14" s="155">
        <f>IF('G011A (Şubat-Ağustos)'!C14&lt;&gt;"",'G011A (Şubat-Ağustos)'!C14,0)</f>
        <v>0</v>
      </c>
      <c r="F14" s="154">
        <f>IF('G011A (Şubat-Ağustos)'!L14&lt;&gt;"",'G011A (Şubat-Ağustos)'!L14,0)</f>
        <v>0</v>
      </c>
      <c r="G14" s="155">
        <f>IF('G011A (Mart-Eylül)'!C14&lt;&gt;"",'G011A (Mart-Eylül)'!C14,0)</f>
        <v>0</v>
      </c>
      <c r="H14" s="154">
        <f>IF('G011A (Mart-Eylül)'!L14&lt;&gt;"",'G011A (Mart-Eylül)'!L14,0)</f>
        <v>0</v>
      </c>
      <c r="I14" s="155">
        <f>IF('G011A (Nisan-Ekim)'!C14&lt;&gt;"",'G011A (Nisan-Ekim)'!C14,0)</f>
        <v>0</v>
      </c>
      <c r="J14" s="154">
        <f>IF('G011A (Nisan-Ekim)'!L14&lt;&gt;"",'G011A (Nisan-Ekim)'!L14,0)</f>
        <v>0</v>
      </c>
      <c r="K14" s="155">
        <f>IF('G011A (Mayıs-Kasım)'!C14&lt;&gt;"",'G011A (Mayıs-Kasım)'!C14,0)</f>
        <v>0</v>
      </c>
      <c r="L14" s="154">
        <f>IF('G011A (Mayıs-Kasım)'!L14&lt;&gt;"",'G011A (Mayıs-Kasım)'!L14,0)</f>
        <v>0</v>
      </c>
      <c r="M14" s="155">
        <f>IF('G011A (Haziran-Aralık)'!C14&lt;&gt;"",'G011A (Haziran-Aralık)'!C14,0)</f>
        <v>0</v>
      </c>
      <c r="N14" s="154">
        <f>IF('G011A (Haziran-Aralık)'!L14&lt;&gt;"",'G011A (Haziran-Aralık)'!L14,0)</f>
        <v>0</v>
      </c>
      <c r="O14" s="162">
        <f t="shared" si="0"/>
        <v>0</v>
      </c>
      <c r="P14" s="163">
        <f t="shared" si="1"/>
        <v>0</v>
      </c>
      <c r="Q14" s="163">
        <f t="shared" si="2"/>
        <v>0</v>
      </c>
      <c r="R14" s="164">
        <f t="shared" si="3"/>
        <v>0</v>
      </c>
      <c r="S14" s="64"/>
      <c r="T14" s="143">
        <f t="shared" si="4"/>
        <v>0</v>
      </c>
      <c r="U14" s="143">
        <f t="shared" si="5"/>
        <v>0</v>
      </c>
      <c r="V14" s="143">
        <f t="shared" si="6"/>
        <v>0</v>
      </c>
      <c r="W14" s="143">
        <f t="shared" si="7"/>
        <v>0</v>
      </c>
      <c r="X14" s="143">
        <f t="shared" si="8"/>
        <v>0</v>
      </c>
      <c r="Y14" s="143">
        <f t="shared" si="9"/>
        <v>0</v>
      </c>
      <c r="Z14" s="143">
        <f t="shared" si="10"/>
        <v>0</v>
      </c>
      <c r="AA14" s="64"/>
      <c r="AB14" s="64"/>
      <c r="AC14" s="64"/>
    </row>
    <row r="15" spans="1:29" ht="23.1" customHeight="1" x14ac:dyDescent="0.25">
      <c r="A15" s="339">
        <v>8</v>
      </c>
      <c r="B15" s="146" t="str">
        <f>IF('Proje ve Personel Bilgileri'!C24&gt;0,'Proje ve Personel Bilgileri'!C24,"")</f>
        <v/>
      </c>
      <c r="C15" s="162">
        <f>IF('G011A (Ocak-Temmuz)'!C15&lt;&gt;"",'G011A (Ocak-Temmuz)'!C15,0)</f>
        <v>0</v>
      </c>
      <c r="D15" s="163">
        <f>IF('G011A (Ocak-Temmuz)'!L15&lt;&gt;"",'G011A (Ocak-Temmuz)'!L15,0)</f>
        <v>0</v>
      </c>
      <c r="E15" s="155">
        <f>IF('G011A (Şubat-Ağustos)'!C15&lt;&gt;"",'G011A (Şubat-Ağustos)'!C15,0)</f>
        <v>0</v>
      </c>
      <c r="F15" s="154">
        <f>IF('G011A (Şubat-Ağustos)'!L15&lt;&gt;"",'G011A (Şubat-Ağustos)'!L15,0)</f>
        <v>0</v>
      </c>
      <c r="G15" s="155">
        <f>IF('G011A (Mart-Eylül)'!C15&lt;&gt;"",'G011A (Mart-Eylül)'!C15,0)</f>
        <v>0</v>
      </c>
      <c r="H15" s="154">
        <f>IF('G011A (Mart-Eylül)'!L15&lt;&gt;"",'G011A (Mart-Eylül)'!L15,0)</f>
        <v>0</v>
      </c>
      <c r="I15" s="155">
        <f>IF('G011A (Nisan-Ekim)'!C15&lt;&gt;"",'G011A (Nisan-Ekim)'!C15,0)</f>
        <v>0</v>
      </c>
      <c r="J15" s="154">
        <f>IF('G011A (Nisan-Ekim)'!L15&lt;&gt;"",'G011A (Nisan-Ekim)'!L15,0)</f>
        <v>0</v>
      </c>
      <c r="K15" s="155">
        <f>IF('G011A (Mayıs-Kasım)'!C15&lt;&gt;"",'G011A (Mayıs-Kasım)'!C15,0)</f>
        <v>0</v>
      </c>
      <c r="L15" s="154">
        <f>IF('G011A (Mayıs-Kasım)'!L15&lt;&gt;"",'G011A (Mayıs-Kasım)'!L15,0)</f>
        <v>0</v>
      </c>
      <c r="M15" s="155">
        <f>IF('G011A (Haziran-Aralık)'!C15&lt;&gt;"",'G011A (Haziran-Aralık)'!C15,0)</f>
        <v>0</v>
      </c>
      <c r="N15" s="154">
        <f>IF('G011A (Haziran-Aralık)'!L15&lt;&gt;"",'G011A (Haziran-Aralık)'!L15,0)</f>
        <v>0</v>
      </c>
      <c r="O15" s="162">
        <f t="shared" si="0"/>
        <v>0</v>
      </c>
      <c r="P15" s="163">
        <f t="shared" si="1"/>
        <v>0</v>
      </c>
      <c r="Q15" s="163">
        <f t="shared" si="2"/>
        <v>0</v>
      </c>
      <c r="R15" s="164">
        <f t="shared" si="3"/>
        <v>0</v>
      </c>
      <c r="S15" s="64"/>
      <c r="T15" s="143">
        <f t="shared" si="4"/>
        <v>0</v>
      </c>
      <c r="U15" s="143">
        <f t="shared" si="5"/>
        <v>0</v>
      </c>
      <c r="V15" s="143">
        <f t="shared" si="6"/>
        <v>0</v>
      </c>
      <c r="W15" s="143">
        <f t="shared" si="7"/>
        <v>0</v>
      </c>
      <c r="X15" s="143">
        <f t="shared" si="8"/>
        <v>0</v>
      </c>
      <c r="Y15" s="143">
        <f t="shared" si="9"/>
        <v>0</v>
      </c>
      <c r="Z15" s="143">
        <f t="shared" si="10"/>
        <v>0</v>
      </c>
      <c r="AA15" s="64"/>
      <c r="AB15" s="64"/>
      <c r="AC15" s="64"/>
    </row>
    <row r="16" spans="1:29" ht="23.1" customHeight="1" x14ac:dyDescent="0.25">
      <c r="A16" s="339">
        <v>9</v>
      </c>
      <c r="B16" s="146" t="str">
        <f>IF('Proje ve Personel Bilgileri'!C25&gt;0,'Proje ve Personel Bilgileri'!C25,"")</f>
        <v/>
      </c>
      <c r="C16" s="162">
        <f>IF('G011A (Ocak-Temmuz)'!C16&lt;&gt;"",'G011A (Ocak-Temmuz)'!C16,0)</f>
        <v>0</v>
      </c>
      <c r="D16" s="163">
        <f>IF('G011A (Ocak-Temmuz)'!L16&lt;&gt;"",'G011A (Ocak-Temmuz)'!L16,0)</f>
        <v>0</v>
      </c>
      <c r="E16" s="155">
        <f>IF('G011A (Şubat-Ağustos)'!C16&lt;&gt;"",'G011A (Şubat-Ağustos)'!C16,0)</f>
        <v>0</v>
      </c>
      <c r="F16" s="154">
        <f>IF('G011A (Şubat-Ağustos)'!L16&lt;&gt;"",'G011A (Şubat-Ağustos)'!L16,0)</f>
        <v>0</v>
      </c>
      <c r="G16" s="155">
        <f>IF('G011A (Mart-Eylül)'!C16&lt;&gt;"",'G011A (Mart-Eylül)'!C16,0)</f>
        <v>0</v>
      </c>
      <c r="H16" s="154">
        <f>IF('G011A (Mart-Eylül)'!L16&lt;&gt;"",'G011A (Mart-Eylül)'!L16,0)</f>
        <v>0</v>
      </c>
      <c r="I16" s="155">
        <f>IF('G011A (Nisan-Ekim)'!C16&lt;&gt;"",'G011A (Nisan-Ekim)'!C16,0)</f>
        <v>0</v>
      </c>
      <c r="J16" s="154">
        <f>IF('G011A (Nisan-Ekim)'!L16&lt;&gt;"",'G011A (Nisan-Ekim)'!L16,0)</f>
        <v>0</v>
      </c>
      <c r="K16" s="155">
        <f>IF('G011A (Mayıs-Kasım)'!C16&lt;&gt;"",'G011A (Mayıs-Kasım)'!C16,0)</f>
        <v>0</v>
      </c>
      <c r="L16" s="154">
        <f>IF('G011A (Mayıs-Kasım)'!L16&lt;&gt;"",'G011A (Mayıs-Kasım)'!L16,0)</f>
        <v>0</v>
      </c>
      <c r="M16" s="155">
        <f>IF('G011A (Haziran-Aralık)'!C16&lt;&gt;"",'G011A (Haziran-Aralık)'!C16,0)</f>
        <v>0</v>
      </c>
      <c r="N16" s="154">
        <f>IF('G011A (Haziran-Aralık)'!L16&lt;&gt;"",'G011A (Haziran-Aralık)'!L16,0)</f>
        <v>0</v>
      </c>
      <c r="O16" s="162">
        <f t="shared" si="0"/>
        <v>0</v>
      </c>
      <c r="P16" s="163">
        <f t="shared" si="1"/>
        <v>0</v>
      </c>
      <c r="Q16" s="163">
        <f t="shared" si="2"/>
        <v>0</v>
      </c>
      <c r="R16" s="164">
        <f t="shared" si="3"/>
        <v>0</v>
      </c>
      <c r="S16" s="64"/>
      <c r="T16" s="143">
        <f t="shared" si="4"/>
        <v>0</v>
      </c>
      <c r="U16" s="143">
        <f t="shared" si="5"/>
        <v>0</v>
      </c>
      <c r="V16" s="143">
        <f t="shared" si="6"/>
        <v>0</v>
      </c>
      <c r="W16" s="143">
        <f t="shared" si="7"/>
        <v>0</v>
      </c>
      <c r="X16" s="143">
        <f t="shared" si="8"/>
        <v>0</v>
      </c>
      <c r="Y16" s="143">
        <f t="shared" si="9"/>
        <v>0</v>
      </c>
      <c r="Z16" s="143">
        <f t="shared" si="10"/>
        <v>0</v>
      </c>
      <c r="AA16" s="64"/>
      <c r="AB16" s="64"/>
      <c r="AC16" s="64"/>
    </row>
    <row r="17" spans="1:29" ht="23.1" customHeight="1" x14ac:dyDescent="0.25">
      <c r="A17" s="339">
        <v>10</v>
      </c>
      <c r="B17" s="146" t="str">
        <f>IF('Proje ve Personel Bilgileri'!C26&gt;0,'Proje ve Personel Bilgileri'!C26,"")</f>
        <v/>
      </c>
      <c r="C17" s="162">
        <f>IF('G011A (Ocak-Temmuz)'!C17&lt;&gt;"",'G011A (Ocak-Temmuz)'!C17,0)</f>
        <v>0</v>
      </c>
      <c r="D17" s="163">
        <f>IF('G011A (Ocak-Temmuz)'!L17&lt;&gt;"",'G011A (Ocak-Temmuz)'!L17,0)</f>
        <v>0</v>
      </c>
      <c r="E17" s="155">
        <f>IF('G011A (Şubat-Ağustos)'!C17&lt;&gt;"",'G011A (Şubat-Ağustos)'!C17,0)</f>
        <v>0</v>
      </c>
      <c r="F17" s="154">
        <f>IF('G011A (Şubat-Ağustos)'!L17&lt;&gt;"",'G011A (Şubat-Ağustos)'!L17,0)</f>
        <v>0</v>
      </c>
      <c r="G17" s="155">
        <f>IF('G011A (Mart-Eylül)'!C17&lt;&gt;"",'G011A (Mart-Eylül)'!C17,0)</f>
        <v>0</v>
      </c>
      <c r="H17" s="154">
        <f>IF('G011A (Mart-Eylül)'!L17&lt;&gt;"",'G011A (Mart-Eylül)'!L17,0)</f>
        <v>0</v>
      </c>
      <c r="I17" s="155">
        <f>IF('G011A (Nisan-Ekim)'!C17&lt;&gt;"",'G011A (Nisan-Ekim)'!C17,0)</f>
        <v>0</v>
      </c>
      <c r="J17" s="154">
        <f>IF('G011A (Nisan-Ekim)'!L17&lt;&gt;"",'G011A (Nisan-Ekim)'!L17,0)</f>
        <v>0</v>
      </c>
      <c r="K17" s="155">
        <f>IF('G011A (Mayıs-Kasım)'!C17&lt;&gt;"",'G011A (Mayıs-Kasım)'!C17,0)</f>
        <v>0</v>
      </c>
      <c r="L17" s="154">
        <f>IF('G011A (Mayıs-Kasım)'!L17&lt;&gt;"",'G011A (Mayıs-Kasım)'!L17,0)</f>
        <v>0</v>
      </c>
      <c r="M17" s="155">
        <f>IF('G011A (Haziran-Aralık)'!C17&lt;&gt;"",'G011A (Haziran-Aralık)'!C17,0)</f>
        <v>0</v>
      </c>
      <c r="N17" s="154">
        <f>IF('G011A (Haziran-Aralık)'!L17&lt;&gt;"",'G011A (Haziran-Aralık)'!L17,0)</f>
        <v>0</v>
      </c>
      <c r="O17" s="162">
        <f t="shared" si="0"/>
        <v>0</v>
      </c>
      <c r="P17" s="163">
        <f t="shared" si="1"/>
        <v>0</v>
      </c>
      <c r="Q17" s="163">
        <f t="shared" si="2"/>
        <v>0</v>
      </c>
      <c r="R17" s="164">
        <f t="shared" si="3"/>
        <v>0</v>
      </c>
      <c r="S17" s="64"/>
      <c r="T17" s="143">
        <f t="shared" si="4"/>
        <v>0</v>
      </c>
      <c r="U17" s="143">
        <f t="shared" si="5"/>
        <v>0</v>
      </c>
      <c r="V17" s="143">
        <f t="shared" si="6"/>
        <v>0</v>
      </c>
      <c r="W17" s="143">
        <f t="shared" si="7"/>
        <v>0</v>
      </c>
      <c r="X17" s="143">
        <f t="shared" si="8"/>
        <v>0</v>
      </c>
      <c r="Y17" s="143">
        <f t="shared" si="9"/>
        <v>0</v>
      </c>
      <c r="Z17" s="143">
        <f t="shared" si="10"/>
        <v>0</v>
      </c>
      <c r="AA17" s="64"/>
      <c r="AB17" s="64"/>
      <c r="AC17" s="64"/>
    </row>
    <row r="18" spans="1:29" ht="23.1" customHeight="1" x14ac:dyDescent="0.25">
      <c r="A18" s="339">
        <v>11</v>
      </c>
      <c r="B18" s="146" t="str">
        <f>IF('Proje ve Personel Bilgileri'!C27&gt;0,'Proje ve Personel Bilgileri'!C27,"")</f>
        <v/>
      </c>
      <c r="C18" s="162">
        <f>IF('G011A (Ocak-Temmuz)'!C18&lt;&gt;"",'G011A (Ocak-Temmuz)'!C18,0)</f>
        <v>0</v>
      </c>
      <c r="D18" s="163">
        <f>IF('G011A (Ocak-Temmuz)'!L18&lt;&gt;"",'G011A (Ocak-Temmuz)'!L18,0)</f>
        <v>0</v>
      </c>
      <c r="E18" s="155">
        <f>IF('G011A (Şubat-Ağustos)'!C18&lt;&gt;"",'G011A (Şubat-Ağustos)'!C18,0)</f>
        <v>0</v>
      </c>
      <c r="F18" s="154">
        <f>IF('G011A (Şubat-Ağustos)'!L18&lt;&gt;"",'G011A (Şubat-Ağustos)'!L18,0)</f>
        <v>0</v>
      </c>
      <c r="G18" s="155">
        <f>IF('G011A (Mart-Eylül)'!C18&lt;&gt;"",'G011A (Mart-Eylül)'!C18,0)</f>
        <v>0</v>
      </c>
      <c r="H18" s="154">
        <f>IF('G011A (Mart-Eylül)'!L18&lt;&gt;"",'G011A (Mart-Eylül)'!L18,0)</f>
        <v>0</v>
      </c>
      <c r="I18" s="155">
        <f>IF('G011A (Nisan-Ekim)'!C18&lt;&gt;"",'G011A (Nisan-Ekim)'!C18,0)</f>
        <v>0</v>
      </c>
      <c r="J18" s="154">
        <f>IF('G011A (Nisan-Ekim)'!L18&lt;&gt;"",'G011A (Nisan-Ekim)'!L18,0)</f>
        <v>0</v>
      </c>
      <c r="K18" s="155">
        <f>IF('G011A (Mayıs-Kasım)'!C18&lt;&gt;"",'G011A (Mayıs-Kasım)'!C18,0)</f>
        <v>0</v>
      </c>
      <c r="L18" s="154">
        <f>IF('G011A (Mayıs-Kasım)'!L18&lt;&gt;"",'G011A (Mayıs-Kasım)'!L18,0)</f>
        <v>0</v>
      </c>
      <c r="M18" s="155">
        <f>IF('G011A (Haziran-Aralık)'!C18&lt;&gt;"",'G011A (Haziran-Aralık)'!C18,0)</f>
        <v>0</v>
      </c>
      <c r="N18" s="154">
        <f>IF('G011A (Haziran-Aralık)'!L18&lt;&gt;"",'G011A (Haziran-Aralık)'!L18,0)</f>
        <v>0</v>
      </c>
      <c r="O18" s="162">
        <f t="shared" si="0"/>
        <v>0</v>
      </c>
      <c r="P18" s="163">
        <f t="shared" si="1"/>
        <v>0</v>
      </c>
      <c r="Q18" s="163">
        <f t="shared" si="2"/>
        <v>0</v>
      </c>
      <c r="R18" s="164">
        <f t="shared" si="3"/>
        <v>0</v>
      </c>
      <c r="S18" s="64"/>
      <c r="T18" s="143">
        <f t="shared" si="4"/>
        <v>0</v>
      </c>
      <c r="U18" s="143">
        <f t="shared" si="5"/>
        <v>0</v>
      </c>
      <c r="V18" s="143">
        <f t="shared" si="6"/>
        <v>0</v>
      </c>
      <c r="W18" s="143">
        <f t="shared" si="7"/>
        <v>0</v>
      </c>
      <c r="X18" s="143">
        <f t="shared" si="8"/>
        <v>0</v>
      </c>
      <c r="Y18" s="143">
        <f t="shared" si="9"/>
        <v>0</v>
      </c>
      <c r="Z18" s="143">
        <f t="shared" si="10"/>
        <v>0</v>
      </c>
      <c r="AA18" s="64"/>
      <c r="AB18" s="64"/>
      <c r="AC18" s="64"/>
    </row>
    <row r="19" spans="1:29" ht="23.1" customHeight="1" x14ac:dyDescent="0.25">
      <c r="A19" s="339">
        <v>12</v>
      </c>
      <c r="B19" s="146" t="str">
        <f>IF('Proje ve Personel Bilgileri'!C28&gt;0,'Proje ve Personel Bilgileri'!C28,"")</f>
        <v/>
      </c>
      <c r="C19" s="162">
        <f>IF('G011A (Ocak-Temmuz)'!C19&lt;&gt;"",'G011A (Ocak-Temmuz)'!C19,0)</f>
        <v>0</v>
      </c>
      <c r="D19" s="163">
        <f>IF('G011A (Ocak-Temmuz)'!L19&lt;&gt;"",'G011A (Ocak-Temmuz)'!L19,0)</f>
        <v>0</v>
      </c>
      <c r="E19" s="155">
        <f>IF('G011A (Şubat-Ağustos)'!C19&lt;&gt;"",'G011A (Şubat-Ağustos)'!C19,0)</f>
        <v>0</v>
      </c>
      <c r="F19" s="154">
        <f>IF('G011A (Şubat-Ağustos)'!L19&lt;&gt;"",'G011A (Şubat-Ağustos)'!L19,0)</f>
        <v>0</v>
      </c>
      <c r="G19" s="155">
        <f>IF('G011A (Mart-Eylül)'!C19&lt;&gt;"",'G011A (Mart-Eylül)'!C19,0)</f>
        <v>0</v>
      </c>
      <c r="H19" s="154">
        <f>IF('G011A (Mart-Eylül)'!L19&lt;&gt;"",'G011A (Mart-Eylül)'!L19,0)</f>
        <v>0</v>
      </c>
      <c r="I19" s="155">
        <f>IF('G011A (Nisan-Ekim)'!C19&lt;&gt;"",'G011A (Nisan-Ekim)'!C19,0)</f>
        <v>0</v>
      </c>
      <c r="J19" s="154">
        <f>IF('G011A (Nisan-Ekim)'!L19&lt;&gt;"",'G011A (Nisan-Ekim)'!L19,0)</f>
        <v>0</v>
      </c>
      <c r="K19" s="155">
        <f>IF('G011A (Mayıs-Kasım)'!C19&lt;&gt;"",'G011A (Mayıs-Kasım)'!C19,0)</f>
        <v>0</v>
      </c>
      <c r="L19" s="154">
        <f>IF('G011A (Mayıs-Kasım)'!L19&lt;&gt;"",'G011A (Mayıs-Kasım)'!L19,0)</f>
        <v>0</v>
      </c>
      <c r="M19" s="155">
        <f>IF('G011A (Haziran-Aralık)'!C19&lt;&gt;"",'G011A (Haziran-Aralık)'!C19,0)</f>
        <v>0</v>
      </c>
      <c r="N19" s="154">
        <f>IF('G011A (Haziran-Aralık)'!L19&lt;&gt;"",'G011A (Haziran-Aralık)'!L19,0)</f>
        <v>0</v>
      </c>
      <c r="O19" s="162">
        <f t="shared" si="0"/>
        <v>0</v>
      </c>
      <c r="P19" s="163">
        <f t="shared" si="1"/>
        <v>0</v>
      </c>
      <c r="Q19" s="163">
        <f t="shared" si="2"/>
        <v>0</v>
      </c>
      <c r="R19" s="164">
        <f t="shared" si="3"/>
        <v>0</v>
      </c>
      <c r="S19" s="64"/>
      <c r="T19" s="143">
        <f t="shared" si="4"/>
        <v>0</v>
      </c>
      <c r="U19" s="143">
        <f t="shared" si="5"/>
        <v>0</v>
      </c>
      <c r="V19" s="143">
        <f t="shared" si="6"/>
        <v>0</v>
      </c>
      <c r="W19" s="143">
        <f t="shared" si="7"/>
        <v>0</v>
      </c>
      <c r="X19" s="143">
        <f t="shared" si="8"/>
        <v>0</v>
      </c>
      <c r="Y19" s="143">
        <f t="shared" si="9"/>
        <v>0</v>
      </c>
      <c r="Z19" s="143">
        <f t="shared" si="10"/>
        <v>0</v>
      </c>
      <c r="AA19" s="64"/>
      <c r="AB19" s="64"/>
      <c r="AC19" s="64"/>
    </row>
    <row r="20" spans="1:29" ht="23.1" customHeight="1" x14ac:dyDescent="0.25">
      <c r="A20" s="339">
        <v>13</v>
      </c>
      <c r="B20" s="146" t="str">
        <f>IF('Proje ve Personel Bilgileri'!C29&gt;0,'Proje ve Personel Bilgileri'!C29,"")</f>
        <v/>
      </c>
      <c r="C20" s="162">
        <f>IF('G011A (Ocak-Temmuz)'!C20&lt;&gt;"",'G011A (Ocak-Temmuz)'!C20,0)</f>
        <v>0</v>
      </c>
      <c r="D20" s="163">
        <f>IF('G011A (Ocak-Temmuz)'!L20&lt;&gt;"",'G011A (Ocak-Temmuz)'!L20,0)</f>
        <v>0</v>
      </c>
      <c r="E20" s="155">
        <f>IF('G011A (Şubat-Ağustos)'!C20&lt;&gt;"",'G011A (Şubat-Ağustos)'!C20,0)</f>
        <v>0</v>
      </c>
      <c r="F20" s="154">
        <f>IF('G011A (Şubat-Ağustos)'!L20&lt;&gt;"",'G011A (Şubat-Ağustos)'!L20,0)</f>
        <v>0</v>
      </c>
      <c r="G20" s="155">
        <f>IF('G011A (Mart-Eylül)'!C20&lt;&gt;"",'G011A (Mart-Eylül)'!C20,0)</f>
        <v>0</v>
      </c>
      <c r="H20" s="154">
        <f>IF('G011A (Mart-Eylül)'!L20&lt;&gt;"",'G011A (Mart-Eylül)'!L20,0)</f>
        <v>0</v>
      </c>
      <c r="I20" s="155">
        <f>IF('G011A (Nisan-Ekim)'!C20&lt;&gt;"",'G011A (Nisan-Ekim)'!C20,0)</f>
        <v>0</v>
      </c>
      <c r="J20" s="154">
        <f>IF('G011A (Nisan-Ekim)'!L20&lt;&gt;"",'G011A (Nisan-Ekim)'!L20,0)</f>
        <v>0</v>
      </c>
      <c r="K20" s="155">
        <f>IF('G011A (Mayıs-Kasım)'!C20&lt;&gt;"",'G011A (Mayıs-Kasım)'!C20,0)</f>
        <v>0</v>
      </c>
      <c r="L20" s="154">
        <f>IF('G011A (Mayıs-Kasım)'!L20&lt;&gt;"",'G011A (Mayıs-Kasım)'!L20,0)</f>
        <v>0</v>
      </c>
      <c r="M20" s="155">
        <f>IF('G011A (Haziran-Aralık)'!C20&lt;&gt;"",'G011A (Haziran-Aralık)'!C20,0)</f>
        <v>0</v>
      </c>
      <c r="N20" s="154">
        <f>IF('G011A (Haziran-Aralık)'!L20&lt;&gt;"",'G011A (Haziran-Aralık)'!L20,0)</f>
        <v>0</v>
      </c>
      <c r="O20" s="162">
        <f t="shared" si="0"/>
        <v>0</v>
      </c>
      <c r="P20" s="163">
        <f t="shared" si="1"/>
        <v>0</v>
      </c>
      <c r="Q20" s="163">
        <f t="shared" si="2"/>
        <v>0</v>
      </c>
      <c r="R20" s="164">
        <f t="shared" si="3"/>
        <v>0</v>
      </c>
      <c r="S20" s="64"/>
      <c r="T20" s="143">
        <f t="shared" si="4"/>
        <v>0</v>
      </c>
      <c r="U20" s="143">
        <f t="shared" si="5"/>
        <v>0</v>
      </c>
      <c r="V20" s="143">
        <f t="shared" si="6"/>
        <v>0</v>
      </c>
      <c r="W20" s="143">
        <f t="shared" si="7"/>
        <v>0</v>
      </c>
      <c r="X20" s="143">
        <f t="shared" si="8"/>
        <v>0</v>
      </c>
      <c r="Y20" s="143">
        <f t="shared" si="9"/>
        <v>0</v>
      </c>
      <c r="Z20" s="143">
        <f t="shared" si="10"/>
        <v>0</v>
      </c>
      <c r="AA20" s="64"/>
      <c r="AB20" s="64"/>
      <c r="AC20" s="64"/>
    </row>
    <row r="21" spans="1:29" ht="23.1" customHeight="1" x14ac:dyDescent="0.25">
      <c r="A21" s="339">
        <v>14</v>
      </c>
      <c r="B21" s="146" t="str">
        <f>IF('Proje ve Personel Bilgileri'!C30&gt;0,'Proje ve Personel Bilgileri'!C30,"")</f>
        <v/>
      </c>
      <c r="C21" s="162">
        <f>IF('G011A (Ocak-Temmuz)'!C21&lt;&gt;"",'G011A (Ocak-Temmuz)'!C21,0)</f>
        <v>0</v>
      </c>
      <c r="D21" s="163">
        <f>IF('G011A (Ocak-Temmuz)'!L21&lt;&gt;"",'G011A (Ocak-Temmuz)'!L21,0)</f>
        <v>0</v>
      </c>
      <c r="E21" s="155">
        <f>IF('G011A (Şubat-Ağustos)'!C21&lt;&gt;"",'G011A (Şubat-Ağustos)'!C21,0)</f>
        <v>0</v>
      </c>
      <c r="F21" s="154">
        <f>IF('G011A (Şubat-Ağustos)'!L21&lt;&gt;"",'G011A (Şubat-Ağustos)'!L21,0)</f>
        <v>0</v>
      </c>
      <c r="G21" s="155">
        <f>IF('G011A (Mart-Eylül)'!C21&lt;&gt;"",'G011A (Mart-Eylül)'!C21,0)</f>
        <v>0</v>
      </c>
      <c r="H21" s="154">
        <f>IF('G011A (Mart-Eylül)'!L21&lt;&gt;"",'G011A (Mart-Eylül)'!L21,0)</f>
        <v>0</v>
      </c>
      <c r="I21" s="155">
        <f>IF('G011A (Nisan-Ekim)'!C21&lt;&gt;"",'G011A (Nisan-Ekim)'!C21,0)</f>
        <v>0</v>
      </c>
      <c r="J21" s="154">
        <f>IF('G011A (Nisan-Ekim)'!L21&lt;&gt;"",'G011A (Nisan-Ekim)'!L21,0)</f>
        <v>0</v>
      </c>
      <c r="K21" s="155">
        <f>IF('G011A (Mayıs-Kasım)'!C21&lt;&gt;"",'G011A (Mayıs-Kasım)'!C21,0)</f>
        <v>0</v>
      </c>
      <c r="L21" s="154">
        <f>IF('G011A (Mayıs-Kasım)'!L21&lt;&gt;"",'G011A (Mayıs-Kasım)'!L21,0)</f>
        <v>0</v>
      </c>
      <c r="M21" s="155">
        <f>IF('G011A (Haziran-Aralık)'!C21&lt;&gt;"",'G011A (Haziran-Aralık)'!C21,0)</f>
        <v>0</v>
      </c>
      <c r="N21" s="154">
        <f>IF('G011A (Haziran-Aralık)'!L21&lt;&gt;"",'G011A (Haziran-Aralık)'!L21,0)</f>
        <v>0</v>
      </c>
      <c r="O21" s="162">
        <f t="shared" si="0"/>
        <v>0</v>
      </c>
      <c r="P21" s="163">
        <f t="shared" si="1"/>
        <v>0</v>
      </c>
      <c r="Q21" s="163">
        <f t="shared" si="2"/>
        <v>0</v>
      </c>
      <c r="R21" s="164">
        <f t="shared" si="3"/>
        <v>0</v>
      </c>
      <c r="S21" s="64"/>
      <c r="T21" s="143">
        <f t="shared" si="4"/>
        <v>0</v>
      </c>
      <c r="U21" s="143">
        <f t="shared" si="5"/>
        <v>0</v>
      </c>
      <c r="V21" s="143">
        <f t="shared" si="6"/>
        <v>0</v>
      </c>
      <c r="W21" s="143">
        <f t="shared" si="7"/>
        <v>0</v>
      </c>
      <c r="X21" s="143">
        <f t="shared" si="8"/>
        <v>0</v>
      </c>
      <c r="Y21" s="143">
        <f t="shared" si="9"/>
        <v>0</v>
      </c>
      <c r="Z21" s="143">
        <f t="shared" si="10"/>
        <v>0</v>
      </c>
      <c r="AA21" s="64"/>
      <c r="AB21" s="64"/>
      <c r="AC21" s="64"/>
    </row>
    <row r="22" spans="1:29" ht="23.1" customHeight="1" x14ac:dyDescent="0.25">
      <c r="A22" s="339">
        <v>15</v>
      </c>
      <c r="B22" s="146" t="str">
        <f>IF('Proje ve Personel Bilgileri'!C31&gt;0,'Proje ve Personel Bilgileri'!C31,"")</f>
        <v/>
      </c>
      <c r="C22" s="162">
        <f>IF('G011A (Ocak-Temmuz)'!C22&lt;&gt;"",'G011A (Ocak-Temmuz)'!C22,0)</f>
        <v>0</v>
      </c>
      <c r="D22" s="163">
        <f>IF('G011A (Ocak-Temmuz)'!L22&lt;&gt;"",'G011A (Ocak-Temmuz)'!L22,0)</f>
        <v>0</v>
      </c>
      <c r="E22" s="155">
        <f>IF('G011A (Şubat-Ağustos)'!C22&lt;&gt;"",'G011A (Şubat-Ağustos)'!C22,0)</f>
        <v>0</v>
      </c>
      <c r="F22" s="154">
        <f>IF('G011A (Şubat-Ağustos)'!L22&lt;&gt;"",'G011A (Şubat-Ağustos)'!L22,0)</f>
        <v>0</v>
      </c>
      <c r="G22" s="155">
        <f>IF('G011A (Mart-Eylül)'!C22&lt;&gt;"",'G011A (Mart-Eylül)'!C22,0)</f>
        <v>0</v>
      </c>
      <c r="H22" s="154">
        <f>IF('G011A (Mart-Eylül)'!L22&lt;&gt;"",'G011A (Mart-Eylül)'!L22,0)</f>
        <v>0</v>
      </c>
      <c r="I22" s="155">
        <f>IF('G011A (Nisan-Ekim)'!C22&lt;&gt;"",'G011A (Nisan-Ekim)'!C22,0)</f>
        <v>0</v>
      </c>
      <c r="J22" s="154">
        <f>IF('G011A (Nisan-Ekim)'!L22&lt;&gt;"",'G011A (Nisan-Ekim)'!L22,0)</f>
        <v>0</v>
      </c>
      <c r="K22" s="155">
        <f>IF('G011A (Mayıs-Kasım)'!C22&lt;&gt;"",'G011A (Mayıs-Kasım)'!C22,0)</f>
        <v>0</v>
      </c>
      <c r="L22" s="154">
        <f>IF('G011A (Mayıs-Kasım)'!L22&lt;&gt;"",'G011A (Mayıs-Kasım)'!L22,0)</f>
        <v>0</v>
      </c>
      <c r="M22" s="155">
        <f>IF('G011A (Haziran-Aralık)'!C22&lt;&gt;"",'G011A (Haziran-Aralık)'!C22,0)</f>
        <v>0</v>
      </c>
      <c r="N22" s="154">
        <f>IF('G011A (Haziran-Aralık)'!L22&lt;&gt;"",'G011A (Haziran-Aralık)'!L22,0)</f>
        <v>0</v>
      </c>
      <c r="O22" s="162">
        <f t="shared" si="0"/>
        <v>0</v>
      </c>
      <c r="P22" s="163">
        <f t="shared" si="1"/>
        <v>0</v>
      </c>
      <c r="Q22" s="163">
        <f t="shared" si="2"/>
        <v>0</v>
      </c>
      <c r="R22" s="164">
        <f t="shared" si="3"/>
        <v>0</v>
      </c>
      <c r="S22" s="64"/>
      <c r="T22" s="143">
        <f t="shared" si="4"/>
        <v>0</v>
      </c>
      <c r="U22" s="143">
        <f t="shared" si="5"/>
        <v>0</v>
      </c>
      <c r="V22" s="143">
        <f t="shared" si="6"/>
        <v>0</v>
      </c>
      <c r="W22" s="143">
        <f t="shared" si="7"/>
        <v>0</v>
      </c>
      <c r="X22" s="143">
        <f t="shared" si="8"/>
        <v>0</v>
      </c>
      <c r="Y22" s="143">
        <f t="shared" si="9"/>
        <v>0</v>
      </c>
      <c r="Z22" s="143">
        <f t="shared" si="10"/>
        <v>0</v>
      </c>
      <c r="AA22" s="64"/>
      <c r="AB22" s="64"/>
      <c r="AC22" s="64"/>
    </row>
    <row r="23" spans="1:29" ht="23.1" customHeight="1" x14ac:dyDescent="0.25">
      <c r="A23" s="339">
        <v>16</v>
      </c>
      <c r="B23" s="146" t="str">
        <f>IF('Proje ve Personel Bilgileri'!C32&gt;0,'Proje ve Personel Bilgileri'!C32,"")</f>
        <v/>
      </c>
      <c r="C23" s="162">
        <f>IF('G011A (Ocak-Temmuz)'!C23&lt;&gt;"",'G011A (Ocak-Temmuz)'!C23,0)</f>
        <v>0</v>
      </c>
      <c r="D23" s="163">
        <f>IF('G011A (Ocak-Temmuz)'!L23&lt;&gt;"",'G011A (Ocak-Temmuz)'!L23,0)</f>
        <v>0</v>
      </c>
      <c r="E23" s="155">
        <f>IF('G011A (Şubat-Ağustos)'!C23&lt;&gt;"",'G011A (Şubat-Ağustos)'!C23,0)</f>
        <v>0</v>
      </c>
      <c r="F23" s="154">
        <f>IF('G011A (Şubat-Ağustos)'!L23&lt;&gt;"",'G011A (Şubat-Ağustos)'!L23,0)</f>
        <v>0</v>
      </c>
      <c r="G23" s="155">
        <f>IF('G011A (Mart-Eylül)'!C23&lt;&gt;"",'G011A (Mart-Eylül)'!C23,0)</f>
        <v>0</v>
      </c>
      <c r="H23" s="154">
        <f>IF('G011A (Mart-Eylül)'!L23&lt;&gt;"",'G011A (Mart-Eylül)'!L23,0)</f>
        <v>0</v>
      </c>
      <c r="I23" s="155">
        <f>IF('G011A (Nisan-Ekim)'!C23&lt;&gt;"",'G011A (Nisan-Ekim)'!C23,0)</f>
        <v>0</v>
      </c>
      <c r="J23" s="154">
        <f>IF('G011A (Nisan-Ekim)'!L23&lt;&gt;"",'G011A (Nisan-Ekim)'!L23,0)</f>
        <v>0</v>
      </c>
      <c r="K23" s="155">
        <f>IF('G011A (Mayıs-Kasım)'!C23&lt;&gt;"",'G011A (Mayıs-Kasım)'!C23,0)</f>
        <v>0</v>
      </c>
      <c r="L23" s="154">
        <f>IF('G011A (Mayıs-Kasım)'!L23&lt;&gt;"",'G011A (Mayıs-Kasım)'!L23,0)</f>
        <v>0</v>
      </c>
      <c r="M23" s="155">
        <f>IF('G011A (Haziran-Aralık)'!C23&lt;&gt;"",'G011A (Haziran-Aralık)'!C23,0)</f>
        <v>0</v>
      </c>
      <c r="N23" s="154">
        <f>IF('G011A (Haziran-Aralık)'!L23&lt;&gt;"",'G011A (Haziran-Aralık)'!L23,0)</f>
        <v>0</v>
      </c>
      <c r="O23" s="162">
        <f t="shared" si="0"/>
        <v>0</v>
      </c>
      <c r="P23" s="163">
        <f t="shared" si="1"/>
        <v>0</v>
      </c>
      <c r="Q23" s="163">
        <f t="shared" si="2"/>
        <v>0</v>
      </c>
      <c r="R23" s="164">
        <f t="shared" si="3"/>
        <v>0</v>
      </c>
      <c r="S23" s="64"/>
      <c r="T23" s="143">
        <f t="shared" si="4"/>
        <v>0</v>
      </c>
      <c r="U23" s="143">
        <f t="shared" si="5"/>
        <v>0</v>
      </c>
      <c r="V23" s="143">
        <f t="shared" si="6"/>
        <v>0</v>
      </c>
      <c r="W23" s="143">
        <f t="shared" si="7"/>
        <v>0</v>
      </c>
      <c r="X23" s="143">
        <f t="shared" si="8"/>
        <v>0</v>
      </c>
      <c r="Y23" s="143">
        <f t="shared" si="9"/>
        <v>0</v>
      </c>
      <c r="Z23" s="143">
        <f t="shared" si="10"/>
        <v>0</v>
      </c>
      <c r="AA23" s="64"/>
      <c r="AB23" s="64"/>
      <c r="AC23" s="64"/>
    </row>
    <row r="24" spans="1:29" ht="23.1" customHeight="1" x14ac:dyDescent="0.25">
      <c r="A24" s="339">
        <v>17</v>
      </c>
      <c r="B24" s="146" t="str">
        <f>IF('Proje ve Personel Bilgileri'!C33&gt;0,'Proje ve Personel Bilgileri'!C33,"")</f>
        <v/>
      </c>
      <c r="C24" s="162">
        <f>IF('G011A (Ocak-Temmuz)'!C24&lt;&gt;"",'G011A (Ocak-Temmuz)'!C24,0)</f>
        <v>0</v>
      </c>
      <c r="D24" s="163">
        <f>IF('G011A (Ocak-Temmuz)'!L24&lt;&gt;"",'G011A (Ocak-Temmuz)'!L24,0)</f>
        <v>0</v>
      </c>
      <c r="E24" s="155">
        <f>IF('G011A (Şubat-Ağustos)'!C24&lt;&gt;"",'G011A (Şubat-Ağustos)'!C24,0)</f>
        <v>0</v>
      </c>
      <c r="F24" s="154">
        <f>IF('G011A (Şubat-Ağustos)'!L24&lt;&gt;"",'G011A (Şubat-Ağustos)'!L24,0)</f>
        <v>0</v>
      </c>
      <c r="G24" s="155">
        <f>IF('G011A (Mart-Eylül)'!C24&lt;&gt;"",'G011A (Mart-Eylül)'!C24,0)</f>
        <v>0</v>
      </c>
      <c r="H24" s="154">
        <f>IF('G011A (Mart-Eylül)'!L24&lt;&gt;"",'G011A (Mart-Eylül)'!L24,0)</f>
        <v>0</v>
      </c>
      <c r="I24" s="155">
        <f>IF('G011A (Nisan-Ekim)'!C24&lt;&gt;"",'G011A (Nisan-Ekim)'!C24,0)</f>
        <v>0</v>
      </c>
      <c r="J24" s="154">
        <f>IF('G011A (Nisan-Ekim)'!L24&lt;&gt;"",'G011A (Nisan-Ekim)'!L24,0)</f>
        <v>0</v>
      </c>
      <c r="K24" s="155">
        <f>IF('G011A (Mayıs-Kasım)'!C24&lt;&gt;"",'G011A (Mayıs-Kasım)'!C24,0)</f>
        <v>0</v>
      </c>
      <c r="L24" s="154">
        <f>IF('G011A (Mayıs-Kasım)'!L24&lt;&gt;"",'G011A (Mayıs-Kasım)'!L24,0)</f>
        <v>0</v>
      </c>
      <c r="M24" s="155">
        <f>IF('G011A (Haziran-Aralık)'!C24&lt;&gt;"",'G011A (Haziran-Aralık)'!C24,0)</f>
        <v>0</v>
      </c>
      <c r="N24" s="154">
        <f>IF('G011A (Haziran-Aralık)'!L24&lt;&gt;"",'G011A (Haziran-Aralık)'!L24,0)</f>
        <v>0</v>
      </c>
      <c r="O24" s="162">
        <f t="shared" si="0"/>
        <v>0</v>
      </c>
      <c r="P24" s="163">
        <f t="shared" si="1"/>
        <v>0</v>
      </c>
      <c r="Q24" s="163">
        <f t="shared" si="2"/>
        <v>0</v>
      </c>
      <c r="R24" s="164">
        <f t="shared" si="3"/>
        <v>0</v>
      </c>
      <c r="S24" s="64"/>
      <c r="T24" s="143">
        <f t="shared" si="4"/>
        <v>0</v>
      </c>
      <c r="U24" s="143">
        <f t="shared" si="5"/>
        <v>0</v>
      </c>
      <c r="V24" s="143">
        <f t="shared" si="6"/>
        <v>0</v>
      </c>
      <c r="W24" s="143">
        <f t="shared" si="7"/>
        <v>0</v>
      </c>
      <c r="X24" s="143">
        <f t="shared" si="8"/>
        <v>0</v>
      </c>
      <c r="Y24" s="143">
        <f t="shared" si="9"/>
        <v>0</v>
      </c>
      <c r="Z24" s="143">
        <f t="shared" si="10"/>
        <v>0</v>
      </c>
      <c r="AA24" s="64"/>
      <c r="AB24" s="64"/>
      <c r="AC24" s="64"/>
    </row>
    <row r="25" spans="1:29" ht="23.1" customHeight="1" x14ac:dyDescent="0.25">
      <c r="A25" s="339">
        <v>18</v>
      </c>
      <c r="B25" s="146" t="str">
        <f>IF('Proje ve Personel Bilgileri'!C34&gt;0,'Proje ve Personel Bilgileri'!C34,"")</f>
        <v/>
      </c>
      <c r="C25" s="162">
        <f>IF('G011A (Ocak-Temmuz)'!C25&lt;&gt;"",'G011A (Ocak-Temmuz)'!C25,0)</f>
        <v>0</v>
      </c>
      <c r="D25" s="163">
        <f>IF('G011A (Ocak-Temmuz)'!L25&lt;&gt;"",'G011A (Ocak-Temmuz)'!L25,0)</f>
        <v>0</v>
      </c>
      <c r="E25" s="155">
        <f>IF('G011A (Şubat-Ağustos)'!C25&lt;&gt;"",'G011A (Şubat-Ağustos)'!C25,0)</f>
        <v>0</v>
      </c>
      <c r="F25" s="154">
        <f>IF('G011A (Şubat-Ağustos)'!L25&lt;&gt;"",'G011A (Şubat-Ağustos)'!L25,0)</f>
        <v>0</v>
      </c>
      <c r="G25" s="155">
        <f>IF('G011A (Mart-Eylül)'!C25&lt;&gt;"",'G011A (Mart-Eylül)'!C25,0)</f>
        <v>0</v>
      </c>
      <c r="H25" s="154">
        <f>IF('G011A (Mart-Eylül)'!L25&lt;&gt;"",'G011A (Mart-Eylül)'!L25,0)</f>
        <v>0</v>
      </c>
      <c r="I25" s="155">
        <f>IF('G011A (Nisan-Ekim)'!C25&lt;&gt;"",'G011A (Nisan-Ekim)'!C25,0)</f>
        <v>0</v>
      </c>
      <c r="J25" s="154">
        <f>IF('G011A (Nisan-Ekim)'!L25&lt;&gt;"",'G011A (Nisan-Ekim)'!L25,0)</f>
        <v>0</v>
      </c>
      <c r="K25" s="155">
        <f>IF('G011A (Mayıs-Kasım)'!C25&lt;&gt;"",'G011A (Mayıs-Kasım)'!C25,0)</f>
        <v>0</v>
      </c>
      <c r="L25" s="154">
        <f>IF('G011A (Mayıs-Kasım)'!L25&lt;&gt;"",'G011A (Mayıs-Kasım)'!L25,0)</f>
        <v>0</v>
      </c>
      <c r="M25" s="155">
        <f>IF('G011A (Haziran-Aralık)'!C25&lt;&gt;"",'G011A (Haziran-Aralık)'!C25,0)</f>
        <v>0</v>
      </c>
      <c r="N25" s="154">
        <f>IF('G011A (Haziran-Aralık)'!L25&lt;&gt;"",'G011A (Haziran-Aralık)'!L25,0)</f>
        <v>0</v>
      </c>
      <c r="O25" s="162">
        <f t="shared" si="0"/>
        <v>0</v>
      </c>
      <c r="P25" s="163">
        <f t="shared" si="1"/>
        <v>0</v>
      </c>
      <c r="Q25" s="163">
        <f t="shared" si="2"/>
        <v>0</v>
      </c>
      <c r="R25" s="164">
        <f t="shared" si="3"/>
        <v>0</v>
      </c>
      <c r="S25" s="64"/>
      <c r="T25" s="143">
        <f t="shared" si="4"/>
        <v>0</v>
      </c>
      <c r="U25" s="143">
        <f t="shared" si="5"/>
        <v>0</v>
      </c>
      <c r="V25" s="143">
        <f t="shared" si="6"/>
        <v>0</v>
      </c>
      <c r="W25" s="143">
        <f t="shared" si="7"/>
        <v>0</v>
      </c>
      <c r="X25" s="143">
        <f t="shared" si="8"/>
        <v>0</v>
      </c>
      <c r="Y25" s="143">
        <f t="shared" si="9"/>
        <v>0</v>
      </c>
      <c r="Z25" s="143">
        <f t="shared" si="10"/>
        <v>0</v>
      </c>
      <c r="AA25" s="64"/>
      <c r="AB25" s="64"/>
      <c r="AC25" s="64"/>
    </row>
    <row r="26" spans="1:29" ht="23.1" customHeight="1" x14ac:dyDescent="0.25">
      <c r="A26" s="339">
        <v>19</v>
      </c>
      <c r="B26" s="146" t="str">
        <f>IF('Proje ve Personel Bilgileri'!C35&gt;0,'Proje ve Personel Bilgileri'!C35,"")</f>
        <v/>
      </c>
      <c r="C26" s="162">
        <f>IF('G011A (Ocak-Temmuz)'!C26&lt;&gt;"",'G011A (Ocak-Temmuz)'!C26,0)</f>
        <v>0</v>
      </c>
      <c r="D26" s="163">
        <f>IF('G011A (Ocak-Temmuz)'!L26&lt;&gt;"",'G011A (Ocak-Temmuz)'!L26,0)</f>
        <v>0</v>
      </c>
      <c r="E26" s="155">
        <f>IF('G011A (Şubat-Ağustos)'!C26&lt;&gt;"",'G011A (Şubat-Ağustos)'!C26,0)</f>
        <v>0</v>
      </c>
      <c r="F26" s="154">
        <f>IF('G011A (Şubat-Ağustos)'!L26&lt;&gt;"",'G011A (Şubat-Ağustos)'!L26,0)</f>
        <v>0</v>
      </c>
      <c r="G26" s="155">
        <f>IF('G011A (Mart-Eylül)'!C26&lt;&gt;"",'G011A (Mart-Eylül)'!C26,0)</f>
        <v>0</v>
      </c>
      <c r="H26" s="154">
        <f>IF('G011A (Mart-Eylül)'!L26&lt;&gt;"",'G011A (Mart-Eylül)'!L26,0)</f>
        <v>0</v>
      </c>
      <c r="I26" s="155">
        <f>IF('G011A (Nisan-Ekim)'!C26&lt;&gt;"",'G011A (Nisan-Ekim)'!C26,0)</f>
        <v>0</v>
      </c>
      <c r="J26" s="154">
        <f>IF('G011A (Nisan-Ekim)'!L26&lt;&gt;"",'G011A (Nisan-Ekim)'!L26,0)</f>
        <v>0</v>
      </c>
      <c r="K26" s="155">
        <f>IF('G011A (Mayıs-Kasım)'!C26&lt;&gt;"",'G011A (Mayıs-Kasım)'!C26,0)</f>
        <v>0</v>
      </c>
      <c r="L26" s="154">
        <f>IF('G011A (Mayıs-Kasım)'!L26&lt;&gt;"",'G011A (Mayıs-Kasım)'!L26,0)</f>
        <v>0</v>
      </c>
      <c r="M26" s="155">
        <f>IF('G011A (Haziran-Aralık)'!C26&lt;&gt;"",'G011A (Haziran-Aralık)'!C26,0)</f>
        <v>0</v>
      </c>
      <c r="N26" s="154">
        <f>IF('G011A (Haziran-Aralık)'!L26&lt;&gt;"",'G011A (Haziran-Aralık)'!L26,0)</f>
        <v>0</v>
      </c>
      <c r="O26" s="162">
        <f t="shared" si="0"/>
        <v>0</v>
      </c>
      <c r="P26" s="163">
        <f t="shared" si="1"/>
        <v>0</v>
      </c>
      <c r="Q26" s="163">
        <f t="shared" si="2"/>
        <v>0</v>
      </c>
      <c r="R26" s="164">
        <f t="shared" si="3"/>
        <v>0</v>
      </c>
      <c r="S26" s="64"/>
      <c r="T26" s="143">
        <f t="shared" si="4"/>
        <v>0</v>
      </c>
      <c r="U26" s="143">
        <f t="shared" si="5"/>
        <v>0</v>
      </c>
      <c r="V26" s="143">
        <f t="shared" si="6"/>
        <v>0</v>
      </c>
      <c r="W26" s="143">
        <f t="shared" si="7"/>
        <v>0</v>
      </c>
      <c r="X26" s="143">
        <f t="shared" si="8"/>
        <v>0</v>
      </c>
      <c r="Y26" s="143">
        <f t="shared" si="9"/>
        <v>0</v>
      </c>
      <c r="Z26" s="143">
        <f t="shared" si="10"/>
        <v>0</v>
      </c>
      <c r="AA26" s="64"/>
      <c r="AB26" s="64"/>
      <c r="AC26" s="64"/>
    </row>
    <row r="27" spans="1:29" ht="23.1" customHeight="1" thickBot="1" x14ac:dyDescent="0.3">
      <c r="A27" s="340">
        <v>20</v>
      </c>
      <c r="B27" s="148" t="str">
        <f>IF('Proje ve Personel Bilgileri'!C36&gt;0,'Proje ve Personel Bilgileri'!C36,"")</f>
        <v/>
      </c>
      <c r="C27" s="165">
        <f>IF('G011A (Ocak-Temmuz)'!C27&lt;&gt;"",'G011A (Ocak-Temmuz)'!C27,0)</f>
        <v>0</v>
      </c>
      <c r="D27" s="166">
        <f>IF('G011A (Ocak-Temmuz)'!L27&lt;&gt;"",'G011A (Ocak-Temmuz)'!L27,0)</f>
        <v>0</v>
      </c>
      <c r="E27" s="159">
        <f>IF('G011A (Şubat-Ağustos)'!C27&lt;&gt;"",'G011A (Şubat-Ağustos)'!C27,0)</f>
        <v>0</v>
      </c>
      <c r="F27" s="158">
        <f>IF('G011A (Şubat-Ağustos)'!L27&lt;&gt;"",'G011A (Şubat-Ağustos)'!L27,0)</f>
        <v>0</v>
      </c>
      <c r="G27" s="159">
        <f>IF('G011A (Mart-Eylül)'!C27&lt;&gt;"",'G011A (Mart-Eylül)'!C27,0)</f>
        <v>0</v>
      </c>
      <c r="H27" s="158">
        <f>IF('G011A (Mart-Eylül)'!L27&lt;&gt;"",'G011A (Mart-Eylül)'!L27,0)</f>
        <v>0</v>
      </c>
      <c r="I27" s="159">
        <f>IF('G011A (Nisan-Ekim)'!C27&lt;&gt;"",'G011A (Nisan-Ekim)'!C27,0)</f>
        <v>0</v>
      </c>
      <c r="J27" s="158">
        <f>IF('G011A (Nisan-Ekim)'!L27&lt;&gt;"",'G011A (Nisan-Ekim)'!L27,0)</f>
        <v>0</v>
      </c>
      <c r="K27" s="159">
        <f>IF('G011A (Mayıs-Kasım)'!C27&lt;&gt;"",'G011A (Mayıs-Kasım)'!C27,0)</f>
        <v>0</v>
      </c>
      <c r="L27" s="158">
        <f>IF('G011A (Mayıs-Kasım)'!L27&lt;&gt;"",'G011A (Mayıs-Kasım)'!L27,0)</f>
        <v>0</v>
      </c>
      <c r="M27" s="159">
        <f>IF('G011A (Haziran-Aralık)'!C27&lt;&gt;"",'G011A (Haziran-Aralık)'!C27,0)</f>
        <v>0</v>
      </c>
      <c r="N27" s="158">
        <f>IF('G011A (Haziran-Aralık)'!L27&lt;&gt;"",'G011A (Haziran-Aralık)'!L27,0)</f>
        <v>0</v>
      </c>
      <c r="O27" s="165">
        <f t="shared" si="0"/>
        <v>0</v>
      </c>
      <c r="P27" s="166">
        <f t="shared" si="1"/>
        <v>0</v>
      </c>
      <c r="Q27" s="166">
        <f t="shared" si="2"/>
        <v>0</v>
      </c>
      <c r="R27" s="167">
        <f t="shared" si="3"/>
        <v>0</v>
      </c>
      <c r="S27" s="64"/>
      <c r="T27" s="143">
        <f t="shared" si="4"/>
        <v>0</v>
      </c>
      <c r="U27" s="143">
        <f t="shared" si="5"/>
        <v>0</v>
      </c>
      <c r="V27" s="143">
        <f t="shared" si="6"/>
        <v>0</v>
      </c>
      <c r="W27" s="143">
        <f t="shared" si="7"/>
        <v>0</v>
      </c>
      <c r="X27" s="143">
        <f t="shared" si="8"/>
        <v>0</v>
      </c>
      <c r="Y27" s="143">
        <f t="shared" si="9"/>
        <v>0</v>
      </c>
      <c r="Z27" s="143">
        <f t="shared" si="10"/>
        <v>0</v>
      </c>
      <c r="AA27" s="143">
        <v>1</v>
      </c>
      <c r="AB27" s="64"/>
      <c r="AC27" s="64"/>
    </row>
    <row r="28" spans="1:29" x14ac:dyDescent="0.25">
      <c r="A28" s="64"/>
      <c r="B28" s="12"/>
      <c r="C28" s="12"/>
      <c r="D28" s="12"/>
      <c r="E28" s="12"/>
      <c r="F28" s="12"/>
      <c r="G28" s="12"/>
      <c r="H28" s="12"/>
      <c r="I28" s="12"/>
      <c r="J28" s="2"/>
      <c r="K28" s="64"/>
      <c r="L28" s="94"/>
      <c r="M28" s="94"/>
      <c r="N28" s="94"/>
      <c r="O28" s="94"/>
      <c r="P28" s="94"/>
      <c r="Q28" s="94"/>
      <c r="R28" s="64"/>
      <c r="S28" s="64"/>
      <c r="T28" s="64"/>
      <c r="U28" s="64"/>
      <c r="V28" s="64"/>
      <c r="W28" s="64"/>
      <c r="X28" s="64"/>
      <c r="Y28" s="64"/>
      <c r="Z28" s="64"/>
      <c r="AA28" s="64"/>
      <c r="AB28" s="64"/>
      <c r="AC28" s="64"/>
    </row>
    <row r="29" spans="1:29" x14ac:dyDescent="0.25">
      <c r="A29" s="341" t="s">
        <v>134</v>
      </c>
      <c r="B29" s="12"/>
      <c r="C29" s="12"/>
      <c r="D29" s="12"/>
      <c r="E29" s="12"/>
      <c r="F29" s="12"/>
      <c r="G29" s="12"/>
      <c r="H29" s="12"/>
      <c r="I29" s="12"/>
      <c r="J29" s="2"/>
      <c r="K29" s="64"/>
      <c r="L29" s="94"/>
      <c r="M29" s="94"/>
      <c r="N29" s="94"/>
      <c r="O29" s="94"/>
      <c r="P29" s="94"/>
      <c r="Q29" s="94"/>
      <c r="R29" s="64"/>
      <c r="S29" s="64"/>
      <c r="T29" s="64"/>
      <c r="U29" s="64"/>
      <c r="V29" s="64"/>
      <c r="W29" s="64"/>
      <c r="X29" s="64"/>
      <c r="Y29" s="64"/>
      <c r="Z29" s="64"/>
      <c r="AA29" s="64"/>
      <c r="AB29" s="64"/>
      <c r="AC29" s="64"/>
    </row>
    <row r="30" spans="1:29" x14ac:dyDescent="0.25">
      <c r="A30" s="64"/>
      <c r="B30" s="64"/>
      <c r="C30" s="94"/>
      <c r="D30" s="64"/>
      <c r="E30" s="64"/>
      <c r="F30" s="64"/>
      <c r="G30" s="64"/>
      <c r="H30" s="64"/>
      <c r="I30" s="64"/>
      <c r="J30" s="2"/>
      <c r="K30" s="64"/>
      <c r="L30" s="94"/>
      <c r="M30" s="94"/>
      <c r="N30" s="94"/>
      <c r="O30" s="94"/>
      <c r="P30" s="64"/>
      <c r="Q30" s="64"/>
      <c r="R30" s="64"/>
      <c r="S30" s="64"/>
      <c r="T30" s="64"/>
      <c r="U30" s="64"/>
      <c r="V30" s="64"/>
      <c r="W30" s="64"/>
      <c r="X30" s="64"/>
      <c r="Y30" s="64"/>
      <c r="Z30" s="64"/>
      <c r="AA30" s="64"/>
      <c r="AB30" s="64"/>
      <c r="AC30" s="64"/>
    </row>
    <row r="31" spans="1:29" ht="19.5" x14ac:dyDescent="0.3">
      <c r="A31" s="330" t="s">
        <v>32</v>
      </c>
      <c r="B31" s="331">
        <f ca="1">imzatarihi</f>
        <v>46091</v>
      </c>
      <c r="C31" s="468" t="s">
        <v>33</v>
      </c>
      <c r="D31" s="468"/>
      <c r="E31" s="332" t="str">
        <f>IF(kurulusyetkilisi&gt;0,kurulusyetkilisi,"")</f>
        <v/>
      </c>
      <c r="F31" s="64"/>
      <c r="G31" s="230"/>
      <c r="H31" s="229"/>
      <c r="I31" s="229"/>
      <c r="J31" s="2"/>
      <c r="K31" s="64"/>
      <c r="L31" s="94"/>
      <c r="M31" s="94"/>
      <c r="N31" s="94"/>
      <c r="O31" s="94"/>
      <c r="P31" s="64"/>
      <c r="Q31" s="64"/>
      <c r="R31" s="64"/>
      <c r="S31" s="64"/>
      <c r="T31" s="64"/>
      <c r="U31" s="64"/>
      <c r="V31" s="64"/>
      <c r="W31" s="64"/>
      <c r="X31" s="64"/>
      <c r="Y31" s="64"/>
      <c r="Z31" s="64"/>
      <c r="AA31" s="64"/>
      <c r="AB31" s="64"/>
      <c r="AC31" s="64"/>
    </row>
    <row r="32" spans="1:29" ht="19.5" x14ac:dyDescent="0.3">
      <c r="A32" s="232"/>
      <c r="B32" s="232"/>
      <c r="C32" s="468" t="s">
        <v>34</v>
      </c>
      <c r="D32" s="468"/>
      <c r="E32" s="469"/>
      <c r="F32" s="469"/>
      <c r="G32" s="469"/>
      <c r="H32" s="61"/>
      <c r="I32" s="61"/>
      <c r="J32" s="2"/>
      <c r="K32" s="64"/>
      <c r="L32" s="94"/>
      <c r="M32" s="94"/>
      <c r="N32" s="94"/>
      <c r="O32" s="94"/>
      <c r="P32" s="64"/>
      <c r="Q32" s="64"/>
      <c r="R32" s="64"/>
      <c r="S32" s="64"/>
      <c r="T32" s="64"/>
      <c r="U32" s="64"/>
      <c r="V32" s="64"/>
      <c r="W32" s="64"/>
      <c r="X32" s="64"/>
      <c r="Y32" s="64"/>
      <c r="Z32" s="64"/>
      <c r="AA32" s="64"/>
      <c r="AB32" s="64"/>
      <c r="AC32" s="64"/>
    </row>
    <row r="33" spans="1:29" ht="15.75" customHeight="1" x14ac:dyDescent="0.25">
      <c r="A33" s="508" t="s">
        <v>39</v>
      </c>
      <c r="B33" s="508"/>
      <c r="C33" s="508"/>
      <c r="D33" s="508"/>
      <c r="E33" s="508"/>
      <c r="F33" s="508"/>
      <c r="G33" s="508"/>
      <c r="H33" s="508"/>
      <c r="I33" s="508"/>
      <c r="J33" s="508"/>
      <c r="K33" s="508"/>
      <c r="L33" s="508"/>
      <c r="M33" s="508"/>
      <c r="N33" s="508"/>
      <c r="O33" s="508"/>
      <c r="P33" s="508"/>
      <c r="Q33" s="508"/>
      <c r="R33" s="508"/>
      <c r="S33" s="64"/>
      <c r="T33" s="64"/>
      <c r="U33" s="64"/>
      <c r="V33" s="64"/>
      <c r="W33" s="64"/>
      <c r="X33" s="64"/>
      <c r="Y33" s="64"/>
      <c r="Z33" s="64"/>
      <c r="AA33" s="64"/>
      <c r="AB33" s="64"/>
      <c r="AC33" s="64"/>
    </row>
    <row r="34" spans="1:29" x14ac:dyDescent="0.25">
      <c r="A34" s="494" t="str">
        <f>IF(YilDonem&lt;&gt;"",CONCATENATE(YilDonem," dönemine aittir."),"")</f>
        <v/>
      </c>
      <c r="B34" s="494"/>
      <c r="C34" s="494"/>
      <c r="D34" s="494"/>
      <c r="E34" s="494"/>
      <c r="F34" s="494"/>
      <c r="G34" s="494"/>
      <c r="H34" s="494"/>
      <c r="I34" s="494"/>
      <c r="J34" s="494"/>
      <c r="K34" s="494"/>
      <c r="L34" s="494"/>
      <c r="M34" s="494"/>
      <c r="N34" s="494"/>
      <c r="O34" s="494"/>
      <c r="P34" s="494"/>
      <c r="Q34" s="494"/>
      <c r="R34" s="494"/>
      <c r="S34" s="64"/>
      <c r="T34" s="64"/>
      <c r="U34" s="64"/>
      <c r="V34" s="64"/>
      <c r="W34" s="64"/>
      <c r="X34" s="64"/>
      <c r="Y34" s="64"/>
      <c r="Z34" s="64"/>
      <c r="AA34" s="64"/>
      <c r="AB34" s="64"/>
      <c r="AC34" s="64"/>
    </row>
    <row r="35" spans="1:29" ht="19.5" thickBot="1" x14ac:dyDescent="0.35">
      <c r="A35" s="495" t="s">
        <v>44</v>
      </c>
      <c r="B35" s="495"/>
      <c r="C35" s="495"/>
      <c r="D35" s="495"/>
      <c r="E35" s="495"/>
      <c r="F35" s="495"/>
      <c r="G35" s="495"/>
      <c r="H35" s="495"/>
      <c r="I35" s="495"/>
      <c r="J35" s="495"/>
      <c r="K35" s="495"/>
      <c r="L35" s="495"/>
      <c r="M35" s="495"/>
      <c r="N35" s="495"/>
      <c r="O35" s="495"/>
      <c r="P35" s="495"/>
      <c r="Q35" s="495"/>
      <c r="R35" s="495"/>
      <c r="S35" s="64"/>
      <c r="T35" s="64"/>
      <c r="U35" s="64"/>
      <c r="V35" s="64"/>
      <c r="W35" s="64"/>
      <c r="X35" s="64"/>
      <c r="Y35" s="64"/>
      <c r="Z35" s="64"/>
      <c r="AA35" s="64"/>
      <c r="AB35" s="64"/>
      <c r="AC35" s="64"/>
    </row>
    <row r="36" spans="1:29" ht="31.7" customHeight="1" thickBot="1" x14ac:dyDescent="0.3">
      <c r="A36" s="336" t="s">
        <v>167</v>
      </c>
      <c r="B36" s="496" t="str">
        <f>IF(ProjeNo&gt;0,ProjeNo,"")</f>
        <v/>
      </c>
      <c r="C36" s="497"/>
      <c r="D36" s="497"/>
      <c r="E36" s="497"/>
      <c r="F36" s="497"/>
      <c r="G36" s="497"/>
      <c r="H36" s="497"/>
      <c r="I36" s="497"/>
      <c r="J36" s="497"/>
      <c r="K36" s="497"/>
      <c r="L36" s="497"/>
      <c r="M36" s="497"/>
      <c r="N36" s="497"/>
      <c r="O36" s="497"/>
      <c r="P36" s="497"/>
      <c r="Q36" s="497"/>
      <c r="R36" s="498"/>
      <c r="S36" s="64"/>
      <c r="T36" s="64"/>
      <c r="U36" s="64"/>
      <c r="V36" s="64"/>
      <c r="W36" s="64"/>
      <c r="X36" s="64"/>
      <c r="Y36" s="64"/>
      <c r="Z36" s="64"/>
      <c r="AA36" s="64"/>
      <c r="AB36" s="64"/>
      <c r="AC36" s="64"/>
    </row>
    <row r="37" spans="1:29" ht="31.7" customHeight="1" thickBot="1" x14ac:dyDescent="0.3">
      <c r="A37" s="337" t="s">
        <v>168</v>
      </c>
      <c r="B37" s="499" t="str">
        <f>IF(ProjeAdi&gt;0,ProjeAdi,"")</f>
        <v/>
      </c>
      <c r="C37" s="500"/>
      <c r="D37" s="500"/>
      <c r="E37" s="500"/>
      <c r="F37" s="500"/>
      <c r="G37" s="500"/>
      <c r="H37" s="500"/>
      <c r="I37" s="500"/>
      <c r="J37" s="500"/>
      <c r="K37" s="500"/>
      <c r="L37" s="500"/>
      <c r="M37" s="500"/>
      <c r="N37" s="500"/>
      <c r="O37" s="500"/>
      <c r="P37" s="500"/>
      <c r="Q37" s="500"/>
      <c r="R37" s="501"/>
      <c r="S37" s="64"/>
      <c r="T37" s="64"/>
      <c r="U37" s="64"/>
      <c r="V37" s="64"/>
      <c r="W37" s="64"/>
      <c r="X37" s="64"/>
      <c r="Y37" s="64"/>
      <c r="Z37" s="64"/>
      <c r="AA37" s="64"/>
      <c r="AB37" s="64"/>
      <c r="AC37" s="64"/>
    </row>
    <row r="38" spans="1:29" ht="75.2" customHeight="1" thickBot="1" x14ac:dyDescent="0.3">
      <c r="A38" s="502" t="s">
        <v>3</v>
      </c>
      <c r="B38" s="504" t="s">
        <v>45</v>
      </c>
      <c r="C38" s="506" t="str">
        <f>IF(Dönem=1,"OCAK",IF(Dönem=2,"TEMMUZ",""))</f>
        <v/>
      </c>
      <c r="D38" s="507"/>
      <c r="E38" s="506" t="str">
        <f>IF(Dönem=1,"ŞUBAT",IF(Dönem=2,"AĞUSTOS",""))</f>
        <v/>
      </c>
      <c r="F38" s="507"/>
      <c r="G38" s="506" t="str">
        <f>IF(Dönem=1,"MART",IF(Dönem=2,"EYLÜL",""))</f>
        <v/>
      </c>
      <c r="H38" s="507"/>
      <c r="I38" s="506" t="str">
        <f>IF(Dönem=1,"NİSAN",IF(Dönem=2,"EKİM",""))</f>
        <v/>
      </c>
      <c r="J38" s="507"/>
      <c r="K38" s="506" t="str">
        <f>IF(Dönem=1,"MAYIS",IF(Dönem=2,"KASIM",""))</f>
        <v/>
      </c>
      <c r="L38" s="507"/>
      <c r="M38" s="506" t="str">
        <f>IF(Dönem=1,"HAZİRAN",IF(Dönem=2,"ARALIK",""))</f>
        <v/>
      </c>
      <c r="N38" s="507"/>
      <c r="O38" s="504" t="s">
        <v>40</v>
      </c>
      <c r="P38" s="504" t="s">
        <v>41</v>
      </c>
      <c r="Q38" s="504" t="s">
        <v>42</v>
      </c>
      <c r="R38" s="504" t="s">
        <v>126</v>
      </c>
      <c r="S38" s="333"/>
      <c r="T38" s="333"/>
      <c r="U38" s="64"/>
      <c r="V38" s="64"/>
      <c r="W38" s="64"/>
      <c r="X38" s="64"/>
      <c r="Y38" s="64"/>
      <c r="Z38" s="64"/>
      <c r="AA38" s="64"/>
      <c r="AB38" s="64"/>
      <c r="AC38" s="64"/>
    </row>
    <row r="39" spans="1:29" ht="49.7" customHeight="1" thickBot="1" x14ac:dyDescent="0.3">
      <c r="A39" s="503"/>
      <c r="B39" s="505"/>
      <c r="C39" s="334" t="s">
        <v>23</v>
      </c>
      <c r="D39" s="334" t="s">
        <v>43</v>
      </c>
      <c r="E39" s="334" t="s">
        <v>23</v>
      </c>
      <c r="F39" s="334" t="s">
        <v>43</v>
      </c>
      <c r="G39" s="334" t="s">
        <v>23</v>
      </c>
      <c r="H39" s="334" t="s">
        <v>43</v>
      </c>
      <c r="I39" s="334" t="s">
        <v>23</v>
      </c>
      <c r="J39" s="334" t="s">
        <v>43</v>
      </c>
      <c r="K39" s="334" t="s">
        <v>23</v>
      </c>
      <c r="L39" s="334" t="s">
        <v>43</v>
      </c>
      <c r="M39" s="334" t="s">
        <v>23</v>
      </c>
      <c r="N39" s="334" t="s">
        <v>43</v>
      </c>
      <c r="O39" s="505"/>
      <c r="P39" s="505"/>
      <c r="Q39" s="505"/>
      <c r="R39" s="505"/>
      <c r="S39" s="64"/>
      <c r="T39" s="64"/>
      <c r="U39" s="64"/>
      <c r="V39" s="64"/>
      <c r="W39" s="64"/>
      <c r="X39" s="64"/>
      <c r="Y39" s="64"/>
      <c r="Z39" s="335" t="s">
        <v>78</v>
      </c>
      <c r="AA39" s="64"/>
      <c r="AB39" s="64"/>
      <c r="AC39" s="64"/>
    </row>
    <row r="40" spans="1:29" ht="23.1" customHeight="1" x14ac:dyDescent="0.25">
      <c r="A40" s="338">
        <v>21</v>
      </c>
      <c r="B40" s="144" t="str">
        <f>IF('Proje ve Personel Bilgileri'!C37&gt;0,'Proje ve Personel Bilgileri'!C37,"")</f>
        <v/>
      </c>
      <c r="C40" s="152">
        <f>IF('G011A (Ocak-Temmuz)'!C40&lt;&gt;"",'G011A (Ocak-Temmuz)'!C40,0)</f>
        <v>0</v>
      </c>
      <c r="D40" s="151">
        <f>IF('G011A (Ocak-Temmuz)'!L40&lt;&gt;"",'G011A (Ocak-Temmuz)'!L40,0)</f>
        <v>0</v>
      </c>
      <c r="E40" s="152">
        <f>IF('G011A (Şubat-Ağustos)'!C40&lt;&gt;"",'G011A (Şubat-Ağustos)'!C40,0)</f>
        <v>0</v>
      </c>
      <c r="F40" s="151">
        <f>IF('G011A (Şubat-Ağustos)'!L40&lt;&gt;"",'G011A (Şubat-Ağustos)'!L40,0)</f>
        <v>0</v>
      </c>
      <c r="G40" s="152">
        <f>IF('G011A (Mart-Eylül)'!C40&lt;&gt;"",'G011A (Mart-Eylül)'!C40,0)</f>
        <v>0</v>
      </c>
      <c r="H40" s="151">
        <f>IF('G011A (Mart-Eylül)'!L40&lt;&gt;"",'G011A (Mart-Eylül)'!L40,0)</f>
        <v>0</v>
      </c>
      <c r="I40" s="152">
        <f>IF('G011A (Nisan-Ekim)'!C40&lt;&gt;"",'G011A (Nisan-Ekim)'!C40,0)</f>
        <v>0</v>
      </c>
      <c r="J40" s="151">
        <f>IF('G011A (Nisan-Ekim)'!L40&lt;&gt;"",'G011A (Nisan-Ekim)'!L40,0)</f>
        <v>0</v>
      </c>
      <c r="K40" s="152">
        <f>IF('G011A (Mayıs-Kasım)'!C40&lt;&gt;"",'G011A (Mayıs-Kasım)'!C40,0)</f>
        <v>0</v>
      </c>
      <c r="L40" s="151">
        <f>IF('G011A (Mayıs-Kasım)'!L40&lt;&gt;"",'G011A (Mayıs-Kasım)'!L40,0)</f>
        <v>0</v>
      </c>
      <c r="M40" s="152">
        <f>IF('G011A (Haziran-Aralık)'!C40&lt;&gt;"",'G011A (Haziran-Aralık)'!C40,0)</f>
        <v>0</v>
      </c>
      <c r="N40" s="151">
        <f>IF('G011A (Haziran-Aralık)'!L40&lt;&gt;"",'G011A (Haziran-Aralık)'!L40,0)</f>
        <v>0</v>
      </c>
      <c r="O40" s="152">
        <f>C40+E40+G40+I40+K40+M40</f>
        <v>0</v>
      </c>
      <c r="P40" s="151">
        <f>D40+F40+H40+J40+L40+N40</f>
        <v>0</v>
      </c>
      <c r="Q40" s="151">
        <f>IF(O40=0,0,O40/30)</f>
        <v>0</v>
      </c>
      <c r="R40" s="153">
        <f>IF(P40=0,0,P40/Q40)</f>
        <v>0</v>
      </c>
      <c r="S40" s="64"/>
      <c r="T40" s="143">
        <f>IF(C40&gt;0,1,0)</f>
        <v>0</v>
      </c>
      <c r="U40" s="143">
        <f>IF(E40&gt;0,1,0)</f>
        <v>0</v>
      </c>
      <c r="V40" s="143">
        <f>IF(G40&gt;0,1,0)</f>
        <v>0</v>
      </c>
      <c r="W40" s="143">
        <f>IF(I40&gt;0,1,0)</f>
        <v>0</v>
      </c>
      <c r="X40" s="143">
        <f>IF(K40&gt;0,1,0)</f>
        <v>0</v>
      </c>
      <c r="Y40" s="143">
        <f>IF(M40&gt;0,1,0)</f>
        <v>0</v>
      </c>
      <c r="Z40" s="143">
        <f>SUM(T40:Y40)</f>
        <v>0</v>
      </c>
      <c r="AA40" s="64"/>
      <c r="AB40" s="64"/>
      <c r="AC40" s="64"/>
    </row>
    <row r="41" spans="1:29" ht="23.1" customHeight="1" x14ac:dyDescent="0.25">
      <c r="A41" s="339">
        <v>22</v>
      </c>
      <c r="B41" s="146" t="str">
        <f>IF('Proje ve Personel Bilgileri'!C38&gt;0,'Proje ve Personel Bilgileri'!C38,"")</f>
        <v/>
      </c>
      <c r="C41" s="162">
        <f>IF('G011A (Ocak-Temmuz)'!C41&lt;&gt;"",'G011A (Ocak-Temmuz)'!C41,0)</f>
        <v>0</v>
      </c>
      <c r="D41" s="163">
        <f>IF('G011A (Ocak-Temmuz)'!L41&lt;&gt;"",'G011A (Ocak-Temmuz)'!L41,0)</f>
        <v>0</v>
      </c>
      <c r="E41" s="155">
        <f>IF('G011A (Şubat-Ağustos)'!C41&lt;&gt;"",'G011A (Şubat-Ağustos)'!C41,0)</f>
        <v>0</v>
      </c>
      <c r="F41" s="154">
        <f>IF('G011A (Şubat-Ağustos)'!L41&lt;&gt;"",'G011A (Şubat-Ağustos)'!L41,0)</f>
        <v>0</v>
      </c>
      <c r="G41" s="155">
        <f>IF('G011A (Mart-Eylül)'!C41&lt;&gt;"",'G011A (Mart-Eylül)'!C41,0)</f>
        <v>0</v>
      </c>
      <c r="H41" s="154">
        <f>IF('G011A (Mart-Eylül)'!L41&lt;&gt;"",'G011A (Mart-Eylül)'!L41,0)</f>
        <v>0</v>
      </c>
      <c r="I41" s="155">
        <f>IF('G011A (Nisan-Ekim)'!C41&lt;&gt;"",'G011A (Nisan-Ekim)'!C41,0)</f>
        <v>0</v>
      </c>
      <c r="J41" s="154">
        <f>IF('G011A (Nisan-Ekim)'!L41&lt;&gt;"",'G011A (Nisan-Ekim)'!L41,0)</f>
        <v>0</v>
      </c>
      <c r="K41" s="155">
        <f>IF('G011A (Mayıs-Kasım)'!C41&lt;&gt;"",'G011A (Mayıs-Kasım)'!C41,0)</f>
        <v>0</v>
      </c>
      <c r="L41" s="154">
        <f>IF('G011A (Mayıs-Kasım)'!L41&lt;&gt;"",'G011A (Mayıs-Kasım)'!L41,0)</f>
        <v>0</v>
      </c>
      <c r="M41" s="155">
        <f>IF('G011A (Haziran-Aralık)'!C41&lt;&gt;"",'G011A (Haziran-Aralık)'!C41,0)</f>
        <v>0</v>
      </c>
      <c r="N41" s="154">
        <f>IF('G011A (Haziran-Aralık)'!L41&lt;&gt;"",'G011A (Haziran-Aralık)'!L41,0)</f>
        <v>0</v>
      </c>
      <c r="O41" s="162">
        <f t="shared" ref="O41:O59" si="11">C41+E41+G41+I41+K41+M41</f>
        <v>0</v>
      </c>
      <c r="P41" s="163">
        <f t="shared" ref="P41:P59" si="12">D41+F41+H41+J41+L41+N41</f>
        <v>0</v>
      </c>
      <c r="Q41" s="163">
        <f t="shared" ref="Q41:Q59" si="13">IF(O41=0,0,O41/30)</f>
        <v>0</v>
      </c>
      <c r="R41" s="164">
        <f t="shared" ref="R41:R59" si="14">IF(P41=0,0,P41/Q41)</f>
        <v>0</v>
      </c>
      <c r="S41" s="64"/>
      <c r="T41" s="143">
        <f t="shared" ref="T41:T59" si="15">IF(C41&gt;0,1,0)</f>
        <v>0</v>
      </c>
      <c r="U41" s="143">
        <f t="shared" ref="U41:U59" si="16">IF(E41&gt;0,1,0)</f>
        <v>0</v>
      </c>
      <c r="V41" s="143">
        <f t="shared" ref="V41:V59" si="17">IF(G41&gt;0,1,0)</f>
        <v>0</v>
      </c>
      <c r="W41" s="143">
        <f t="shared" ref="W41:W59" si="18">IF(I41&gt;0,1,0)</f>
        <v>0</v>
      </c>
      <c r="X41" s="143">
        <f t="shared" ref="X41:X59" si="19">IF(K41&gt;0,1,0)</f>
        <v>0</v>
      </c>
      <c r="Y41" s="143">
        <f t="shared" ref="Y41:Y59" si="20">IF(M41&gt;0,1,0)</f>
        <v>0</v>
      </c>
      <c r="Z41" s="143">
        <f t="shared" ref="Z41:Z59" si="21">SUM(T41:Y41)</f>
        <v>0</v>
      </c>
      <c r="AA41" s="64"/>
      <c r="AB41" s="64"/>
      <c r="AC41" s="64"/>
    </row>
    <row r="42" spans="1:29" ht="23.1" customHeight="1" x14ac:dyDescent="0.25">
      <c r="A42" s="339">
        <v>23</v>
      </c>
      <c r="B42" s="146" t="str">
        <f>IF('Proje ve Personel Bilgileri'!C39&gt;0,'Proje ve Personel Bilgileri'!C39,"")</f>
        <v/>
      </c>
      <c r="C42" s="162">
        <f>IF('G011A (Ocak-Temmuz)'!C42&lt;&gt;"",'G011A (Ocak-Temmuz)'!C42,0)</f>
        <v>0</v>
      </c>
      <c r="D42" s="163">
        <f>IF('G011A (Ocak-Temmuz)'!L42&lt;&gt;"",'G011A (Ocak-Temmuz)'!L42,0)</f>
        <v>0</v>
      </c>
      <c r="E42" s="155">
        <f>IF('G011A (Şubat-Ağustos)'!C42&lt;&gt;"",'G011A (Şubat-Ağustos)'!C42,0)</f>
        <v>0</v>
      </c>
      <c r="F42" s="154">
        <f>IF('G011A (Şubat-Ağustos)'!L42&lt;&gt;"",'G011A (Şubat-Ağustos)'!L42,0)</f>
        <v>0</v>
      </c>
      <c r="G42" s="155">
        <f>IF('G011A (Mart-Eylül)'!C42&lt;&gt;"",'G011A (Mart-Eylül)'!C42,0)</f>
        <v>0</v>
      </c>
      <c r="H42" s="154">
        <f>IF('G011A (Mart-Eylül)'!L42&lt;&gt;"",'G011A (Mart-Eylül)'!L42,0)</f>
        <v>0</v>
      </c>
      <c r="I42" s="155">
        <f>IF('G011A (Nisan-Ekim)'!C42&lt;&gt;"",'G011A (Nisan-Ekim)'!C42,0)</f>
        <v>0</v>
      </c>
      <c r="J42" s="154">
        <f>IF('G011A (Nisan-Ekim)'!L42&lt;&gt;"",'G011A (Nisan-Ekim)'!L42,0)</f>
        <v>0</v>
      </c>
      <c r="K42" s="155">
        <f>IF('G011A (Mayıs-Kasım)'!C42&lt;&gt;"",'G011A (Mayıs-Kasım)'!C42,0)</f>
        <v>0</v>
      </c>
      <c r="L42" s="154">
        <f>IF('G011A (Mayıs-Kasım)'!L42&lt;&gt;"",'G011A (Mayıs-Kasım)'!L42,0)</f>
        <v>0</v>
      </c>
      <c r="M42" s="155">
        <f>IF('G011A (Haziran-Aralık)'!C42&lt;&gt;"",'G011A (Haziran-Aralık)'!C42,0)</f>
        <v>0</v>
      </c>
      <c r="N42" s="154">
        <f>IF('G011A (Haziran-Aralık)'!L42&lt;&gt;"",'G011A (Haziran-Aralık)'!L42,0)</f>
        <v>0</v>
      </c>
      <c r="O42" s="162">
        <f t="shared" si="11"/>
        <v>0</v>
      </c>
      <c r="P42" s="163">
        <f t="shared" si="12"/>
        <v>0</v>
      </c>
      <c r="Q42" s="163">
        <f t="shared" si="13"/>
        <v>0</v>
      </c>
      <c r="R42" s="164">
        <f t="shared" si="14"/>
        <v>0</v>
      </c>
      <c r="S42" s="64"/>
      <c r="T42" s="143">
        <f t="shared" si="15"/>
        <v>0</v>
      </c>
      <c r="U42" s="143">
        <f t="shared" si="16"/>
        <v>0</v>
      </c>
      <c r="V42" s="143">
        <f t="shared" si="17"/>
        <v>0</v>
      </c>
      <c r="W42" s="143">
        <f t="shared" si="18"/>
        <v>0</v>
      </c>
      <c r="X42" s="143">
        <f t="shared" si="19"/>
        <v>0</v>
      </c>
      <c r="Y42" s="143">
        <f t="shared" si="20"/>
        <v>0</v>
      </c>
      <c r="Z42" s="143">
        <f t="shared" si="21"/>
        <v>0</v>
      </c>
      <c r="AA42" s="64"/>
      <c r="AB42" s="64"/>
      <c r="AC42" s="64"/>
    </row>
    <row r="43" spans="1:29" ht="23.1" customHeight="1" x14ac:dyDescent="0.25">
      <c r="A43" s="339">
        <v>24</v>
      </c>
      <c r="B43" s="146" t="str">
        <f>IF('Proje ve Personel Bilgileri'!C40&gt;0,'Proje ve Personel Bilgileri'!C40,"")</f>
        <v/>
      </c>
      <c r="C43" s="162">
        <f>IF('G011A (Ocak-Temmuz)'!C43&lt;&gt;"",'G011A (Ocak-Temmuz)'!C43,0)</f>
        <v>0</v>
      </c>
      <c r="D43" s="163">
        <f>IF('G011A (Ocak-Temmuz)'!L43&lt;&gt;"",'G011A (Ocak-Temmuz)'!L43,0)</f>
        <v>0</v>
      </c>
      <c r="E43" s="155">
        <f>IF('G011A (Şubat-Ağustos)'!C43&lt;&gt;"",'G011A (Şubat-Ağustos)'!C43,0)</f>
        <v>0</v>
      </c>
      <c r="F43" s="154">
        <f>IF('G011A (Şubat-Ağustos)'!L43&lt;&gt;"",'G011A (Şubat-Ağustos)'!L43,0)</f>
        <v>0</v>
      </c>
      <c r="G43" s="155">
        <f>IF('G011A (Mart-Eylül)'!C43&lt;&gt;"",'G011A (Mart-Eylül)'!C43,0)</f>
        <v>0</v>
      </c>
      <c r="H43" s="154">
        <f>IF('G011A (Mart-Eylül)'!L43&lt;&gt;"",'G011A (Mart-Eylül)'!L43,0)</f>
        <v>0</v>
      </c>
      <c r="I43" s="155">
        <f>IF('G011A (Nisan-Ekim)'!C43&lt;&gt;"",'G011A (Nisan-Ekim)'!C43,0)</f>
        <v>0</v>
      </c>
      <c r="J43" s="154">
        <f>IF('G011A (Nisan-Ekim)'!L43&lt;&gt;"",'G011A (Nisan-Ekim)'!L43,0)</f>
        <v>0</v>
      </c>
      <c r="K43" s="155">
        <f>IF('G011A (Mayıs-Kasım)'!C43&lt;&gt;"",'G011A (Mayıs-Kasım)'!C43,0)</f>
        <v>0</v>
      </c>
      <c r="L43" s="154">
        <f>IF('G011A (Mayıs-Kasım)'!L43&lt;&gt;"",'G011A (Mayıs-Kasım)'!L43,0)</f>
        <v>0</v>
      </c>
      <c r="M43" s="155">
        <f>IF('G011A (Haziran-Aralık)'!C43&lt;&gt;"",'G011A (Haziran-Aralık)'!C43,0)</f>
        <v>0</v>
      </c>
      <c r="N43" s="154">
        <f>IF('G011A (Haziran-Aralık)'!L43&lt;&gt;"",'G011A (Haziran-Aralık)'!L43,0)</f>
        <v>0</v>
      </c>
      <c r="O43" s="162">
        <f t="shared" si="11"/>
        <v>0</v>
      </c>
      <c r="P43" s="163">
        <f t="shared" si="12"/>
        <v>0</v>
      </c>
      <c r="Q43" s="163">
        <f t="shared" si="13"/>
        <v>0</v>
      </c>
      <c r="R43" s="164">
        <f t="shared" si="14"/>
        <v>0</v>
      </c>
      <c r="S43" s="64"/>
      <c r="T43" s="143">
        <f t="shared" si="15"/>
        <v>0</v>
      </c>
      <c r="U43" s="143">
        <f t="shared" si="16"/>
        <v>0</v>
      </c>
      <c r="V43" s="143">
        <f t="shared" si="17"/>
        <v>0</v>
      </c>
      <c r="W43" s="143">
        <f t="shared" si="18"/>
        <v>0</v>
      </c>
      <c r="X43" s="143">
        <f t="shared" si="19"/>
        <v>0</v>
      </c>
      <c r="Y43" s="143">
        <f t="shared" si="20"/>
        <v>0</v>
      </c>
      <c r="Z43" s="143">
        <f t="shared" si="21"/>
        <v>0</v>
      </c>
      <c r="AA43" s="64"/>
      <c r="AB43" s="64"/>
      <c r="AC43" s="64"/>
    </row>
    <row r="44" spans="1:29" ht="23.1" customHeight="1" x14ac:dyDescent="0.25">
      <c r="A44" s="339">
        <v>25</v>
      </c>
      <c r="B44" s="146" t="str">
        <f>IF('Proje ve Personel Bilgileri'!C41&gt;0,'Proje ve Personel Bilgileri'!C41,"")</f>
        <v/>
      </c>
      <c r="C44" s="162">
        <f>IF('G011A (Ocak-Temmuz)'!C44&lt;&gt;"",'G011A (Ocak-Temmuz)'!C44,0)</f>
        <v>0</v>
      </c>
      <c r="D44" s="163">
        <f>IF('G011A (Ocak-Temmuz)'!L44&lt;&gt;"",'G011A (Ocak-Temmuz)'!L44,0)</f>
        <v>0</v>
      </c>
      <c r="E44" s="155">
        <f>IF('G011A (Şubat-Ağustos)'!C44&lt;&gt;"",'G011A (Şubat-Ağustos)'!C44,0)</f>
        <v>0</v>
      </c>
      <c r="F44" s="154">
        <f>IF('G011A (Şubat-Ağustos)'!L44&lt;&gt;"",'G011A (Şubat-Ağustos)'!L44,0)</f>
        <v>0</v>
      </c>
      <c r="G44" s="155">
        <f>IF('G011A (Mart-Eylül)'!C44&lt;&gt;"",'G011A (Mart-Eylül)'!C44,0)</f>
        <v>0</v>
      </c>
      <c r="H44" s="154">
        <f>IF('G011A (Mart-Eylül)'!L44&lt;&gt;"",'G011A (Mart-Eylül)'!L44,0)</f>
        <v>0</v>
      </c>
      <c r="I44" s="155">
        <f>IF('G011A (Nisan-Ekim)'!C44&lt;&gt;"",'G011A (Nisan-Ekim)'!C44,0)</f>
        <v>0</v>
      </c>
      <c r="J44" s="154">
        <f>IF('G011A (Nisan-Ekim)'!L44&lt;&gt;"",'G011A (Nisan-Ekim)'!L44,0)</f>
        <v>0</v>
      </c>
      <c r="K44" s="155">
        <f>IF('G011A (Mayıs-Kasım)'!C44&lt;&gt;"",'G011A (Mayıs-Kasım)'!C44,0)</f>
        <v>0</v>
      </c>
      <c r="L44" s="154">
        <f>IF('G011A (Mayıs-Kasım)'!L44&lt;&gt;"",'G011A (Mayıs-Kasım)'!L44,0)</f>
        <v>0</v>
      </c>
      <c r="M44" s="155">
        <f>IF('G011A (Haziran-Aralık)'!C44&lt;&gt;"",'G011A (Haziran-Aralık)'!C44,0)</f>
        <v>0</v>
      </c>
      <c r="N44" s="154">
        <f>IF('G011A (Haziran-Aralık)'!L44&lt;&gt;"",'G011A (Haziran-Aralık)'!L44,0)</f>
        <v>0</v>
      </c>
      <c r="O44" s="162">
        <f t="shared" si="11"/>
        <v>0</v>
      </c>
      <c r="P44" s="163">
        <f t="shared" si="12"/>
        <v>0</v>
      </c>
      <c r="Q44" s="163">
        <f t="shared" si="13"/>
        <v>0</v>
      </c>
      <c r="R44" s="164">
        <f t="shared" si="14"/>
        <v>0</v>
      </c>
      <c r="S44" s="64"/>
      <c r="T44" s="143">
        <f t="shared" si="15"/>
        <v>0</v>
      </c>
      <c r="U44" s="143">
        <f t="shared" si="16"/>
        <v>0</v>
      </c>
      <c r="V44" s="143">
        <f t="shared" si="17"/>
        <v>0</v>
      </c>
      <c r="W44" s="143">
        <f t="shared" si="18"/>
        <v>0</v>
      </c>
      <c r="X44" s="143">
        <f t="shared" si="19"/>
        <v>0</v>
      </c>
      <c r="Y44" s="143">
        <f t="shared" si="20"/>
        <v>0</v>
      </c>
      <c r="Z44" s="143">
        <f t="shared" si="21"/>
        <v>0</v>
      </c>
      <c r="AA44" s="64"/>
      <c r="AB44" s="64"/>
      <c r="AC44" s="64"/>
    </row>
    <row r="45" spans="1:29" ht="23.1" customHeight="1" x14ac:dyDescent="0.25">
      <c r="A45" s="339">
        <v>26</v>
      </c>
      <c r="B45" s="146" t="str">
        <f>IF('Proje ve Personel Bilgileri'!C42&gt;0,'Proje ve Personel Bilgileri'!C42,"")</f>
        <v/>
      </c>
      <c r="C45" s="162">
        <f>IF('G011A (Ocak-Temmuz)'!C45&lt;&gt;"",'G011A (Ocak-Temmuz)'!C45,0)</f>
        <v>0</v>
      </c>
      <c r="D45" s="163">
        <f>IF('G011A (Ocak-Temmuz)'!L45&lt;&gt;"",'G011A (Ocak-Temmuz)'!L45,0)</f>
        <v>0</v>
      </c>
      <c r="E45" s="155">
        <f>IF('G011A (Şubat-Ağustos)'!C45&lt;&gt;"",'G011A (Şubat-Ağustos)'!C45,0)</f>
        <v>0</v>
      </c>
      <c r="F45" s="154">
        <f>IF('G011A (Şubat-Ağustos)'!L45&lt;&gt;"",'G011A (Şubat-Ağustos)'!L45,0)</f>
        <v>0</v>
      </c>
      <c r="G45" s="155">
        <f>IF('G011A (Mart-Eylül)'!C45&lt;&gt;"",'G011A (Mart-Eylül)'!C45,0)</f>
        <v>0</v>
      </c>
      <c r="H45" s="154">
        <f>IF('G011A (Mart-Eylül)'!L45&lt;&gt;"",'G011A (Mart-Eylül)'!L45,0)</f>
        <v>0</v>
      </c>
      <c r="I45" s="155">
        <f>IF('G011A (Nisan-Ekim)'!C45&lt;&gt;"",'G011A (Nisan-Ekim)'!C45,0)</f>
        <v>0</v>
      </c>
      <c r="J45" s="154">
        <f>IF('G011A (Nisan-Ekim)'!L45&lt;&gt;"",'G011A (Nisan-Ekim)'!L45,0)</f>
        <v>0</v>
      </c>
      <c r="K45" s="155">
        <f>IF('G011A (Mayıs-Kasım)'!C45&lt;&gt;"",'G011A (Mayıs-Kasım)'!C45,0)</f>
        <v>0</v>
      </c>
      <c r="L45" s="154">
        <f>IF('G011A (Mayıs-Kasım)'!L45&lt;&gt;"",'G011A (Mayıs-Kasım)'!L45,0)</f>
        <v>0</v>
      </c>
      <c r="M45" s="155">
        <f>IF('G011A (Haziran-Aralık)'!C45&lt;&gt;"",'G011A (Haziran-Aralık)'!C45,0)</f>
        <v>0</v>
      </c>
      <c r="N45" s="154">
        <f>IF('G011A (Haziran-Aralık)'!L45&lt;&gt;"",'G011A (Haziran-Aralık)'!L45,0)</f>
        <v>0</v>
      </c>
      <c r="O45" s="162">
        <f t="shared" si="11"/>
        <v>0</v>
      </c>
      <c r="P45" s="163">
        <f t="shared" si="12"/>
        <v>0</v>
      </c>
      <c r="Q45" s="163">
        <f t="shared" si="13"/>
        <v>0</v>
      </c>
      <c r="R45" s="164">
        <f t="shared" si="14"/>
        <v>0</v>
      </c>
      <c r="S45" s="64"/>
      <c r="T45" s="143">
        <f t="shared" si="15"/>
        <v>0</v>
      </c>
      <c r="U45" s="143">
        <f t="shared" si="16"/>
        <v>0</v>
      </c>
      <c r="V45" s="143">
        <f t="shared" si="17"/>
        <v>0</v>
      </c>
      <c r="W45" s="143">
        <f t="shared" si="18"/>
        <v>0</v>
      </c>
      <c r="X45" s="143">
        <f t="shared" si="19"/>
        <v>0</v>
      </c>
      <c r="Y45" s="143">
        <f t="shared" si="20"/>
        <v>0</v>
      </c>
      <c r="Z45" s="143">
        <f t="shared" si="21"/>
        <v>0</v>
      </c>
      <c r="AA45" s="64"/>
      <c r="AB45" s="64"/>
      <c r="AC45" s="64"/>
    </row>
    <row r="46" spans="1:29" ht="23.1" customHeight="1" x14ac:dyDescent="0.25">
      <c r="A46" s="339">
        <v>27</v>
      </c>
      <c r="B46" s="146" t="str">
        <f>IF('Proje ve Personel Bilgileri'!C43&gt;0,'Proje ve Personel Bilgileri'!C43,"")</f>
        <v/>
      </c>
      <c r="C46" s="162">
        <f>IF('G011A (Ocak-Temmuz)'!C46&lt;&gt;"",'G011A (Ocak-Temmuz)'!C46,0)</f>
        <v>0</v>
      </c>
      <c r="D46" s="163">
        <f>IF('G011A (Ocak-Temmuz)'!L46&lt;&gt;"",'G011A (Ocak-Temmuz)'!L46,0)</f>
        <v>0</v>
      </c>
      <c r="E46" s="155">
        <f>IF('G011A (Şubat-Ağustos)'!C46&lt;&gt;"",'G011A (Şubat-Ağustos)'!C46,0)</f>
        <v>0</v>
      </c>
      <c r="F46" s="154">
        <f>IF('G011A (Şubat-Ağustos)'!L46&lt;&gt;"",'G011A (Şubat-Ağustos)'!L46,0)</f>
        <v>0</v>
      </c>
      <c r="G46" s="155">
        <f>IF('G011A (Mart-Eylül)'!C46&lt;&gt;"",'G011A (Mart-Eylül)'!C46,0)</f>
        <v>0</v>
      </c>
      <c r="H46" s="154">
        <f>IF('G011A (Mart-Eylül)'!L46&lt;&gt;"",'G011A (Mart-Eylül)'!L46,0)</f>
        <v>0</v>
      </c>
      <c r="I46" s="155">
        <f>IF('G011A (Nisan-Ekim)'!C46&lt;&gt;"",'G011A (Nisan-Ekim)'!C46,0)</f>
        <v>0</v>
      </c>
      <c r="J46" s="154">
        <f>IF('G011A (Nisan-Ekim)'!L46&lt;&gt;"",'G011A (Nisan-Ekim)'!L46,0)</f>
        <v>0</v>
      </c>
      <c r="K46" s="155">
        <f>IF('G011A (Mayıs-Kasım)'!C46&lt;&gt;"",'G011A (Mayıs-Kasım)'!C46,0)</f>
        <v>0</v>
      </c>
      <c r="L46" s="154">
        <f>IF('G011A (Mayıs-Kasım)'!L46&lt;&gt;"",'G011A (Mayıs-Kasım)'!L46,0)</f>
        <v>0</v>
      </c>
      <c r="M46" s="155">
        <f>IF('G011A (Haziran-Aralık)'!C46&lt;&gt;"",'G011A (Haziran-Aralık)'!C46,0)</f>
        <v>0</v>
      </c>
      <c r="N46" s="154">
        <f>IF('G011A (Haziran-Aralık)'!L46&lt;&gt;"",'G011A (Haziran-Aralık)'!L46,0)</f>
        <v>0</v>
      </c>
      <c r="O46" s="162">
        <f t="shared" si="11"/>
        <v>0</v>
      </c>
      <c r="P46" s="163">
        <f t="shared" si="12"/>
        <v>0</v>
      </c>
      <c r="Q46" s="163">
        <f t="shared" si="13"/>
        <v>0</v>
      </c>
      <c r="R46" s="164">
        <f t="shared" si="14"/>
        <v>0</v>
      </c>
      <c r="S46" s="64"/>
      <c r="T46" s="143">
        <f t="shared" si="15"/>
        <v>0</v>
      </c>
      <c r="U46" s="143">
        <f t="shared" si="16"/>
        <v>0</v>
      </c>
      <c r="V46" s="143">
        <f t="shared" si="17"/>
        <v>0</v>
      </c>
      <c r="W46" s="143">
        <f t="shared" si="18"/>
        <v>0</v>
      </c>
      <c r="X46" s="143">
        <f t="shared" si="19"/>
        <v>0</v>
      </c>
      <c r="Y46" s="143">
        <f t="shared" si="20"/>
        <v>0</v>
      </c>
      <c r="Z46" s="143">
        <f t="shared" si="21"/>
        <v>0</v>
      </c>
      <c r="AA46" s="64"/>
      <c r="AB46" s="64"/>
      <c r="AC46" s="64"/>
    </row>
    <row r="47" spans="1:29" ht="23.1" customHeight="1" x14ac:dyDescent="0.25">
      <c r="A47" s="339">
        <v>28</v>
      </c>
      <c r="B47" s="146" t="str">
        <f>IF('Proje ve Personel Bilgileri'!C44&gt;0,'Proje ve Personel Bilgileri'!C44,"")</f>
        <v/>
      </c>
      <c r="C47" s="162">
        <f>IF('G011A (Ocak-Temmuz)'!C47&lt;&gt;"",'G011A (Ocak-Temmuz)'!C47,0)</f>
        <v>0</v>
      </c>
      <c r="D47" s="163">
        <f>IF('G011A (Ocak-Temmuz)'!L47&lt;&gt;"",'G011A (Ocak-Temmuz)'!L47,0)</f>
        <v>0</v>
      </c>
      <c r="E47" s="155">
        <f>IF('G011A (Şubat-Ağustos)'!C47&lt;&gt;"",'G011A (Şubat-Ağustos)'!C47,0)</f>
        <v>0</v>
      </c>
      <c r="F47" s="154">
        <f>IF('G011A (Şubat-Ağustos)'!L47&lt;&gt;"",'G011A (Şubat-Ağustos)'!L47,0)</f>
        <v>0</v>
      </c>
      <c r="G47" s="155">
        <f>IF('G011A (Mart-Eylül)'!C47&lt;&gt;"",'G011A (Mart-Eylül)'!C47,0)</f>
        <v>0</v>
      </c>
      <c r="H47" s="154">
        <f>IF('G011A (Mart-Eylül)'!L47&lt;&gt;"",'G011A (Mart-Eylül)'!L47,0)</f>
        <v>0</v>
      </c>
      <c r="I47" s="155">
        <f>IF('G011A (Nisan-Ekim)'!C47&lt;&gt;"",'G011A (Nisan-Ekim)'!C47,0)</f>
        <v>0</v>
      </c>
      <c r="J47" s="154">
        <f>IF('G011A (Nisan-Ekim)'!L47&lt;&gt;"",'G011A (Nisan-Ekim)'!L47,0)</f>
        <v>0</v>
      </c>
      <c r="K47" s="155">
        <f>IF('G011A (Mayıs-Kasım)'!C47&lt;&gt;"",'G011A (Mayıs-Kasım)'!C47,0)</f>
        <v>0</v>
      </c>
      <c r="L47" s="154">
        <f>IF('G011A (Mayıs-Kasım)'!L47&lt;&gt;"",'G011A (Mayıs-Kasım)'!L47,0)</f>
        <v>0</v>
      </c>
      <c r="M47" s="155">
        <f>IF('G011A (Haziran-Aralık)'!C47&lt;&gt;"",'G011A (Haziran-Aralık)'!C47,0)</f>
        <v>0</v>
      </c>
      <c r="N47" s="154">
        <f>IF('G011A (Haziran-Aralık)'!L47&lt;&gt;"",'G011A (Haziran-Aralık)'!L47,0)</f>
        <v>0</v>
      </c>
      <c r="O47" s="162">
        <f t="shared" si="11"/>
        <v>0</v>
      </c>
      <c r="P47" s="163">
        <f t="shared" si="12"/>
        <v>0</v>
      </c>
      <c r="Q47" s="163">
        <f t="shared" si="13"/>
        <v>0</v>
      </c>
      <c r="R47" s="164">
        <f t="shared" si="14"/>
        <v>0</v>
      </c>
      <c r="S47" s="64"/>
      <c r="T47" s="143">
        <f t="shared" si="15"/>
        <v>0</v>
      </c>
      <c r="U47" s="143">
        <f t="shared" si="16"/>
        <v>0</v>
      </c>
      <c r="V47" s="143">
        <f t="shared" si="17"/>
        <v>0</v>
      </c>
      <c r="W47" s="143">
        <f t="shared" si="18"/>
        <v>0</v>
      </c>
      <c r="X47" s="143">
        <f t="shared" si="19"/>
        <v>0</v>
      </c>
      <c r="Y47" s="143">
        <f t="shared" si="20"/>
        <v>0</v>
      </c>
      <c r="Z47" s="143">
        <f t="shared" si="21"/>
        <v>0</v>
      </c>
      <c r="AA47" s="64"/>
      <c r="AB47" s="64"/>
      <c r="AC47" s="64"/>
    </row>
    <row r="48" spans="1:29" ht="23.1" customHeight="1" x14ac:dyDescent="0.25">
      <c r="A48" s="339">
        <v>29</v>
      </c>
      <c r="B48" s="146" t="str">
        <f>IF('Proje ve Personel Bilgileri'!C45&gt;0,'Proje ve Personel Bilgileri'!C45,"")</f>
        <v/>
      </c>
      <c r="C48" s="162">
        <f>IF('G011A (Ocak-Temmuz)'!C48&lt;&gt;"",'G011A (Ocak-Temmuz)'!C48,0)</f>
        <v>0</v>
      </c>
      <c r="D48" s="163">
        <f>IF('G011A (Ocak-Temmuz)'!L48&lt;&gt;"",'G011A (Ocak-Temmuz)'!L48,0)</f>
        <v>0</v>
      </c>
      <c r="E48" s="155">
        <f>IF('G011A (Şubat-Ağustos)'!C48&lt;&gt;"",'G011A (Şubat-Ağustos)'!C48,0)</f>
        <v>0</v>
      </c>
      <c r="F48" s="154">
        <f>IF('G011A (Şubat-Ağustos)'!L48&lt;&gt;"",'G011A (Şubat-Ağustos)'!L48,0)</f>
        <v>0</v>
      </c>
      <c r="G48" s="155">
        <f>IF('G011A (Mart-Eylül)'!C48&lt;&gt;"",'G011A (Mart-Eylül)'!C48,0)</f>
        <v>0</v>
      </c>
      <c r="H48" s="154">
        <f>IF('G011A (Mart-Eylül)'!L48&lt;&gt;"",'G011A (Mart-Eylül)'!L48,0)</f>
        <v>0</v>
      </c>
      <c r="I48" s="155">
        <f>IF('G011A (Nisan-Ekim)'!C48&lt;&gt;"",'G011A (Nisan-Ekim)'!C48,0)</f>
        <v>0</v>
      </c>
      <c r="J48" s="154">
        <f>IF('G011A (Nisan-Ekim)'!L48&lt;&gt;"",'G011A (Nisan-Ekim)'!L48,0)</f>
        <v>0</v>
      </c>
      <c r="K48" s="155">
        <f>IF('G011A (Mayıs-Kasım)'!C48&lt;&gt;"",'G011A (Mayıs-Kasım)'!C48,0)</f>
        <v>0</v>
      </c>
      <c r="L48" s="154">
        <f>IF('G011A (Mayıs-Kasım)'!L48&lt;&gt;"",'G011A (Mayıs-Kasım)'!L48,0)</f>
        <v>0</v>
      </c>
      <c r="M48" s="155">
        <f>IF('G011A (Haziran-Aralık)'!C48&lt;&gt;"",'G011A (Haziran-Aralık)'!C48,0)</f>
        <v>0</v>
      </c>
      <c r="N48" s="154">
        <f>IF('G011A (Haziran-Aralık)'!L48&lt;&gt;"",'G011A (Haziran-Aralık)'!L48,0)</f>
        <v>0</v>
      </c>
      <c r="O48" s="162">
        <f t="shared" si="11"/>
        <v>0</v>
      </c>
      <c r="P48" s="163">
        <f t="shared" si="12"/>
        <v>0</v>
      </c>
      <c r="Q48" s="163">
        <f t="shared" si="13"/>
        <v>0</v>
      </c>
      <c r="R48" s="164">
        <f t="shared" si="14"/>
        <v>0</v>
      </c>
      <c r="S48" s="64"/>
      <c r="T48" s="143">
        <f t="shared" si="15"/>
        <v>0</v>
      </c>
      <c r="U48" s="143">
        <f t="shared" si="16"/>
        <v>0</v>
      </c>
      <c r="V48" s="143">
        <f t="shared" si="17"/>
        <v>0</v>
      </c>
      <c r="W48" s="143">
        <f t="shared" si="18"/>
        <v>0</v>
      </c>
      <c r="X48" s="143">
        <f t="shared" si="19"/>
        <v>0</v>
      </c>
      <c r="Y48" s="143">
        <f t="shared" si="20"/>
        <v>0</v>
      </c>
      <c r="Z48" s="143">
        <f t="shared" si="21"/>
        <v>0</v>
      </c>
      <c r="AA48" s="64"/>
      <c r="AB48" s="64"/>
      <c r="AC48" s="64"/>
    </row>
    <row r="49" spans="1:29" ht="23.1" customHeight="1" x14ac:dyDescent="0.25">
      <c r="A49" s="339">
        <v>30</v>
      </c>
      <c r="B49" s="146" t="str">
        <f>IF('Proje ve Personel Bilgileri'!C46&gt;0,'Proje ve Personel Bilgileri'!C46,"")</f>
        <v/>
      </c>
      <c r="C49" s="162">
        <f>IF('G011A (Ocak-Temmuz)'!C49&lt;&gt;"",'G011A (Ocak-Temmuz)'!C49,0)</f>
        <v>0</v>
      </c>
      <c r="D49" s="163">
        <f>IF('G011A (Ocak-Temmuz)'!L49&lt;&gt;"",'G011A (Ocak-Temmuz)'!L49,0)</f>
        <v>0</v>
      </c>
      <c r="E49" s="155">
        <f>IF('G011A (Şubat-Ağustos)'!C49&lt;&gt;"",'G011A (Şubat-Ağustos)'!C49,0)</f>
        <v>0</v>
      </c>
      <c r="F49" s="154">
        <f>IF('G011A (Şubat-Ağustos)'!L49&lt;&gt;"",'G011A (Şubat-Ağustos)'!L49,0)</f>
        <v>0</v>
      </c>
      <c r="G49" s="155">
        <f>IF('G011A (Mart-Eylül)'!C49&lt;&gt;"",'G011A (Mart-Eylül)'!C49,0)</f>
        <v>0</v>
      </c>
      <c r="H49" s="154">
        <f>IF('G011A (Mart-Eylül)'!L49&lt;&gt;"",'G011A (Mart-Eylül)'!L49,0)</f>
        <v>0</v>
      </c>
      <c r="I49" s="155">
        <f>IF('G011A (Nisan-Ekim)'!C49&lt;&gt;"",'G011A (Nisan-Ekim)'!C49,0)</f>
        <v>0</v>
      </c>
      <c r="J49" s="154">
        <f>IF('G011A (Nisan-Ekim)'!L49&lt;&gt;"",'G011A (Nisan-Ekim)'!L49,0)</f>
        <v>0</v>
      </c>
      <c r="K49" s="155">
        <f>IF('G011A (Mayıs-Kasım)'!C49&lt;&gt;"",'G011A (Mayıs-Kasım)'!C49,0)</f>
        <v>0</v>
      </c>
      <c r="L49" s="154">
        <f>IF('G011A (Mayıs-Kasım)'!L49&lt;&gt;"",'G011A (Mayıs-Kasım)'!L49,0)</f>
        <v>0</v>
      </c>
      <c r="M49" s="155">
        <f>IF('G011A (Haziran-Aralık)'!C49&lt;&gt;"",'G011A (Haziran-Aralık)'!C49,0)</f>
        <v>0</v>
      </c>
      <c r="N49" s="154">
        <f>IF('G011A (Haziran-Aralık)'!L49&lt;&gt;"",'G011A (Haziran-Aralık)'!L49,0)</f>
        <v>0</v>
      </c>
      <c r="O49" s="162">
        <f t="shared" si="11"/>
        <v>0</v>
      </c>
      <c r="P49" s="163">
        <f t="shared" si="12"/>
        <v>0</v>
      </c>
      <c r="Q49" s="163">
        <f t="shared" si="13"/>
        <v>0</v>
      </c>
      <c r="R49" s="164">
        <f t="shared" si="14"/>
        <v>0</v>
      </c>
      <c r="S49" s="64"/>
      <c r="T49" s="143">
        <f t="shared" si="15"/>
        <v>0</v>
      </c>
      <c r="U49" s="143">
        <f t="shared" si="16"/>
        <v>0</v>
      </c>
      <c r="V49" s="143">
        <f t="shared" si="17"/>
        <v>0</v>
      </c>
      <c r="W49" s="143">
        <f t="shared" si="18"/>
        <v>0</v>
      </c>
      <c r="X49" s="143">
        <f t="shared" si="19"/>
        <v>0</v>
      </c>
      <c r="Y49" s="143">
        <f t="shared" si="20"/>
        <v>0</v>
      </c>
      <c r="Z49" s="143">
        <f t="shared" si="21"/>
        <v>0</v>
      </c>
      <c r="AA49" s="64"/>
      <c r="AB49" s="64"/>
      <c r="AC49" s="64"/>
    </row>
    <row r="50" spans="1:29" ht="23.1" customHeight="1" x14ac:dyDescent="0.25">
      <c r="A50" s="339">
        <v>31</v>
      </c>
      <c r="B50" s="146" t="str">
        <f>IF('Proje ve Personel Bilgileri'!C47&gt;0,'Proje ve Personel Bilgileri'!C47,"")</f>
        <v/>
      </c>
      <c r="C50" s="162">
        <f>IF('G011A (Ocak-Temmuz)'!C50&lt;&gt;"",'G011A (Ocak-Temmuz)'!C50,0)</f>
        <v>0</v>
      </c>
      <c r="D50" s="163">
        <f>IF('G011A (Ocak-Temmuz)'!L50&lt;&gt;"",'G011A (Ocak-Temmuz)'!L50,0)</f>
        <v>0</v>
      </c>
      <c r="E50" s="155">
        <f>IF('G011A (Şubat-Ağustos)'!C50&lt;&gt;"",'G011A (Şubat-Ağustos)'!C50,0)</f>
        <v>0</v>
      </c>
      <c r="F50" s="154">
        <f>IF('G011A (Şubat-Ağustos)'!L50&lt;&gt;"",'G011A (Şubat-Ağustos)'!L50,0)</f>
        <v>0</v>
      </c>
      <c r="G50" s="155">
        <f>IF('G011A (Mart-Eylül)'!C50&lt;&gt;"",'G011A (Mart-Eylül)'!C50,0)</f>
        <v>0</v>
      </c>
      <c r="H50" s="154">
        <f>IF('G011A (Mart-Eylül)'!L50&lt;&gt;"",'G011A (Mart-Eylül)'!L50,0)</f>
        <v>0</v>
      </c>
      <c r="I50" s="155">
        <f>IF('G011A (Nisan-Ekim)'!C50&lt;&gt;"",'G011A (Nisan-Ekim)'!C50,0)</f>
        <v>0</v>
      </c>
      <c r="J50" s="154">
        <f>IF('G011A (Nisan-Ekim)'!L50&lt;&gt;"",'G011A (Nisan-Ekim)'!L50,0)</f>
        <v>0</v>
      </c>
      <c r="K50" s="155">
        <f>IF('G011A (Mayıs-Kasım)'!C50&lt;&gt;"",'G011A (Mayıs-Kasım)'!C50,0)</f>
        <v>0</v>
      </c>
      <c r="L50" s="154">
        <f>IF('G011A (Mayıs-Kasım)'!L50&lt;&gt;"",'G011A (Mayıs-Kasım)'!L50,0)</f>
        <v>0</v>
      </c>
      <c r="M50" s="155">
        <f>IF('G011A (Haziran-Aralık)'!C50&lt;&gt;"",'G011A (Haziran-Aralık)'!C50,0)</f>
        <v>0</v>
      </c>
      <c r="N50" s="154">
        <f>IF('G011A (Haziran-Aralık)'!L50&lt;&gt;"",'G011A (Haziran-Aralık)'!L50,0)</f>
        <v>0</v>
      </c>
      <c r="O50" s="162">
        <f t="shared" si="11"/>
        <v>0</v>
      </c>
      <c r="P50" s="163">
        <f t="shared" si="12"/>
        <v>0</v>
      </c>
      <c r="Q50" s="163">
        <f t="shared" si="13"/>
        <v>0</v>
      </c>
      <c r="R50" s="164">
        <f t="shared" si="14"/>
        <v>0</v>
      </c>
      <c r="S50" s="64"/>
      <c r="T50" s="143">
        <f t="shared" si="15"/>
        <v>0</v>
      </c>
      <c r="U50" s="143">
        <f t="shared" si="16"/>
        <v>0</v>
      </c>
      <c r="V50" s="143">
        <f t="shared" si="17"/>
        <v>0</v>
      </c>
      <c r="W50" s="143">
        <f t="shared" si="18"/>
        <v>0</v>
      </c>
      <c r="X50" s="143">
        <f t="shared" si="19"/>
        <v>0</v>
      </c>
      <c r="Y50" s="143">
        <f t="shared" si="20"/>
        <v>0</v>
      </c>
      <c r="Z50" s="143">
        <f t="shared" si="21"/>
        <v>0</v>
      </c>
      <c r="AA50" s="64"/>
      <c r="AB50" s="64"/>
      <c r="AC50" s="64"/>
    </row>
    <row r="51" spans="1:29" ht="23.1" customHeight="1" x14ac:dyDescent="0.25">
      <c r="A51" s="339">
        <v>32</v>
      </c>
      <c r="B51" s="146" t="str">
        <f>IF('Proje ve Personel Bilgileri'!C48&gt;0,'Proje ve Personel Bilgileri'!C48,"")</f>
        <v/>
      </c>
      <c r="C51" s="162">
        <f>IF('G011A (Ocak-Temmuz)'!C51&lt;&gt;"",'G011A (Ocak-Temmuz)'!C51,0)</f>
        <v>0</v>
      </c>
      <c r="D51" s="163">
        <f>IF('G011A (Ocak-Temmuz)'!L51&lt;&gt;"",'G011A (Ocak-Temmuz)'!L51,0)</f>
        <v>0</v>
      </c>
      <c r="E51" s="155">
        <f>IF('G011A (Şubat-Ağustos)'!C51&lt;&gt;"",'G011A (Şubat-Ağustos)'!C51,0)</f>
        <v>0</v>
      </c>
      <c r="F51" s="154">
        <f>IF('G011A (Şubat-Ağustos)'!L51&lt;&gt;"",'G011A (Şubat-Ağustos)'!L51,0)</f>
        <v>0</v>
      </c>
      <c r="G51" s="155">
        <f>IF('G011A (Mart-Eylül)'!C51&lt;&gt;"",'G011A (Mart-Eylül)'!C51,0)</f>
        <v>0</v>
      </c>
      <c r="H51" s="154">
        <f>IF('G011A (Mart-Eylül)'!L51&lt;&gt;"",'G011A (Mart-Eylül)'!L51,0)</f>
        <v>0</v>
      </c>
      <c r="I51" s="155">
        <f>IF('G011A (Nisan-Ekim)'!C51&lt;&gt;"",'G011A (Nisan-Ekim)'!C51,0)</f>
        <v>0</v>
      </c>
      <c r="J51" s="154">
        <f>IF('G011A (Nisan-Ekim)'!L51&lt;&gt;"",'G011A (Nisan-Ekim)'!L51,0)</f>
        <v>0</v>
      </c>
      <c r="K51" s="155">
        <f>IF('G011A (Mayıs-Kasım)'!C51&lt;&gt;"",'G011A (Mayıs-Kasım)'!C51,0)</f>
        <v>0</v>
      </c>
      <c r="L51" s="154">
        <f>IF('G011A (Mayıs-Kasım)'!L51&lt;&gt;"",'G011A (Mayıs-Kasım)'!L51,0)</f>
        <v>0</v>
      </c>
      <c r="M51" s="155">
        <f>IF('G011A (Haziran-Aralık)'!C51&lt;&gt;"",'G011A (Haziran-Aralık)'!C51,0)</f>
        <v>0</v>
      </c>
      <c r="N51" s="154">
        <f>IF('G011A (Haziran-Aralık)'!L51&lt;&gt;"",'G011A (Haziran-Aralık)'!L51,0)</f>
        <v>0</v>
      </c>
      <c r="O51" s="162">
        <f t="shared" si="11"/>
        <v>0</v>
      </c>
      <c r="P51" s="163">
        <f t="shared" si="12"/>
        <v>0</v>
      </c>
      <c r="Q51" s="163">
        <f t="shared" si="13"/>
        <v>0</v>
      </c>
      <c r="R51" s="164">
        <f t="shared" si="14"/>
        <v>0</v>
      </c>
      <c r="S51" s="64"/>
      <c r="T51" s="143">
        <f t="shared" si="15"/>
        <v>0</v>
      </c>
      <c r="U51" s="143">
        <f t="shared" si="16"/>
        <v>0</v>
      </c>
      <c r="V51" s="143">
        <f t="shared" si="17"/>
        <v>0</v>
      </c>
      <c r="W51" s="143">
        <f t="shared" si="18"/>
        <v>0</v>
      </c>
      <c r="X51" s="143">
        <f t="shared" si="19"/>
        <v>0</v>
      </c>
      <c r="Y51" s="143">
        <f t="shared" si="20"/>
        <v>0</v>
      </c>
      <c r="Z51" s="143">
        <f t="shared" si="21"/>
        <v>0</v>
      </c>
      <c r="AA51" s="64"/>
      <c r="AB51" s="64"/>
      <c r="AC51" s="64"/>
    </row>
    <row r="52" spans="1:29" ht="23.1" customHeight="1" x14ac:dyDescent="0.25">
      <c r="A52" s="339">
        <v>33</v>
      </c>
      <c r="B52" s="146" t="str">
        <f>IF('Proje ve Personel Bilgileri'!C49&gt;0,'Proje ve Personel Bilgileri'!C49,"")</f>
        <v/>
      </c>
      <c r="C52" s="162">
        <f>IF('G011A (Ocak-Temmuz)'!C52&lt;&gt;"",'G011A (Ocak-Temmuz)'!C52,0)</f>
        <v>0</v>
      </c>
      <c r="D52" s="163">
        <f>IF('G011A (Ocak-Temmuz)'!L52&lt;&gt;"",'G011A (Ocak-Temmuz)'!L52,0)</f>
        <v>0</v>
      </c>
      <c r="E52" s="155">
        <f>IF('G011A (Şubat-Ağustos)'!C52&lt;&gt;"",'G011A (Şubat-Ağustos)'!C52,0)</f>
        <v>0</v>
      </c>
      <c r="F52" s="154">
        <f>IF('G011A (Şubat-Ağustos)'!L52&lt;&gt;"",'G011A (Şubat-Ağustos)'!L52,0)</f>
        <v>0</v>
      </c>
      <c r="G52" s="155">
        <f>IF('G011A (Mart-Eylül)'!C52&lt;&gt;"",'G011A (Mart-Eylül)'!C52,0)</f>
        <v>0</v>
      </c>
      <c r="H52" s="154">
        <f>IF('G011A (Mart-Eylül)'!L52&lt;&gt;"",'G011A (Mart-Eylül)'!L52,0)</f>
        <v>0</v>
      </c>
      <c r="I52" s="155">
        <f>IF('G011A (Nisan-Ekim)'!C52&lt;&gt;"",'G011A (Nisan-Ekim)'!C52,0)</f>
        <v>0</v>
      </c>
      <c r="J52" s="154">
        <f>IF('G011A (Nisan-Ekim)'!L52&lt;&gt;"",'G011A (Nisan-Ekim)'!L52,0)</f>
        <v>0</v>
      </c>
      <c r="K52" s="155">
        <f>IF('G011A (Mayıs-Kasım)'!C52&lt;&gt;"",'G011A (Mayıs-Kasım)'!C52,0)</f>
        <v>0</v>
      </c>
      <c r="L52" s="154">
        <f>IF('G011A (Mayıs-Kasım)'!L52&lt;&gt;"",'G011A (Mayıs-Kasım)'!L52,0)</f>
        <v>0</v>
      </c>
      <c r="M52" s="155">
        <f>IF('G011A (Haziran-Aralık)'!C52&lt;&gt;"",'G011A (Haziran-Aralık)'!C52,0)</f>
        <v>0</v>
      </c>
      <c r="N52" s="154">
        <f>IF('G011A (Haziran-Aralık)'!L52&lt;&gt;"",'G011A (Haziran-Aralık)'!L52,0)</f>
        <v>0</v>
      </c>
      <c r="O52" s="162">
        <f t="shared" si="11"/>
        <v>0</v>
      </c>
      <c r="P52" s="163">
        <f t="shared" si="12"/>
        <v>0</v>
      </c>
      <c r="Q52" s="163">
        <f t="shared" si="13"/>
        <v>0</v>
      </c>
      <c r="R52" s="164">
        <f t="shared" si="14"/>
        <v>0</v>
      </c>
      <c r="S52" s="64"/>
      <c r="T52" s="143">
        <f t="shared" si="15"/>
        <v>0</v>
      </c>
      <c r="U52" s="143">
        <f t="shared" si="16"/>
        <v>0</v>
      </c>
      <c r="V52" s="143">
        <f t="shared" si="17"/>
        <v>0</v>
      </c>
      <c r="W52" s="143">
        <f t="shared" si="18"/>
        <v>0</v>
      </c>
      <c r="X52" s="143">
        <f t="shared" si="19"/>
        <v>0</v>
      </c>
      <c r="Y52" s="143">
        <f t="shared" si="20"/>
        <v>0</v>
      </c>
      <c r="Z52" s="143">
        <f t="shared" si="21"/>
        <v>0</v>
      </c>
      <c r="AA52" s="64"/>
      <c r="AB52" s="64"/>
      <c r="AC52" s="64"/>
    </row>
    <row r="53" spans="1:29" ht="23.1" customHeight="1" x14ac:dyDescent="0.25">
      <c r="A53" s="339">
        <v>34</v>
      </c>
      <c r="B53" s="146" t="str">
        <f>IF('Proje ve Personel Bilgileri'!C50&gt;0,'Proje ve Personel Bilgileri'!C50,"")</f>
        <v/>
      </c>
      <c r="C53" s="162">
        <f>IF('G011A (Ocak-Temmuz)'!C53&lt;&gt;"",'G011A (Ocak-Temmuz)'!C53,0)</f>
        <v>0</v>
      </c>
      <c r="D53" s="163">
        <f>IF('G011A (Ocak-Temmuz)'!L53&lt;&gt;"",'G011A (Ocak-Temmuz)'!L53,0)</f>
        <v>0</v>
      </c>
      <c r="E53" s="155">
        <f>IF('G011A (Şubat-Ağustos)'!C53&lt;&gt;"",'G011A (Şubat-Ağustos)'!C53,0)</f>
        <v>0</v>
      </c>
      <c r="F53" s="154">
        <f>IF('G011A (Şubat-Ağustos)'!L53&lt;&gt;"",'G011A (Şubat-Ağustos)'!L53,0)</f>
        <v>0</v>
      </c>
      <c r="G53" s="155">
        <f>IF('G011A (Mart-Eylül)'!C53&lt;&gt;"",'G011A (Mart-Eylül)'!C53,0)</f>
        <v>0</v>
      </c>
      <c r="H53" s="154">
        <f>IF('G011A (Mart-Eylül)'!L53&lt;&gt;"",'G011A (Mart-Eylül)'!L53,0)</f>
        <v>0</v>
      </c>
      <c r="I53" s="155">
        <f>IF('G011A (Nisan-Ekim)'!C53&lt;&gt;"",'G011A (Nisan-Ekim)'!C53,0)</f>
        <v>0</v>
      </c>
      <c r="J53" s="154">
        <f>IF('G011A (Nisan-Ekim)'!L53&lt;&gt;"",'G011A (Nisan-Ekim)'!L53,0)</f>
        <v>0</v>
      </c>
      <c r="K53" s="155">
        <f>IF('G011A (Mayıs-Kasım)'!C53&lt;&gt;"",'G011A (Mayıs-Kasım)'!C53,0)</f>
        <v>0</v>
      </c>
      <c r="L53" s="154">
        <f>IF('G011A (Mayıs-Kasım)'!L53&lt;&gt;"",'G011A (Mayıs-Kasım)'!L53,0)</f>
        <v>0</v>
      </c>
      <c r="M53" s="155">
        <f>IF('G011A (Haziran-Aralık)'!C53&lt;&gt;"",'G011A (Haziran-Aralık)'!C53,0)</f>
        <v>0</v>
      </c>
      <c r="N53" s="154">
        <f>IF('G011A (Haziran-Aralık)'!L53&lt;&gt;"",'G011A (Haziran-Aralık)'!L53,0)</f>
        <v>0</v>
      </c>
      <c r="O53" s="162">
        <f t="shared" si="11"/>
        <v>0</v>
      </c>
      <c r="P53" s="163">
        <f t="shared" si="12"/>
        <v>0</v>
      </c>
      <c r="Q53" s="163">
        <f t="shared" si="13"/>
        <v>0</v>
      </c>
      <c r="R53" s="164">
        <f t="shared" si="14"/>
        <v>0</v>
      </c>
      <c r="S53" s="64"/>
      <c r="T53" s="143">
        <f t="shared" si="15"/>
        <v>0</v>
      </c>
      <c r="U53" s="143">
        <f t="shared" si="16"/>
        <v>0</v>
      </c>
      <c r="V53" s="143">
        <f t="shared" si="17"/>
        <v>0</v>
      </c>
      <c r="W53" s="143">
        <f t="shared" si="18"/>
        <v>0</v>
      </c>
      <c r="X53" s="143">
        <f t="shared" si="19"/>
        <v>0</v>
      </c>
      <c r="Y53" s="143">
        <f t="shared" si="20"/>
        <v>0</v>
      </c>
      <c r="Z53" s="143">
        <f t="shared" si="21"/>
        <v>0</v>
      </c>
      <c r="AA53" s="64"/>
      <c r="AB53" s="64"/>
      <c r="AC53" s="64"/>
    </row>
    <row r="54" spans="1:29" ht="23.1" customHeight="1" x14ac:dyDescent="0.25">
      <c r="A54" s="339">
        <v>35</v>
      </c>
      <c r="B54" s="146" t="str">
        <f>IF('Proje ve Personel Bilgileri'!C51&gt;0,'Proje ve Personel Bilgileri'!C51,"")</f>
        <v/>
      </c>
      <c r="C54" s="162">
        <f>IF('G011A (Ocak-Temmuz)'!C54&lt;&gt;"",'G011A (Ocak-Temmuz)'!C54,0)</f>
        <v>0</v>
      </c>
      <c r="D54" s="163">
        <f>IF('G011A (Ocak-Temmuz)'!L54&lt;&gt;"",'G011A (Ocak-Temmuz)'!L54,0)</f>
        <v>0</v>
      </c>
      <c r="E54" s="155">
        <f>IF('G011A (Şubat-Ağustos)'!C54&lt;&gt;"",'G011A (Şubat-Ağustos)'!C54,0)</f>
        <v>0</v>
      </c>
      <c r="F54" s="154">
        <f>IF('G011A (Şubat-Ağustos)'!L54&lt;&gt;"",'G011A (Şubat-Ağustos)'!L54,0)</f>
        <v>0</v>
      </c>
      <c r="G54" s="155">
        <f>IF('G011A (Mart-Eylül)'!C54&lt;&gt;"",'G011A (Mart-Eylül)'!C54,0)</f>
        <v>0</v>
      </c>
      <c r="H54" s="154">
        <f>IF('G011A (Mart-Eylül)'!L54&lt;&gt;"",'G011A (Mart-Eylül)'!L54,0)</f>
        <v>0</v>
      </c>
      <c r="I54" s="155">
        <f>IF('G011A (Nisan-Ekim)'!C54&lt;&gt;"",'G011A (Nisan-Ekim)'!C54,0)</f>
        <v>0</v>
      </c>
      <c r="J54" s="154">
        <f>IF('G011A (Nisan-Ekim)'!L54&lt;&gt;"",'G011A (Nisan-Ekim)'!L54,0)</f>
        <v>0</v>
      </c>
      <c r="K54" s="155">
        <f>IF('G011A (Mayıs-Kasım)'!C54&lt;&gt;"",'G011A (Mayıs-Kasım)'!C54,0)</f>
        <v>0</v>
      </c>
      <c r="L54" s="154">
        <f>IF('G011A (Mayıs-Kasım)'!L54&lt;&gt;"",'G011A (Mayıs-Kasım)'!L54,0)</f>
        <v>0</v>
      </c>
      <c r="M54" s="155">
        <f>IF('G011A (Haziran-Aralık)'!C54&lt;&gt;"",'G011A (Haziran-Aralık)'!C54,0)</f>
        <v>0</v>
      </c>
      <c r="N54" s="154">
        <f>IF('G011A (Haziran-Aralık)'!L54&lt;&gt;"",'G011A (Haziran-Aralık)'!L54,0)</f>
        <v>0</v>
      </c>
      <c r="O54" s="162">
        <f t="shared" si="11"/>
        <v>0</v>
      </c>
      <c r="P54" s="163">
        <f t="shared" si="12"/>
        <v>0</v>
      </c>
      <c r="Q54" s="163">
        <f t="shared" si="13"/>
        <v>0</v>
      </c>
      <c r="R54" s="164">
        <f t="shared" si="14"/>
        <v>0</v>
      </c>
      <c r="S54" s="64"/>
      <c r="T54" s="143">
        <f t="shared" si="15"/>
        <v>0</v>
      </c>
      <c r="U54" s="143">
        <f t="shared" si="16"/>
        <v>0</v>
      </c>
      <c r="V54" s="143">
        <f t="shared" si="17"/>
        <v>0</v>
      </c>
      <c r="W54" s="143">
        <f t="shared" si="18"/>
        <v>0</v>
      </c>
      <c r="X54" s="143">
        <f t="shared" si="19"/>
        <v>0</v>
      </c>
      <c r="Y54" s="143">
        <f t="shared" si="20"/>
        <v>0</v>
      </c>
      <c r="Z54" s="143">
        <f t="shared" si="21"/>
        <v>0</v>
      </c>
      <c r="AA54" s="64"/>
      <c r="AB54" s="64"/>
      <c r="AC54" s="64"/>
    </row>
    <row r="55" spans="1:29" ht="23.1" customHeight="1" x14ac:dyDescent="0.25">
      <c r="A55" s="339">
        <v>36</v>
      </c>
      <c r="B55" s="146" t="str">
        <f>IF('Proje ve Personel Bilgileri'!C52&gt;0,'Proje ve Personel Bilgileri'!C52,"")</f>
        <v/>
      </c>
      <c r="C55" s="162">
        <f>IF('G011A (Ocak-Temmuz)'!C55&lt;&gt;"",'G011A (Ocak-Temmuz)'!C55,0)</f>
        <v>0</v>
      </c>
      <c r="D55" s="163">
        <f>IF('G011A (Ocak-Temmuz)'!L55&lt;&gt;"",'G011A (Ocak-Temmuz)'!L55,0)</f>
        <v>0</v>
      </c>
      <c r="E55" s="155">
        <f>IF('G011A (Şubat-Ağustos)'!C55&lt;&gt;"",'G011A (Şubat-Ağustos)'!C55,0)</f>
        <v>0</v>
      </c>
      <c r="F55" s="154">
        <f>IF('G011A (Şubat-Ağustos)'!L55&lt;&gt;"",'G011A (Şubat-Ağustos)'!L55,0)</f>
        <v>0</v>
      </c>
      <c r="G55" s="155">
        <f>IF('G011A (Mart-Eylül)'!C55&lt;&gt;"",'G011A (Mart-Eylül)'!C55,0)</f>
        <v>0</v>
      </c>
      <c r="H55" s="154">
        <f>IF('G011A (Mart-Eylül)'!L55&lt;&gt;"",'G011A (Mart-Eylül)'!L55,0)</f>
        <v>0</v>
      </c>
      <c r="I55" s="155">
        <f>IF('G011A (Nisan-Ekim)'!C55&lt;&gt;"",'G011A (Nisan-Ekim)'!C55,0)</f>
        <v>0</v>
      </c>
      <c r="J55" s="154">
        <f>IF('G011A (Nisan-Ekim)'!L55&lt;&gt;"",'G011A (Nisan-Ekim)'!L55,0)</f>
        <v>0</v>
      </c>
      <c r="K55" s="155">
        <f>IF('G011A (Mayıs-Kasım)'!C55&lt;&gt;"",'G011A (Mayıs-Kasım)'!C55,0)</f>
        <v>0</v>
      </c>
      <c r="L55" s="154">
        <f>IF('G011A (Mayıs-Kasım)'!L55&lt;&gt;"",'G011A (Mayıs-Kasım)'!L55,0)</f>
        <v>0</v>
      </c>
      <c r="M55" s="155">
        <f>IF('G011A (Haziran-Aralık)'!C55&lt;&gt;"",'G011A (Haziran-Aralık)'!C55,0)</f>
        <v>0</v>
      </c>
      <c r="N55" s="154">
        <f>IF('G011A (Haziran-Aralık)'!L55&lt;&gt;"",'G011A (Haziran-Aralık)'!L55,0)</f>
        <v>0</v>
      </c>
      <c r="O55" s="162">
        <f t="shared" si="11"/>
        <v>0</v>
      </c>
      <c r="P55" s="163">
        <f t="shared" si="12"/>
        <v>0</v>
      </c>
      <c r="Q55" s="163">
        <f t="shared" si="13"/>
        <v>0</v>
      </c>
      <c r="R55" s="164">
        <f t="shared" si="14"/>
        <v>0</v>
      </c>
      <c r="S55" s="64"/>
      <c r="T55" s="143">
        <f t="shared" si="15"/>
        <v>0</v>
      </c>
      <c r="U55" s="143">
        <f t="shared" si="16"/>
        <v>0</v>
      </c>
      <c r="V55" s="143">
        <f t="shared" si="17"/>
        <v>0</v>
      </c>
      <c r="W55" s="143">
        <f t="shared" si="18"/>
        <v>0</v>
      </c>
      <c r="X55" s="143">
        <f t="shared" si="19"/>
        <v>0</v>
      </c>
      <c r="Y55" s="143">
        <f t="shared" si="20"/>
        <v>0</v>
      </c>
      <c r="Z55" s="143">
        <f t="shared" si="21"/>
        <v>0</v>
      </c>
      <c r="AA55" s="64"/>
      <c r="AB55" s="64"/>
      <c r="AC55" s="64"/>
    </row>
    <row r="56" spans="1:29" ht="23.1" customHeight="1" x14ac:dyDescent="0.25">
      <c r="A56" s="339">
        <v>37</v>
      </c>
      <c r="B56" s="146" t="str">
        <f>IF('Proje ve Personel Bilgileri'!C53&gt;0,'Proje ve Personel Bilgileri'!C53,"")</f>
        <v/>
      </c>
      <c r="C56" s="162">
        <f>IF('G011A (Ocak-Temmuz)'!C56&lt;&gt;"",'G011A (Ocak-Temmuz)'!C56,0)</f>
        <v>0</v>
      </c>
      <c r="D56" s="163">
        <f>IF('G011A (Ocak-Temmuz)'!L56&lt;&gt;"",'G011A (Ocak-Temmuz)'!L56,0)</f>
        <v>0</v>
      </c>
      <c r="E56" s="155">
        <f>IF('G011A (Şubat-Ağustos)'!C56&lt;&gt;"",'G011A (Şubat-Ağustos)'!C56,0)</f>
        <v>0</v>
      </c>
      <c r="F56" s="154">
        <f>IF('G011A (Şubat-Ağustos)'!L56&lt;&gt;"",'G011A (Şubat-Ağustos)'!L56,0)</f>
        <v>0</v>
      </c>
      <c r="G56" s="155">
        <f>IF('G011A (Mart-Eylül)'!C56&lt;&gt;"",'G011A (Mart-Eylül)'!C56,0)</f>
        <v>0</v>
      </c>
      <c r="H56" s="154">
        <f>IF('G011A (Mart-Eylül)'!L56&lt;&gt;"",'G011A (Mart-Eylül)'!L56,0)</f>
        <v>0</v>
      </c>
      <c r="I56" s="155">
        <f>IF('G011A (Nisan-Ekim)'!C56&lt;&gt;"",'G011A (Nisan-Ekim)'!C56,0)</f>
        <v>0</v>
      </c>
      <c r="J56" s="154">
        <f>IF('G011A (Nisan-Ekim)'!L56&lt;&gt;"",'G011A (Nisan-Ekim)'!L56,0)</f>
        <v>0</v>
      </c>
      <c r="K56" s="155">
        <f>IF('G011A (Mayıs-Kasım)'!C56&lt;&gt;"",'G011A (Mayıs-Kasım)'!C56,0)</f>
        <v>0</v>
      </c>
      <c r="L56" s="154">
        <f>IF('G011A (Mayıs-Kasım)'!L56&lt;&gt;"",'G011A (Mayıs-Kasım)'!L56,0)</f>
        <v>0</v>
      </c>
      <c r="M56" s="155">
        <f>IF('G011A (Haziran-Aralık)'!C56&lt;&gt;"",'G011A (Haziran-Aralık)'!C56,0)</f>
        <v>0</v>
      </c>
      <c r="N56" s="154">
        <f>IF('G011A (Haziran-Aralık)'!L56&lt;&gt;"",'G011A (Haziran-Aralık)'!L56,0)</f>
        <v>0</v>
      </c>
      <c r="O56" s="162">
        <f t="shared" si="11"/>
        <v>0</v>
      </c>
      <c r="P56" s="163">
        <f t="shared" si="12"/>
        <v>0</v>
      </c>
      <c r="Q56" s="163">
        <f t="shared" si="13"/>
        <v>0</v>
      </c>
      <c r="R56" s="164">
        <f t="shared" si="14"/>
        <v>0</v>
      </c>
      <c r="S56" s="64"/>
      <c r="T56" s="143">
        <f t="shared" si="15"/>
        <v>0</v>
      </c>
      <c r="U56" s="143">
        <f t="shared" si="16"/>
        <v>0</v>
      </c>
      <c r="V56" s="143">
        <f t="shared" si="17"/>
        <v>0</v>
      </c>
      <c r="W56" s="143">
        <f t="shared" si="18"/>
        <v>0</v>
      </c>
      <c r="X56" s="143">
        <f t="shared" si="19"/>
        <v>0</v>
      </c>
      <c r="Y56" s="143">
        <f t="shared" si="20"/>
        <v>0</v>
      </c>
      <c r="Z56" s="143">
        <f t="shared" si="21"/>
        <v>0</v>
      </c>
      <c r="AA56" s="64"/>
      <c r="AB56" s="64"/>
      <c r="AC56" s="64"/>
    </row>
    <row r="57" spans="1:29" ht="23.1" customHeight="1" x14ac:dyDescent="0.25">
      <c r="A57" s="339">
        <v>38</v>
      </c>
      <c r="B57" s="146" t="str">
        <f>IF('Proje ve Personel Bilgileri'!C54&gt;0,'Proje ve Personel Bilgileri'!C54,"")</f>
        <v/>
      </c>
      <c r="C57" s="162">
        <f>IF('G011A (Ocak-Temmuz)'!C57&lt;&gt;"",'G011A (Ocak-Temmuz)'!C57,0)</f>
        <v>0</v>
      </c>
      <c r="D57" s="163">
        <f>IF('G011A (Ocak-Temmuz)'!L57&lt;&gt;"",'G011A (Ocak-Temmuz)'!L57,0)</f>
        <v>0</v>
      </c>
      <c r="E57" s="155">
        <f>IF('G011A (Şubat-Ağustos)'!C57&lt;&gt;"",'G011A (Şubat-Ağustos)'!C57,0)</f>
        <v>0</v>
      </c>
      <c r="F57" s="154">
        <f>IF('G011A (Şubat-Ağustos)'!L57&lt;&gt;"",'G011A (Şubat-Ağustos)'!L57,0)</f>
        <v>0</v>
      </c>
      <c r="G57" s="155">
        <f>IF('G011A (Mart-Eylül)'!C57&lt;&gt;"",'G011A (Mart-Eylül)'!C57,0)</f>
        <v>0</v>
      </c>
      <c r="H57" s="154">
        <f>IF('G011A (Mart-Eylül)'!L57&lt;&gt;"",'G011A (Mart-Eylül)'!L57,0)</f>
        <v>0</v>
      </c>
      <c r="I57" s="155">
        <f>IF('G011A (Nisan-Ekim)'!C57&lt;&gt;"",'G011A (Nisan-Ekim)'!C57,0)</f>
        <v>0</v>
      </c>
      <c r="J57" s="154">
        <f>IF('G011A (Nisan-Ekim)'!L57&lt;&gt;"",'G011A (Nisan-Ekim)'!L57,0)</f>
        <v>0</v>
      </c>
      <c r="K57" s="155">
        <f>IF('G011A (Mayıs-Kasım)'!C57&lt;&gt;"",'G011A (Mayıs-Kasım)'!C57,0)</f>
        <v>0</v>
      </c>
      <c r="L57" s="154">
        <f>IF('G011A (Mayıs-Kasım)'!L57&lt;&gt;"",'G011A (Mayıs-Kasım)'!L57,0)</f>
        <v>0</v>
      </c>
      <c r="M57" s="155">
        <f>IF('G011A (Haziran-Aralık)'!C57&lt;&gt;"",'G011A (Haziran-Aralık)'!C57,0)</f>
        <v>0</v>
      </c>
      <c r="N57" s="154">
        <f>IF('G011A (Haziran-Aralık)'!L57&lt;&gt;"",'G011A (Haziran-Aralık)'!L57,0)</f>
        <v>0</v>
      </c>
      <c r="O57" s="162">
        <f t="shared" si="11"/>
        <v>0</v>
      </c>
      <c r="P57" s="163">
        <f t="shared" si="12"/>
        <v>0</v>
      </c>
      <c r="Q57" s="163">
        <f t="shared" si="13"/>
        <v>0</v>
      </c>
      <c r="R57" s="164">
        <f t="shared" si="14"/>
        <v>0</v>
      </c>
      <c r="S57" s="64"/>
      <c r="T57" s="143">
        <f t="shared" si="15"/>
        <v>0</v>
      </c>
      <c r="U57" s="143">
        <f t="shared" si="16"/>
        <v>0</v>
      </c>
      <c r="V57" s="143">
        <f t="shared" si="17"/>
        <v>0</v>
      </c>
      <c r="W57" s="143">
        <f t="shared" si="18"/>
        <v>0</v>
      </c>
      <c r="X57" s="143">
        <f t="shared" si="19"/>
        <v>0</v>
      </c>
      <c r="Y57" s="143">
        <f t="shared" si="20"/>
        <v>0</v>
      </c>
      <c r="Z57" s="143">
        <f t="shared" si="21"/>
        <v>0</v>
      </c>
      <c r="AA57" s="64"/>
      <c r="AB57" s="64"/>
      <c r="AC57" s="64"/>
    </row>
    <row r="58" spans="1:29" ht="23.1" customHeight="1" x14ac:dyDescent="0.25">
      <c r="A58" s="339">
        <v>39</v>
      </c>
      <c r="B58" s="146" t="str">
        <f>IF('Proje ve Personel Bilgileri'!C55&gt;0,'Proje ve Personel Bilgileri'!C55,"")</f>
        <v/>
      </c>
      <c r="C58" s="162">
        <f>IF('G011A (Ocak-Temmuz)'!C58&lt;&gt;"",'G011A (Ocak-Temmuz)'!C58,0)</f>
        <v>0</v>
      </c>
      <c r="D58" s="163">
        <f>IF('G011A (Ocak-Temmuz)'!L58&lt;&gt;"",'G011A (Ocak-Temmuz)'!L58,0)</f>
        <v>0</v>
      </c>
      <c r="E58" s="155">
        <f>IF('G011A (Şubat-Ağustos)'!C58&lt;&gt;"",'G011A (Şubat-Ağustos)'!C58,0)</f>
        <v>0</v>
      </c>
      <c r="F58" s="154">
        <f>IF('G011A (Şubat-Ağustos)'!L58&lt;&gt;"",'G011A (Şubat-Ağustos)'!L58,0)</f>
        <v>0</v>
      </c>
      <c r="G58" s="155">
        <f>IF('G011A (Mart-Eylül)'!C58&lt;&gt;"",'G011A (Mart-Eylül)'!C58,0)</f>
        <v>0</v>
      </c>
      <c r="H58" s="154">
        <f>IF('G011A (Mart-Eylül)'!L58&lt;&gt;"",'G011A (Mart-Eylül)'!L58,0)</f>
        <v>0</v>
      </c>
      <c r="I58" s="155">
        <f>IF('G011A (Nisan-Ekim)'!C58&lt;&gt;"",'G011A (Nisan-Ekim)'!C58,0)</f>
        <v>0</v>
      </c>
      <c r="J58" s="154">
        <f>IF('G011A (Nisan-Ekim)'!L58&lt;&gt;"",'G011A (Nisan-Ekim)'!L58,0)</f>
        <v>0</v>
      </c>
      <c r="K58" s="155">
        <f>IF('G011A (Mayıs-Kasım)'!C58&lt;&gt;"",'G011A (Mayıs-Kasım)'!C58,0)</f>
        <v>0</v>
      </c>
      <c r="L58" s="154">
        <f>IF('G011A (Mayıs-Kasım)'!L58&lt;&gt;"",'G011A (Mayıs-Kasım)'!L58,0)</f>
        <v>0</v>
      </c>
      <c r="M58" s="155">
        <f>IF('G011A (Haziran-Aralık)'!C58&lt;&gt;"",'G011A (Haziran-Aralık)'!C58,0)</f>
        <v>0</v>
      </c>
      <c r="N58" s="154">
        <f>IF('G011A (Haziran-Aralık)'!L58&lt;&gt;"",'G011A (Haziran-Aralık)'!L58,0)</f>
        <v>0</v>
      </c>
      <c r="O58" s="162">
        <f t="shared" si="11"/>
        <v>0</v>
      </c>
      <c r="P58" s="163">
        <f t="shared" si="12"/>
        <v>0</v>
      </c>
      <c r="Q58" s="163">
        <f t="shared" si="13"/>
        <v>0</v>
      </c>
      <c r="R58" s="164">
        <f t="shared" si="14"/>
        <v>0</v>
      </c>
      <c r="S58" s="64"/>
      <c r="T58" s="143">
        <f t="shared" si="15"/>
        <v>0</v>
      </c>
      <c r="U58" s="143">
        <f t="shared" si="16"/>
        <v>0</v>
      </c>
      <c r="V58" s="143">
        <f t="shared" si="17"/>
        <v>0</v>
      </c>
      <c r="W58" s="143">
        <f t="shared" si="18"/>
        <v>0</v>
      </c>
      <c r="X58" s="143">
        <f t="shared" si="19"/>
        <v>0</v>
      </c>
      <c r="Y58" s="143">
        <f t="shared" si="20"/>
        <v>0</v>
      </c>
      <c r="Z58" s="143">
        <f t="shared" si="21"/>
        <v>0</v>
      </c>
      <c r="AA58" s="64"/>
      <c r="AB58" s="64"/>
      <c r="AC58" s="64"/>
    </row>
    <row r="59" spans="1:29" ht="23.1" customHeight="1" thickBot="1" x14ac:dyDescent="0.3">
      <c r="A59" s="340">
        <v>40</v>
      </c>
      <c r="B59" s="148" t="str">
        <f>IF('Proje ve Personel Bilgileri'!C56&gt;0,'Proje ve Personel Bilgileri'!C56,"")</f>
        <v/>
      </c>
      <c r="C59" s="165">
        <f>IF('G011A (Ocak-Temmuz)'!C59&lt;&gt;"",'G011A (Ocak-Temmuz)'!C59,0)</f>
        <v>0</v>
      </c>
      <c r="D59" s="166">
        <f>IF('G011A (Ocak-Temmuz)'!L59&lt;&gt;"",'G011A (Ocak-Temmuz)'!L59,0)</f>
        <v>0</v>
      </c>
      <c r="E59" s="159">
        <f>IF('G011A (Şubat-Ağustos)'!C59&lt;&gt;"",'G011A (Şubat-Ağustos)'!C59,0)</f>
        <v>0</v>
      </c>
      <c r="F59" s="158">
        <f>IF('G011A (Şubat-Ağustos)'!L59&lt;&gt;"",'G011A (Şubat-Ağustos)'!L59,0)</f>
        <v>0</v>
      </c>
      <c r="G59" s="159">
        <f>IF('G011A (Mart-Eylül)'!C59&lt;&gt;"",'G011A (Mart-Eylül)'!C59,0)</f>
        <v>0</v>
      </c>
      <c r="H59" s="158">
        <f>IF('G011A (Mart-Eylül)'!L59&lt;&gt;"",'G011A (Mart-Eylül)'!L59,0)</f>
        <v>0</v>
      </c>
      <c r="I59" s="159">
        <f>IF('G011A (Nisan-Ekim)'!C59&lt;&gt;"",'G011A (Nisan-Ekim)'!C59,0)</f>
        <v>0</v>
      </c>
      <c r="J59" s="158">
        <f>IF('G011A (Nisan-Ekim)'!L59&lt;&gt;"",'G011A (Nisan-Ekim)'!L59,0)</f>
        <v>0</v>
      </c>
      <c r="K59" s="159">
        <f>IF('G011A (Mayıs-Kasım)'!C59&lt;&gt;"",'G011A (Mayıs-Kasım)'!C59,0)</f>
        <v>0</v>
      </c>
      <c r="L59" s="158">
        <f>IF('G011A (Mayıs-Kasım)'!L59&lt;&gt;"",'G011A (Mayıs-Kasım)'!L59,0)</f>
        <v>0</v>
      </c>
      <c r="M59" s="159">
        <f>IF('G011A (Haziran-Aralık)'!C59&lt;&gt;"",'G011A (Haziran-Aralık)'!C59,0)</f>
        <v>0</v>
      </c>
      <c r="N59" s="158">
        <f>IF('G011A (Haziran-Aralık)'!L59&lt;&gt;"",'G011A (Haziran-Aralık)'!L59,0)</f>
        <v>0</v>
      </c>
      <c r="O59" s="165">
        <f t="shared" si="11"/>
        <v>0</v>
      </c>
      <c r="P59" s="166">
        <f t="shared" si="12"/>
        <v>0</v>
      </c>
      <c r="Q59" s="166">
        <f t="shared" si="13"/>
        <v>0</v>
      </c>
      <c r="R59" s="167">
        <f t="shared" si="14"/>
        <v>0</v>
      </c>
      <c r="S59" s="64"/>
      <c r="T59" s="143">
        <f t="shared" si="15"/>
        <v>0</v>
      </c>
      <c r="U59" s="143">
        <f t="shared" si="16"/>
        <v>0</v>
      </c>
      <c r="V59" s="143">
        <f t="shared" si="17"/>
        <v>0</v>
      </c>
      <c r="W59" s="143">
        <f t="shared" si="18"/>
        <v>0</v>
      </c>
      <c r="X59" s="143">
        <f t="shared" si="19"/>
        <v>0</v>
      </c>
      <c r="Y59" s="143">
        <f t="shared" si="20"/>
        <v>0</v>
      </c>
      <c r="Z59" s="143">
        <f t="shared" si="21"/>
        <v>0</v>
      </c>
      <c r="AA59" s="143">
        <f>IF(ISERROR(IF(SUM(C40:R59)&gt;0,1,0)),1,IF(SUM(C40:R59)&gt;0,1,0))</f>
        <v>0</v>
      </c>
      <c r="AB59" s="64"/>
      <c r="AC59" s="64"/>
    </row>
    <row r="60" spans="1:29" x14ac:dyDescent="0.25">
      <c r="A60" s="64"/>
      <c r="B60" s="12"/>
      <c r="C60" s="12"/>
      <c r="D60" s="12"/>
      <c r="E60" s="12"/>
      <c r="F60" s="12"/>
      <c r="G60" s="12"/>
      <c r="H60" s="12"/>
      <c r="I60" s="12"/>
      <c r="J60" s="2"/>
      <c r="K60" s="64"/>
      <c r="L60" s="94"/>
      <c r="M60" s="94"/>
      <c r="N60" s="94"/>
      <c r="O60" s="94"/>
      <c r="P60" s="94"/>
      <c r="Q60" s="94"/>
      <c r="R60" s="64"/>
      <c r="S60" s="64"/>
      <c r="T60" s="64"/>
      <c r="U60" s="64"/>
      <c r="V60" s="64"/>
      <c r="W60" s="64"/>
      <c r="X60" s="64"/>
      <c r="Y60" s="64"/>
      <c r="Z60" s="64"/>
      <c r="AA60" s="64"/>
      <c r="AB60" s="64"/>
      <c r="AC60" s="64"/>
    </row>
    <row r="61" spans="1:29" x14ac:dyDescent="0.25">
      <c r="A61" s="341" t="s">
        <v>134</v>
      </c>
      <c r="B61" s="12"/>
      <c r="C61" s="12"/>
      <c r="D61" s="12"/>
      <c r="E61" s="12"/>
      <c r="F61" s="12"/>
      <c r="G61" s="12"/>
      <c r="H61" s="12"/>
      <c r="I61" s="12"/>
      <c r="J61" s="2"/>
      <c r="K61" s="64"/>
      <c r="L61" s="94"/>
      <c r="M61" s="94"/>
      <c r="N61" s="94"/>
      <c r="O61" s="94"/>
      <c r="P61" s="94"/>
      <c r="Q61" s="94"/>
      <c r="R61" s="64"/>
      <c r="S61" s="64"/>
      <c r="T61" s="64"/>
      <c r="U61" s="64"/>
      <c r="V61" s="64"/>
      <c r="W61" s="64"/>
      <c r="X61" s="64"/>
      <c r="Y61" s="64"/>
      <c r="Z61" s="64"/>
      <c r="AA61" s="64"/>
      <c r="AB61" s="64"/>
      <c r="AC61" s="64"/>
    </row>
    <row r="62" spans="1:29" x14ac:dyDescent="0.25">
      <c r="A62" s="64"/>
      <c r="B62" s="64"/>
      <c r="C62" s="94"/>
      <c r="D62" s="64"/>
      <c r="E62" s="64"/>
      <c r="F62" s="64"/>
      <c r="G62" s="64"/>
      <c r="H62" s="64"/>
      <c r="I62" s="64"/>
      <c r="J62" s="2"/>
      <c r="K62" s="64"/>
      <c r="L62" s="94"/>
      <c r="M62" s="94"/>
      <c r="N62" s="94"/>
      <c r="O62" s="94"/>
      <c r="P62" s="64"/>
      <c r="Q62" s="64"/>
      <c r="R62" s="64"/>
      <c r="S62" s="64"/>
      <c r="T62" s="64"/>
      <c r="U62" s="64"/>
      <c r="V62" s="64"/>
      <c r="W62" s="64"/>
      <c r="X62" s="64"/>
      <c r="Y62" s="64"/>
      <c r="Z62" s="64"/>
      <c r="AA62" s="64"/>
      <c r="AB62" s="64"/>
      <c r="AC62" s="64"/>
    </row>
    <row r="63" spans="1:29" ht="19.5" x14ac:dyDescent="0.3">
      <c r="A63" s="330" t="s">
        <v>32</v>
      </c>
      <c r="B63" s="331">
        <f ca="1">imzatarihi</f>
        <v>46091</v>
      </c>
      <c r="C63" s="468" t="s">
        <v>33</v>
      </c>
      <c r="D63" s="468"/>
      <c r="E63" s="332" t="str">
        <f>IF(kurulusyetkilisi&gt;0,kurulusyetkilisi,"")</f>
        <v/>
      </c>
      <c r="F63" s="64"/>
      <c r="G63" s="230"/>
      <c r="H63" s="229"/>
      <c r="I63" s="229"/>
      <c r="J63" s="2"/>
      <c r="K63" s="64"/>
      <c r="L63" s="94"/>
      <c r="M63" s="94"/>
      <c r="N63" s="94"/>
      <c r="O63" s="94"/>
      <c r="P63" s="64"/>
      <c r="Q63" s="64"/>
      <c r="R63" s="64"/>
      <c r="S63" s="64"/>
      <c r="T63" s="64"/>
      <c r="U63" s="64"/>
      <c r="V63" s="64"/>
      <c r="W63" s="64"/>
      <c r="X63" s="64"/>
      <c r="Y63" s="64"/>
      <c r="Z63" s="64"/>
      <c r="AA63" s="64"/>
      <c r="AB63" s="64"/>
      <c r="AC63" s="64"/>
    </row>
    <row r="64" spans="1:29" ht="19.5" x14ac:dyDescent="0.3">
      <c r="A64" s="232"/>
      <c r="B64" s="232"/>
      <c r="C64" s="468" t="s">
        <v>34</v>
      </c>
      <c r="D64" s="468"/>
      <c r="E64" s="469"/>
      <c r="F64" s="469"/>
      <c r="G64" s="469"/>
      <c r="H64" s="61"/>
      <c r="I64" s="61"/>
      <c r="J64" s="2"/>
      <c r="K64" s="64"/>
      <c r="L64" s="94"/>
      <c r="M64" s="94"/>
      <c r="N64" s="94"/>
      <c r="O64" s="94"/>
      <c r="P64" s="64"/>
      <c r="Q64" s="64"/>
      <c r="R64" s="64"/>
      <c r="S64" s="64"/>
      <c r="T64" s="64"/>
      <c r="U64" s="64"/>
      <c r="V64" s="64"/>
      <c r="W64" s="64"/>
      <c r="X64" s="64"/>
      <c r="Y64" s="64"/>
      <c r="Z64" s="64"/>
      <c r="AA64" s="64"/>
      <c r="AB64" s="64"/>
      <c r="AC64" s="64"/>
    </row>
    <row r="65" spans="1:29" ht="15.75" customHeight="1" x14ac:dyDescent="0.25">
      <c r="A65" s="508" t="s">
        <v>39</v>
      </c>
      <c r="B65" s="508"/>
      <c r="C65" s="508"/>
      <c r="D65" s="508"/>
      <c r="E65" s="508"/>
      <c r="F65" s="508"/>
      <c r="G65" s="508"/>
      <c r="H65" s="508"/>
      <c r="I65" s="508"/>
      <c r="J65" s="508"/>
      <c r="K65" s="508"/>
      <c r="L65" s="508"/>
      <c r="M65" s="508"/>
      <c r="N65" s="508"/>
      <c r="O65" s="508"/>
      <c r="P65" s="508"/>
      <c r="Q65" s="508"/>
      <c r="R65" s="508"/>
      <c r="S65" s="64"/>
      <c r="T65" s="64"/>
      <c r="U65" s="64"/>
      <c r="V65" s="64"/>
      <c r="W65" s="64"/>
      <c r="X65" s="64"/>
      <c r="Y65" s="64"/>
      <c r="Z65" s="64"/>
      <c r="AA65" s="64"/>
      <c r="AB65" s="64"/>
      <c r="AC65" s="64"/>
    </row>
    <row r="66" spans="1:29" x14ac:dyDescent="0.25">
      <c r="A66" s="494" t="str">
        <f>IF(YilDonem&lt;&gt;"",CONCATENATE(YilDonem," dönemine aittir."),"")</f>
        <v/>
      </c>
      <c r="B66" s="494"/>
      <c r="C66" s="494"/>
      <c r="D66" s="494"/>
      <c r="E66" s="494"/>
      <c r="F66" s="494"/>
      <c r="G66" s="494"/>
      <c r="H66" s="494"/>
      <c r="I66" s="494"/>
      <c r="J66" s="494"/>
      <c r="K66" s="494"/>
      <c r="L66" s="494"/>
      <c r="M66" s="494"/>
      <c r="N66" s="494"/>
      <c r="O66" s="494"/>
      <c r="P66" s="494"/>
      <c r="Q66" s="494"/>
      <c r="R66" s="494"/>
      <c r="S66" s="64"/>
      <c r="T66" s="64"/>
      <c r="U66" s="64"/>
      <c r="V66" s="64"/>
      <c r="W66" s="64"/>
      <c r="X66" s="64"/>
      <c r="Y66" s="64"/>
      <c r="Z66" s="64"/>
      <c r="AA66" s="64"/>
      <c r="AB66" s="64"/>
      <c r="AC66" s="64"/>
    </row>
    <row r="67" spans="1:29" ht="19.5" thickBot="1" x14ac:dyDescent="0.35">
      <c r="A67" s="495" t="s">
        <v>44</v>
      </c>
      <c r="B67" s="495"/>
      <c r="C67" s="495"/>
      <c r="D67" s="495"/>
      <c r="E67" s="495"/>
      <c r="F67" s="495"/>
      <c r="G67" s="495"/>
      <c r="H67" s="495"/>
      <c r="I67" s="495"/>
      <c r="J67" s="495"/>
      <c r="K67" s="495"/>
      <c r="L67" s="495"/>
      <c r="M67" s="495"/>
      <c r="N67" s="495"/>
      <c r="O67" s="495"/>
      <c r="P67" s="495"/>
      <c r="Q67" s="495"/>
      <c r="R67" s="495"/>
      <c r="S67" s="64"/>
      <c r="T67" s="64"/>
      <c r="U67" s="64"/>
      <c r="V67" s="64"/>
      <c r="W67" s="64"/>
      <c r="X67" s="64"/>
      <c r="Y67" s="64"/>
      <c r="Z67" s="64"/>
      <c r="AA67" s="64"/>
      <c r="AB67" s="64"/>
      <c r="AC67" s="64"/>
    </row>
    <row r="68" spans="1:29" ht="31.7" customHeight="1" thickBot="1" x14ac:dyDescent="0.3">
      <c r="A68" s="336" t="s">
        <v>167</v>
      </c>
      <c r="B68" s="496" t="str">
        <f>IF(ProjeNo&gt;0,ProjeNo,"")</f>
        <v/>
      </c>
      <c r="C68" s="497"/>
      <c r="D68" s="497"/>
      <c r="E68" s="497"/>
      <c r="F68" s="497"/>
      <c r="G68" s="497"/>
      <c r="H68" s="497"/>
      <c r="I68" s="497"/>
      <c r="J68" s="497"/>
      <c r="K68" s="497"/>
      <c r="L68" s="497"/>
      <c r="M68" s="497"/>
      <c r="N68" s="497"/>
      <c r="O68" s="497"/>
      <c r="P68" s="497"/>
      <c r="Q68" s="497"/>
      <c r="R68" s="498"/>
      <c r="S68" s="64"/>
      <c r="T68" s="64"/>
      <c r="U68" s="64"/>
      <c r="V68" s="64"/>
      <c r="W68" s="64"/>
      <c r="X68" s="64"/>
      <c r="Y68" s="64"/>
      <c r="Z68" s="64"/>
      <c r="AA68" s="64"/>
      <c r="AB68" s="64"/>
      <c r="AC68" s="64"/>
    </row>
    <row r="69" spans="1:29" ht="31.7" customHeight="1" thickBot="1" x14ac:dyDescent="0.3">
      <c r="A69" s="337" t="s">
        <v>168</v>
      </c>
      <c r="B69" s="499" t="str">
        <f>IF(ProjeAdi&gt;0,ProjeAdi,"")</f>
        <v/>
      </c>
      <c r="C69" s="500"/>
      <c r="D69" s="500"/>
      <c r="E69" s="500"/>
      <c r="F69" s="500"/>
      <c r="G69" s="500"/>
      <c r="H69" s="500"/>
      <c r="I69" s="500"/>
      <c r="J69" s="500"/>
      <c r="K69" s="500"/>
      <c r="L69" s="500"/>
      <c r="M69" s="500"/>
      <c r="N69" s="500"/>
      <c r="O69" s="500"/>
      <c r="P69" s="500"/>
      <c r="Q69" s="500"/>
      <c r="R69" s="501"/>
      <c r="S69" s="64"/>
      <c r="T69" s="64"/>
      <c r="U69" s="64"/>
      <c r="V69" s="64"/>
      <c r="W69" s="64"/>
      <c r="X69" s="64"/>
      <c r="Y69" s="64"/>
      <c r="Z69" s="64"/>
      <c r="AA69" s="64"/>
      <c r="AB69" s="64"/>
      <c r="AC69" s="64"/>
    </row>
    <row r="70" spans="1:29" ht="75.2" customHeight="1" thickBot="1" x14ac:dyDescent="0.3">
      <c r="A70" s="502" t="s">
        <v>3</v>
      </c>
      <c r="B70" s="504" t="s">
        <v>45</v>
      </c>
      <c r="C70" s="506" t="str">
        <f>IF(Dönem=1,"OCAK",IF(Dönem=2,"TEMMUZ",""))</f>
        <v/>
      </c>
      <c r="D70" s="507"/>
      <c r="E70" s="506" t="str">
        <f>IF(Dönem=1,"ŞUBAT",IF(Dönem=2,"AĞUSTOS",""))</f>
        <v/>
      </c>
      <c r="F70" s="507"/>
      <c r="G70" s="506" t="str">
        <f>IF(Dönem=1,"MART",IF(Dönem=2,"EYLÜL",""))</f>
        <v/>
      </c>
      <c r="H70" s="507"/>
      <c r="I70" s="506" t="str">
        <f>IF(Dönem=1,"NİSAN",IF(Dönem=2,"EKİM",""))</f>
        <v/>
      </c>
      <c r="J70" s="507"/>
      <c r="K70" s="506" t="str">
        <f>IF(Dönem=1,"MAYIS",IF(Dönem=2,"KASIM",""))</f>
        <v/>
      </c>
      <c r="L70" s="507"/>
      <c r="M70" s="506" t="str">
        <f>IF(Dönem=1,"HAZİRAN",IF(Dönem=2,"ARALIK",""))</f>
        <v/>
      </c>
      <c r="N70" s="507"/>
      <c r="O70" s="504" t="s">
        <v>40</v>
      </c>
      <c r="P70" s="504" t="s">
        <v>41</v>
      </c>
      <c r="Q70" s="504" t="s">
        <v>42</v>
      </c>
      <c r="R70" s="504" t="s">
        <v>126</v>
      </c>
      <c r="S70" s="333"/>
      <c r="T70" s="333"/>
      <c r="U70" s="64"/>
      <c r="V70" s="64"/>
      <c r="W70" s="64"/>
      <c r="X70" s="64"/>
      <c r="Y70" s="64"/>
      <c r="Z70" s="64"/>
      <c r="AA70" s="64"/>
      <c r="AB70" s="64"/>
      <c r="AC70" s="64"/>
    </row>
    <row r="71" spans="1:29" ht="49.7" customHeight="1" thickBot="1" x14ac:dyDescent="0.3">
      <c r="A71" s="503"/>
      <c r="B71" s="505"/>
      <c r="C71" s="334" t="s">
        <v>23</v>
      </c>
      <c r="D71" s="334" t="s">
        <v>43</v>
      </c>
      <c r="E71" s="334" t="s">
        <v>23</v>
      </c>
      <c r="F71" s="334" t="s">
        <v>43</v>
      </c>
      <c r="G71" s="334" t="s">
        <v>23</v>
      </c>
      <c r="H71" s="334" t="s">
        <v>43</v>
      </c>
      <c r="I71" s="334" t="s">
        <v>23</v>
      </c>
      <c r="J71" s="334" t="s">
        <v>43</v>
      </c>
      <c r="K71" s="334" t="s">
        <v>23</v>
      </c>
      <c r="L71" s="334" t="s">
        <v>43</v>
      </c>
      <c r="M71" s="334" t="s">
        <v>23</v>
      </c>
      <c r="N71" s="334" t="s">
        <v>43</v>
      </c>
      <c r="O71" s="505"/>
      <c r="P71" s="505"/>
      <c r="Q71" s="505"/>
      <c r="R71" s="505"/>
      <c r="S71" s="64"/>
      <c r="T71" s="64"/>
      <c r="U71" s="64"/>
      <c r="V71" s="64"/>
      <c r="W71" s="64"/>
      <c r="X71" s="64"/>
      <c r="Y71" s="64"/>
      <c r="Z71" s="335" t="s">
        <v>78</v>
      </c>
      <c r="AA71" s="64"/>
      <c r="AB71" s="64"/>
      <c r="AC71" s="64"/>
    </row>
    <row r="72" spans="1:29" ht="23.1" customHeight="1" x14ac:dyDescent="0.25">
      <c r="A72" s="338">
        <v>41</v>
      </c>
      <c r="B72" s="144" t="str">
        <f>IF('Proje ve Personel Bilgileri'!C57&gt;0,'Proje ve Personel Bilgileri'!C57,"")</f>
        <v/>
      </c>
      <c r="C72" s="152">
        <f>IF('G011A (Ocak-Temmuz)'!C72&lt;&gt;"",'G011A (Ocak-Temmuz)'!C72,0)</f>
        <v>0</v>
      </c>
      <c r="D72" s="151">
        <f>IF('G011A (Ocak-Temmuz)'!L72&lt;&gt;"",'G011A (Ocak-Temmuz)'!L72,0)</f>
        <v>0</v>
      </c>
      <c r="E72" s="152">
        <f>IF('G011A (Şubat-Ağustos)'!C72&lt;&gt;"",'G011A (Şubat-Ağustos)'!C72,0)</f>
        <v>0</v>
      </c>
      <c r="F72" s="151">
        <f>IF('G011A (Şubat-Ağustos)'!L72&lt;&gt;"",'G011A (Şubat-Ağustos)'!L72,0)</f>
        <v>0</v>
      </c>
      <c r="G72" s="152">
        <f>IF('G011A (Mart-Eylül)'!C72&lt;&gt;"",'G011A (Mart-Eylül)'!C72,0)</f>
        <v>0</v>
      </c>
      <c r="H72" s="151">
        <f>IF('G011A (Mart-Eylül)'!L72&lt;&gt;"",'G011A (Mart-Eylül)'!L72,0)</f>
        <v>0</v>
      </c>
      <c r="I72" s="152">
        <f>IF('G011A (Nisan-Ekim)'!C72&lt;&gt;"",'G011A (Nisan-Ekim)'!C72,0)</f>
        <v>0</v>
      </c>
      <c r="J72" s="151">
        <f>IF('G011A (Nisan-Ekim)'!L72&lt;&gt;"",'G011A (Nisan-Ekim)'!L72,0)</f>
        <v>0</v>
      </c>
      <c r="K72" s="152">
        <f>IF('G011A (Mayıs-Kasım)'!C72&lt;&gt;"",'G011A (Mayıs-Kasım)'!C72,0)</f>
        <v>0</v>
      </c>
      <c r="L72" s="151">
        <f>IF('G011A (Mayıs-Kasım)'!L72&lt;&gt;"",'G011A (Mayıs-Kasım)'!L72,0)</f>
        <v>0</v>
      </c>
      <c r="M72" s="152">
        <f>IF('G011A (Haziran-Aralık)'!C72&lt;&gt;"",'G011A (Haziran-Aralık)'!C72,0)</f>
        <v>0</v>
      </c>
      <c r="N72" s="151">
        <f>IF('G011A (Haziran-Aralık)'!L72&lt;&gt;"",'G011A (Haziran-Aralık)'!L72,0)</f>
        <v>0</v>
      </c>
      <c r="O72" s="152">
        <f>C72+E72+G72+I72+K72+M72</f>
        <v>0</v>
      </c>
      <c r="P72" s="151">
        <f>D72+F72+H72+J72+L72+N72</f>
        <v>0</v>
      </c>
      <c r="Q72" s="151">
        <f>IF(O72=0,0,O72/30)</f>
        <v>0</v>
      </c>
      <c r="R72" s="153">
        <f>IF(P72=0,0,P72/Q72)</f>
        <v>0</v>
      </c>
      <c r="S72" s="64"/>
      <c r="T72" s="143">
        <f>IF(C72&gt;0,1,0)</f>
        <v>0</v>
      </c>
      <c r="U72" s="143">
        <f>IF(E72&gt;0,1,0)</f>
        <v>0</v>
      </c>
      <c r="V72" s="143">
        <f>IF(G72&gt;0,1,0)</f>
        <v>0</v>
      </c>
      <c r="W72" s="143">
        <f>IF(I72&gt;0,1,0)</f>
        <v>0</v>
      </c>
      <c r="X72" s="143">
        <f>IF(K72&gt;0,1,0)</f>
        <v>0</v>
      </c>
      <c r="Y72" s="143">
        <f>IF(M72&gt;0,1,0)</f>
        <v>0</v>
      </c>
      <c r="Z72" s="143">
        <f>SUM(T72:Y72)</f>
        <v>0</v>
      </c>
      <c r="AA72" s="64"/>
      <c r="AB72" s="64"/>
      <c r="AC72" s="64"/>
    </row>
    <row r="73" spans="1:29" ht="23.1" customHeight="1" x14ac:dyDescent="0.25">
      <c r="A73" s="339">
        <v>42</v>
      </c>
      <c r="B73" s="146" t="str">
        <f>IF('Proje ve Personel Bilgileri'!C58&gt;0,'Proje ve Personel Bilgileri'!C58,"")</f>
        <v/>
      </c>
      <c r="C73" s="162">
        <f>IF('G011A (Ocak-Temmuz)'!C73&lt;&gt;"",'G011A (Ocak-Temmuz)'!C73,0)</f>
        <v>0</v>
      </c>
      <c r="D73" s="163">
        <f>IF('G011A (Ocak-Temmuz)'!L73&lt;&gt;"",'G011A (Ocak-Temmuz)'!L73,0)</f>
        <v>0</v>
      </c>
      <c r="E73" s="155">
        <f>IF('G011A (Şubat-Ağustos)'!C73&lt;&gt;"",'G011A (Şubat-Ağustos)'!C73,0)</f>
        <v>0</v>
      </c>
      <c r="F73" s="154">
        <f>IF('G011A (Şubat-Ağustos)'!L73&lt;&gt;"",'G011A (Şubat-Ağustos)'!L73,0)</f>
        <v>0</v>
      </c>
      <c r="G73" s="155">
        <f>IF('G011A (Mart-Eylül)'!C73&lt;&gt;"",'G011A (Mart-Eylül)'!C73,0)</f>
        <v>0</v>
      </c>
      <c r="H73" s="154">
        <f>IF('G011A (Mart-Eylül)'!L73&lt;&gt;"",'G011A (Mart-Eylül)'!L73,0)</f>
        <v>0</v>
      </c>
      <c r="I73" s="155">
        <f>IF('G011A (Nisan-Ekim)'!C73&lt;&gt;"",'G011A (Nisan-Ekim)'!C73,0)</f>
        <v>0</v>
      </c>
      <c r="J73" s="154">
        <f>IF('G011A (Nisan-Ekim)'!L73&lt;&gt;"",'G011A (Nisan-Ekim)'!L73,0)</f>
        <v>0</v>
      </c>
      <c r="K73" s="155">
        <f>IF('G011A (Mayıs-Kasım)'!C73&lt;&gt;"",'G011A (Mayıs-Kasım)'!C73,0)</f>
        <v>0</v>
      </c>
      <c r="L73" s="154">
        <f>IF('G011A (Mayıs-Kasım)'!L73&lt;&gt;"",'G011A (Mayıs-Kasım)'!L73,0)</f>
        <v>0</v>
      </c>
      <c r="M73" s="155">
        <f>IF('G011A (Haziran-Aralık)'!C73&lt;&gt;"",'G011A (Haziran-Aralık)'!C73,0)</f>
        <v>0</v>
      </c>
      <c r="N73" s="154">
        <f>IF('G011A (Haziran-Aralık)'!L73&lt;&gt;"",'G011A (Haziran-Aralık)'!L73,0)</f>
        <v>0</v>
      </c>
      <c r="O73" s="162">
        <f t="shared" ref="O73:O91" si="22">C73+E73+G73+I73+K73+M73</f>
        <v>0</v>
      </c>
      <c r="P73" s="163">
        <f t="shared" ref="P73:P91" si="23">D73+F73+H73+J73+L73+N73</f>
        <v>0</v>
      </c>
      <c r="Q73" s="163">
        <f t="shared" ref="Q73:Q91" si="24">IF(O73=0,0,O73/30)</f>
        <v>0</v>
      </c>
      <c r="R73" s="164">
        <f t="shared" ref="R73:R91" si="25">IF(P73=0,0,P73/Q73)</f>
        <v>0</v>
      </c>
      <c r="S73" s="64"/>
      <c r="T73" s="143">
        <f t="shared" ref="T73:T91" si="26">IF(C73&gt;0,1,0)</f>
        <v>0</v>
      </c>
      <c r="U73" s="143">
        <f t="shared" ref="U73:U91" si="27">IF(E73&gt;0,1,0)</f>
        <v>0</v>
      </c>
      <c r="V73" s="143">
        <f t="shared" ref="V73:V91" si="28">IF(G73&gt;0,1,0)</f>
        <v>0</v>
      </c>
      <c r="W73" s="143">
        <f t="shared" ref="W73:W91" si="29">IF(I73&gt;0,1,0)</f>
        <v>0</v>
      </c>
      <c r="X73" s="143">
        <f t="shared" ref="X73:X91" si="30">IF(K73&gt;0,1,0)</f>
        <v>0</v>
      </c>
      <c r="Y73" s="143">
        <f t="shared" ref="Y73:Y91" si="31">IF(M73&gt;0,1,0)</f>
        <v>0</v>
      </c>
      <c r="Z73" s="143">
        <f t="shared" ref="Z73:Z91" si="32">SUM(T73:Y73)</f>
        <v>0</v>
      </c>
      <c r="AA73" s="64"/>
      <c r="AB73" s="64"/>
      <c r="AC73" s="64"/>
    </row>
    <row r="74" spans="1:29" ht="23.1" customHeight="1" x14ac:dyDescent="0.25">
      <c r="A74" s="339">
        <v>43</v>
      </c>
      <c r="B74" s="146" t="str">
        <f>IF('Proje ve Personel Bilgileri'!C59&gt;0,'Proje ve Personel Bilgileri'!C59,"")</f>
        <v/>
      </c>
      <c r="C74" s="162">
        <f>IF('G011A (Ocak-Temmuz)'!C74&lt;&gt;"",'G011A (Ocak-Temmuz)'!C74,0)</f>
        <v>0</v>
      </c>
      <c r="D74" s="163">
        <f>IF('G011A (Ocak-Temmuz)'!L74&lt;&gt;"",'G011A (Ocak-Temmuz)'!L74,0)</f>
        <v>0</v>
      </c>
      <c r="E74" s="155">
        <f>IF('G011A (Şubat-Ağustos)'!C74&lt;&gt;"",'G011A (Şubat-Ağustos)'!C74,0)</f>
        <v>0</v>
      </c>
      <c r="F74" s="154">
        <f>IF('G011A (Şubat-Ağustos)'!L74&lt;&gt;"",'G011A (Şubat-Ağustos)'!L74,0)</f>
        <v>0</v>
      </c>
      <c r="G74" s="155">
        <f>IF('G011A (Mart-Eylül)'!C74&lt;&gt;"",'G011A (Mart-Eylül)'!C74,0)</f>
        <v>0</v>
      </c>
      <c r="H74" s="154">
        <f>IF('G011A (Mart-Eylül)'!L74&lt;&gt;"",'G011A (Mart-Eylül)'!L74,0)</f>
        <v>0</v>
      </c>
      <c r="I74" s="155">
        <f>IF('G011A (Nisan-Ekim)'!C74&lt;&gt;"",'G011A (Nisan-Ekim)'!C74,0)</f>
        <v>0</v>
      </c>
      <c r="J74" s="154">
        <f>IF('G011A (Nisan-Ekim)'!L74&lt;&gt;"",'G011A (Nisan-Ekim)'!L74,0)</f>
        <v>0</v>
      </c>
      <c r="K74" s="155">
        <f>IF('G011A (Mayıs-Kasım)'!C74&lt;&gt;"",'G011A (Mayıs-Kasım)'!C74,0)</f>
        <v>0</v>
      </c>
      <c r="L74" s="154">
        <f>IF('G011A (Mayıs-Kasım)'!L74&lt;&gt;"",'G011A (Mayıs-Kasım)'!L74,0)</f>
        <v>0</v>
      </c>
      <c r="M74" s="155">
        <f>IF('G011A (Haziran-Aralık)'!C74&lt;&gt;"",'G011A (Haziran-Aralık)'!C74,0)</f>
        <v>0</v>
      </c>
      <c r="N74" s="154">
        <f>IF('G011A (Haziran-Aralık)'!L74&lt;&gt;"",'G011A (Haziran-Aralık)'!L74,0)</f>
        <v>0</v>
      </c>
      <c r="O74" s="162">
        <f t="shared" si="22"/>
        <v>0</v>
      </c>
      <c r="P74" s="163">
        <f t="shared" si="23"/>
        <v>0</v>
      </c>
      <c r="Q74" s="163">
        <f t="shared" si="24"/>
        <v>0</v>
      </c>
      <c r="R74" s="164">
        <f t="shared" si="25"/>
        <v>0</v>
      </c>
      <c r="S74" s="64"/>
      <c r="T74" s="143">
        <f t="shared" si="26"/>
        <v>0</v>
      </c>
      <c r="U74" s="143">
        <f t="shared" si="27"/>
        <v>0</v>
      </c>
      <c r="V74" s="143">
        <f t="shared" si="28"/>
        <v>0</v>
      </c>
      <c r="W74" s="143">
        <f t="shared" si="29"/>
        <v>0</v>
      </c>
      <c r="X74" s="143">
        <f t="shared" si="30"/>
        <v>0</v>
      </c>
      <c r="Y74" s="143">
        <f t="shared" si="31"/>
        <v>0</v>
      </c>
      <c r="Z74" s="143">
        <f t="shared" si="32"/>
        <v>0</v>
      </c>
      <c r="AA74" s="64"/>
      <c r="AB74" s="64"/>
      <c r="AC74" s="64"/>
    </row>
    <row r="75" spans="1:29" ht="23.1" customHeight="1" x14ac:dyDescent="0.25">
      <c r="A75" s="339">
        <v>44</v>
      </c>
      <c r="B75" s="146" t="str">
        <f>IF('Proje ve Personel Bilgileri'!C60&gt;0,'Proje ve Personel Bilgileri'!C60,"")</f>
        <v/>
      </c>
      <c r="C75" s="162">
        <f>IF('G011A (Ocak-Temmuz)'!C75&lt;&gt;"",'G011A (Ocak-Temmuz)'!C75,0)</f>
        <v>0</v>
      </c>
      <c r="D75" s="163">
        <f>IF('G011A (Ocak-Temmuz)'!L75&lt;&gt;"",'G011A (Ocak-Temmuz)'!L75,0)</f>
        <v>0</v>
      </c>
      <c r="E75" s="155">
        <f>IF('G011A (Şubat-Ağustos)'!C75&lt;&gt;"",'G011A (Şubat-Ağustos)'!C75,0)</f>
        <v>0</v>
      </c>
      <c r="F75" s="154">
        <f>IF('G011A (Şubat-Ağustos)'!L75&lt;&gt;"",'G011A (Şubat-Ağustos)'!L75,0)</f>
        <v>0</v>
      </c>
      <c r="G75" s="155">
        <f>IF('G011A (Mart-Eylül)'!C75&lt;&gt;"",'G011A (Mart-Eylül)'!C75,0)</f>
        <v>0</v>
      </c>
      <c r="H75" s="154">
        <f>IF('G011A (Mart-Eylül)'!L75&lt;&gt;"",'G011A (Mart-Eylül)'!L75,0)</f>
        <v>0</v>
      </c>
      <c r="I75" s="155">
        <f>IF('G011A (Nisan-Ekim)'!C75&lt;&gt;"",'G011A (Nisan-Ekim)'!C75,0)</f>
        <v>0</v>
      </c>
      <c r="J75" s="154">
        <f>IF('G011A (Nisan-Ekim)'!L75&lt;&gt;"",'G011A (Nisan-Ekim)'!L75,0)</f>
        <v>0</v>
      </c>
      <c r="K75" s="155">
        <f>IF('G011A (Mayıs-Kasım)'!C75&lt;&gt;"",'G011A (Mayıs-Kasım)'!C75,0)</f>
        <v>0</v>
      </c>
      <c r="L75" s="154">
        <f>IF('G011A (Mayıs-Kasım)'!L75&lt;&gt;"",'G011A (Mayıs-Kasım)'!L75,0)</f>
        <v>0</v>
      </c>
      <c r="M75" s="155">
        <f>IF('G011A (Haziran-Aralık)'!C75&lt;&gt;"",'G011A (Haziran-Aralık)'!C75,0)</f>
        <v>0</v>
      </c>
      <c r="N75" s="154">
        <f>IF('G011A (Haziran-Aralık)'!L75&lt;&gt;"",'G011A (Haziran-Aralık)'!L75,0)</f>
        <v>0</v>
      </c>
      <c r="O75" s="162">
        <f t="shared" si="22"/>
        <v>0</v>
      </c>
      <c r="P75" s="163">
        <f t="shared" si="23"/>
        <v>0</v>
      </c>
      <c r="Q75" s="163">
        <f t="shared" si="24"/>
        <v>0</v>
      </c>
      <c r="R75" s="164">
        <f t="shared" si="25"/>
        <v>0</v>
      </c>
      <c r="S75" s="64"/>
      <c r="T75" s="143">
        <f t="shared" si="26"/>
        <v>0</v>
      </c>
      <c r="U75" s="143">
        <f t="shared" si="27"/>
        <v>0</v>
      </c>
      <c r="V75" s="143">
        <f t="shared" si="28"/>
        <v>0</v>
      </c>
      <c r="W75" s="143">
        <f t="shared" si="29"/>
        <v>0</v>
      </c>
      <c r="X75" s="143">
        <f t="shared" si="30"/>
        <v>0</v>
      </c>
      <c r="Y75" s="143">
        <f t="shared" si="31"/>
        <v>0</v>
      </c>
      <c r="Z75" s="143">
        <f t="shared" si="32"/>
        <v>0</v>
      </c>
      <c r="AA75" s="64"/>
      <c r="AB75" s="64"/>
      <c r="AC75" s="64"/>
    </row>
    <row r="76" spans="1:29" ht="23.1" customHeight="1" x14ac:dyDescent="0.25">
      <c r="A76" s="339">
        <v>45</v>
      </c>
      <c r="B76" s="146" t="str">
        <f>IF('Proje ve Personel Bilgileri'!C61&gt;0,'Proje ve Personel Bilgileri'!C61,"")</f>
        <v/>
      </c>
      <c r="C76" s="162">
        <f>IF('G011A (Ocak-Temmuz)'!C76&lt;&gt;"",'G011A (Ocak-Temmuz)'!C76,0)</f>
        <v>0</v>
      </c>
      <c r="D76" s="163">
        <f>IF('G011A (Ocak-Temmuz)'!L76&lt;&gt;"",'G011A (Ocak-Temmuz)'!L76,0)</f>
        <v>0</v>
      </c>
      <c r="E76" s="155">
        <f>IF('G011A (Şubat-Ağustos)'!C76&lt;&gt;"",'G011A (Şubat-Ağustos)'!C76,0)</f>
        <v>0</v>
      </c>
      <c r="F76" s="154">
        <f>IF('G011A (Şubat-Ağustos)'!L76&lt;&gt;"",'G011A (Şubat-Ağustos)'!L76,0)</f>
        <v>0</v>
      </c>
      <c r="G76" s="155">
        <f>IF('G011A (Mart-Eylül)'!C76&lt;&gt;"",'G011A (Mart-Eylül)'!C76,0)</f>
        <v>0</v>
      </c>
      <c r="H76" s="154">
        <f>IF('G011A (Mart-Eylül)'!L76&lt;&gt;"",'G011A (Mart-Eylül)'!L76,0)</f>
        <v>0</v>
      </c>
      <c r="I76" s="155">
        <f>IF('G011A (Nisan-Ekim)'!C76&lt;&gt;"",'G011A (Nisan-Ekim)'!C76,0)</f>
        <v>0</v>
      </c>
      <c r="J76" s="154">
        <f>IF('G011A (Nisan-Ekim)'!L76&lt;&gt;"",'G011A (Nisan-Ekim)'!L76,0)</f>
        <v>0</v>
      </c>
      <c r="K76" s="155">
        <f>IF('G011A (Mayıs-Kasım)'!C76&lt;&gt;"",'G011A (Mayıs-Kasım)'!C76,0)</f>
        <v>0</v>
      </c>
      <c r="L76" s="154">
        <f>IF('G011A (Mayıs-Kasım)'!L76&lt;&gt;"",'G011A (Mayıs-Kasım)'!L76,0)</f>
        <v>0</v>
      </c>
      <c r="M76" s="155">
        <f>IF('G011A (Haziran-Aralık)'!C76&lt;&gt;"",'G011A (Haziran-Aralık)'!C76,0)</f>
        <v>0</v>
      </c>
      <c r="N76" s="154">
        <f>IF('G011A (Haziran-Aralık)'!L76&lt;&gt;"",'G011A (Haziran-Aralık)'!L76,0)</f>
        <v>0</v>
      </c>
      <c r="O76" s="162">
        <f t="shared" si="22"/>
        <v>0</v>
      </c>
      <c r="P76" s="163">
        <f t="shared" si="23"/>
        <v>0</v>
      </c>
      <c r="Q76" s="163">
        <f t="shared" si="24"/>
        <v>0</v>
      </c>
      <c r="R76" s="164">
        <f t="shared" si="25"/>
        <v>0</v>
      </c>
      <c r="S76" s="64"/>
      <c r="T76" s="143">
        <f t="shared" si="26"/>
        <v>0</v>
      </c>
      <c r="U76" s="143">
        <f t="shared" si="27"/>
        <v>0</v>
      </c>
      <c r="V76" s="143">
        <f t="shared" si="28"/>
        <v>0</v>
      </c>
      <c r="W76" s="143">
        <f t="shared" si="29"/>
        <v>0</v>
      </c>
      <c r="X76" s="143">
        <f t="shared" si="30"/>
        <v>0</v>
      </c>
      <c r="Y76" s="143">
        <f t="shared" si="31"/>
        <v>0</v>
      </c>
      <c r="Z76" s="143">
        <f t="shared" si="32"/>
        <v>0</v>
      </c>
      <c r="AA76" s="64"/>
      <c r="AB76" s="64"/>
      <c r="AC76" s="64"/>
    </row>
    <row r="77" spans="1:29" ht="23.1" customHeight="1" x14ac:dyDescent="0.25">
      <c r="A77" s="339">
        <v>46</v>
      </c>
      <c r="B77" s="146" t="str">
        <f>IF('Proje ve Personel Bilgileri'!C62&gt;0,'Proje ve Personel Bilgileri'!C62,"")</f>
        <v/>
      </c>
      <c r="C77" s="162">
        <f>IF('G011A (Ocak-Temmuz)'!C77&lt;&gt;"",'G011A (Ocak-Temmuz)'!C77,0)</f>
        <v>0</v>
      </c>
      <c r="D77" s="163">
        <f>IF('G011A (Ocak-Temmuz)'!L77&lt;&gt;"",'G011A (Ocak-Temmuz)'!L77,0)</f>
        <v>0</v>
      </c>
      <c r="E77" s="155">
        <f>IF('G011A (Şubat-Ağustos)'!C77&lt;&gt;"",'G011A (Şubat-Ağustos)'!C77,0)</f>
        <v>0</v>
      </c>
      <c r="F77" s="154">
        <f>IF('G011A (Şubat-Ağustos)'!L77&lt;&gt;"",'G011A (Şubat-Ağustos)'!L77,0)</f>
        <v>0</v>
      </c>
      <c r="G77" s="155">
        <f>IF('G011A (Mart-Eylül)'!C77&lt;&gt;"",'G011A (Mart-Eylül)'!C77,0)</f>
        <v>0</v>
      </c>
      <c r="H77" s="154">
        <f>IF('G011A (Mart-Eylül)'!L77&lt;&gt;"",'G011A (Mart-Eylül)'!L77,0)</f>
        <v>0</v>
      </c>
      <c r="I77" s="155">
        <f>IF('G011A (Nisan-Ekim)'!C77&lt;&gt;"",'G011A (Nisan-Ekim)'!C77,0)</f>
        <v>0</v>
      </c>
      <c r="J77" s="154">
        <f>IF('G011A (Nisan-Ekim)'!L77&lt;&gt;"",'G011A (Nisan-Ekim)'!L77,0)</f>
        <v>0</v>
      </c>
      <c r="K77" s="155">
        <f>IF('G011A (Mayıs-Kasım)'!C77&lt;&gt;"",'G011A (Mayıs-Kasım)'!C77,0)</f>
        <v>0</v>
      </c>
      <c r="L77" s="154">
        <f>IF('G011A (Mayıs-Kasım)'!L77&lt;&gt;"",'G011A (Mayıs-Kasım)'!L77,0)</f>
        <v>0</v>
      </c>
      <c r="M77" s="155">
        <f>IF('G011A (Haziran-Aralık)'!C77&lt;&gt;"",'G011A (Haziran-Aralık)'!C77,0)</f>
        <v>0</v>
      </c>
      <c r="N77" s="154">
        <f>IF('G011A (Haziran-Aralık)'!L77&lt;&gt;"",'G011A (Haziran-Aralık)'!L77,0)</f>
        <v>0</v>
      </c>
      <c r="O77" s="162">
        <f t="shared" si="22"/>
        <v>0</v>
      </c>
      <c r="P77" s="163">
        <f t="shared" si="23"/>
        <v>0</v>
      </c>
      <c r="Q77" s="163">
        <f t="shared" si="24"/>
        <v>0</v>
      </c>
      <c r="R77" s="164">
        <f t="shared" si="25"/>
        <v>0</v>
      </c>
      <c r="S77" s="64"/>
      <c r="T77" s="143">
        <f t="shared" si="26"/>
        <v>0</v>
      </c>
      <c r="U77" s="143">
        <f t="shared" si="27"/>
        <v>0</v>
      </c>
      <c r="V77" s="143">
        <f t="shared" si="28"/>
        <v>0</v>
      </c>
      <c r="W77" s="143">
        <f t="shared" si="29"/>
        <v>0</v>
      </c>
      <c r="X77" s="143">
        <f t="shared" si="30"/>
        <v>0</v>
      </c>
      <c r="Y77" s="143">
        <f t="shared" si="31"/>
        <v>0</v>
      </c>
      <c r="Z77" s="143">
        <f t="shared" si="32"/>
        <v>0</v>
      </c>
      <c r="AA77" s="64"/>
      <c r="AB77" s="64"/>
      <c r="AC77" s="64"/>
    </row>
    <row r="78" spans="1:29" ht="23.1" customHeight="1" x14ac:dyDescent="0.25">
      <c r="A78" s="339">
        <v>47</v>
      </c>
      <c r="B78" s="146" t="str">
        <f>IF('Proje ve Personel Bilgileri'!C63&gt;0,'Proje ve Personel Bilgileri'!C63,"")</f>
        <v/>
      </c>
      <c r="C78" s="162">
        <f>IF('G011A (Ocak-Temmuz)'!C78&lt;&gt;"",'G011A (Ocak-Temmuz)'!C78,0)</f>
        <v>0</v>
      </c>
      <c r="D78" s="163">
        <f>IF('G011A (Ocak-Temmuz)'!L78&lt;&gt;"",'G011A (Ocak-Temmuz)'!L78,0)</f>
        <v>0</v>
      </c>
      <c r="E78" s="155">
        <f>IF('G011A (Şubat-Ağustos)'!C78&lt;&gt;"",'G011A (Şubat-Ağustos)'!C78,0)</f>
        <v>0</v>
      </c>
      <c r="F78" s="154">
        <f>IF('G011A (Şubat-Ağustos)'!L78&lt;&gt;"",'G011A (Şubat-Ağustos)'!L78,0)</f>
        <v>0</v>
      </c>
      <c r="G78" s="155">
        <f>IF('G011A (Mart-Eylül)'!C78&lt;&gt;"",'G011A (Mart-Eylül)'!C78,0)</f>
        <v>0</v>
      </c>
      <c r="H78" s="154">
        <f>IF('G011A (Mart-Eylül)'!L78&lt;&gt;"",'G011A (Mart-Eylül)'!L78,0)</f>
        <v>0</v>
      </c>
      <c r="I78" s="155">
        <f>IF('G011A (Nisan-Ekim)'!C78&lt;&gt;"",'G011A (Nisan-Ekim)'!C78,0)</f>
        <v>0</v>
      </c>
      <c r="J78" s="154">
        <f>IF('G011A (Nisan-Ekim)'!L78&lt;&gt;"",'G011A (Nisan-Ekim)'!L78,0)</f>
        <v>0</v>
      </c>
      <c r="K78" s="155">
        <f>IF('G011A (Mayıs-Kasım)'!C78&lt;&gt;"",'G011A (Mayıs-Kasım)'!C78,0)</f>
        <v>0</v>
      </c>
      <c r="L78" s="154">
        <f>IF('G011A (Mayıs-Kasım)'!L78&lt;&gt;"",'G011A (Mayıs-Kasım)'!L78,0)</f>
        <v>0</v>
      </c>
      <c r="M78" s="155">
        <f>IF('G011A (Haziran-Aralık)'!C78&lt;&gt;"",'G011A (Haziran-Aralık)'!C78,0)</f>
        <v>0</v>
      </c>
      <c r="N78" s="154">
        <f>IF('G011A (Haziran-Aralık)'!L78&lt;&gt;"",'G011A (Haziran-Aralık)'!L78,0)</f>
        <v>0</v>
      </c>
      <c r="O78" s="162">
        <f t="shared" si="22"/>
        <v>0</v>
      </c>
      <c r="P78" s="163">
        <f t="shared" si="23"/>
        <v>0</v>
      </c>
      <c r="Q78" s="163">
        <f t="shared" si="24"/>
        <v>0</v>
      </c>
      <c r="R78" s="164">
        <f t="shared" si="25"/>
        <v>0</v>
      </c>
      <c r="S78" s="64"/>
      <c r="T78" s="143">
        <f t="shared" si="26"/>
        <v>0</v>
      </c>
      <c r="U78" s="143">
        <f t="shared" si="27"/>
        <v>0</v>
      </c>
      <c r="V78" s="143">
        <f t="shared" si="28"/>
        <v>0</v>
      </c>
      <c r="W78" s="143">
        <f t="shared" si="29"/>
        <v>0</v>
      </c>
      <c r="X78" s="143">
        <f t="shared" si="30"/>
        <v>0</v>
      </c>
      <c r="Y78" s="143">
        <f t="shared" si="31"/>
        <v>0</v>
      </c>
      <c r="Z78" s="143">
        <f t="shared" si="32"/>
        <v>0</v>
      </c>
      <c r="AA78" s="64"/>
      <c r="AB78" s="64"/>
      <c r="AC78" s="64"/>
    </row>
    <row r="79" spans="1:29" ht="23.1" customHeight="1" x14ac:dyDescent="0.25">
      <c r="A79" s="339">
        <v>48</v>
      </c>
      <c r="B79" s="146" t="str">
        <f>IF('Proje ve Personel Bilgileri'!C64&gt;0,'Proje ve Personel Bilgileri'!C64,"")</f>
        <v/>
      </c>
      <c r="C79" s="162">
        <f>IF('G011A (Ocak-Temmuz)'!C79&lt;&gt;"",'G011A (Ocak-Temmuz)'!C79,0)</f>
        <v>0</v>
      </c>
      <c r="D79" s="163">
        <f>IF('G011A (Ocak-Temmuz)'!L79&lt;&gt;"",'G011A (Ocak-Temmuz)'!L79,0)</f>
        <v>0</v>
      </c>
      <c r="E79" s="155">
        <f>IF('G011A (Şubat-Ağustos)'!C79&lt;&gt;"",'G011A (Şubat-Ağustos)'!C79,0)</f>
        <v>0</v>
      </c>
      <c r="F79" s="154">
        <f>IF('G011A (Şubat-Ağustos)'!L79&lt;&gt;"",'G011A (Şubat-Ağustos)'!L79,0)</f>
        <v>0</v>
      </c>
      <c r="G79" s="155">
        <f>IF('G011A (Mart-Eylül)'!C79&lt;&gt;"",'G011A (Mart-Eylül)'!C79,0)</f>
        <v>0</v>
      </c>
      <c r="H79" s="154">
        <f>IF('G011A (Mart-Eylül)'!L79&lt;&gt;"",'G011A (Mart-Eylül)'!L79,0)</f>
        <v>0</v>
      </c>
      <c r="I79" s="155">
        <f>IF('G011A (Nisan-Ekim)'!C79&lt;&gt;"",'G011A (Nisan-Ekim)'!C79,0)</f>
        <v>0</v>
      </c>
      <c r="J79" s="154">
        <f>IF('G011A (Nisan-Ekim)'!L79&lt;&gt;"",'G011A (Nisan-Ekim)'!L79,0)</f>
        <v>0</v>
      </c>
      <c r="K79" s="155">
        <f>IF('G011A (Mayıs-Kasım)'!C79&lt;&gt;"",'G011A (Mayıs-Kasım)'!C79,0)</f>
        <v>0</v>
      </c>
      <c r="L79" s="154">
        <f>IF('G011A (Mayıs-Kasım)'!L79&lt;&gt;"",'G011A (Mayıs-Kasım)'!L79,0)</f>
        <v>0</v>
      </c>
      <c r="M79" s="155">
        <f>IF('G011A (Haziran-Aralık)'!C79&lt;&gt;"",'G011A (Haziran-Aralık)'!C79,0)</f>
        <v>0</v>
      </c>
      <c r="N79" s="154">
        <f>IF('G011A (Haziran-Aralık)'!L79&lt;&gt;"",'G011A (Haziran-Aralık)'!L79,0)</f>
        <v>0</v>
      </c>
      <c r="O79" s="162">
        <f t="shared" si="22"/>
        <v>0</v>
      </c>
      <c r="P79" s="163">
        <f t="shared" si="23"/>
        <v>0</v>
      </c>
      <c r="Q79" s="163">
        <f t="shared" si="24"/>
        <v>0</v>
      </c>
      <c r="R79" s="164">
        <f t="shared" si="25"/>
        <v>0</v>
      </c>
      <c r="S79" s="64"/>
      <c r="T79" s="143">
        <f t="shared" si="26"/>
        <v>0</v>
      </c>
      <c r="U79" s="143">
        <f t="shared" si="27"/>
        <v>0</v>
      </c>
      <c r="V79" s="143">
        <f t="shared" si="28"/>
        <v>0</v>
      </c>
      <c r="W79" s="143">
        <f t="shared" si="29"/>
        <v>0</v>
      </c>
      <c r="X79" s="143">
        <f t="shared" si="30"/>
        <v>0</v>
      </c>
      <c r="Y79" s="143">
        <f t="shared" si="31"/>
        <v>0</v>
      </c>
      <c r="Z79" s="143">
        <f t="shared" si="32"/>
        <v>0</v>
      </c>
      <c r="AA79" s="64"/>
      <c r="AB79" s="64"/>
      <c r="AC79" s="64"/>
    </row>
    <row r="80" spans="1:29" ht="23.1" customHeight="1" x14ac:dyDescent="0.25">
      <c r="A80" s="339">
        <v>49</v>
      </c>
      <c r="B80" s="146" t="str">
        <f>IF('Proje ve Personel Bilgileri'!C65&gt;0,'Proje ve Personel Bilgileri'!C65,"")</f>
        <v/>
      </c>
      <c r="C80" s="162">
        <f>IF('G011A (Ocak-Temmuz)'!C80&lt;&gt;"",'G011A (Ocak-Temmuz)'!C80,0)</f>
        <v>0</v>
      </c>
      <c r="D80" s="163">
        <f>IF('G011A (Ocak-Temmuz)'!L80&lt;&gt;"",'G011A (Ocak-Temmuz)'!L80,0)</f>
        <v>0</v>
      </c>
      <c r="E80" s="155">
        <f>IF('G011A (Şubat-Ağustos)'!C80&lt;&gt;"",'G011A (Şubat-Ağustos)'!C80,0)</f>
        <v>0</v>
      </c>
      <c r="F80" s="154">
        <f>IF('G011A (Şubat-Ağustos)'!L80&lt;&gt;"",'G011A (Şubat-Ağustos)'!L80,0)</f>
        <v>0</v>
      </c>
      <c r="G80" s="155">
        <f>IF('G011A (Mart-Eylül)'!C80&lt;&gt;"",'G011A (Mart-Eylül)'!C80,0)</f>
        <v>0</v>
      </c>
      <c r="H80" s="154">
        <f>IF('G011A (Mart-Eylül)'!L80&lt;&gt;"",'G011A (Mart-Eylül)'!L80,0)</f>
        <v>0</v>
      </c>
      <c r="I80" s="155">
        <f>IF('G011A (Nisan-Ekim)'!C80&lt;&gt;"",'G011A (Nisan-Ekim)'!C80,0)</f>
        <v>0</v>
      </c>
      <c r="J80" s="154">
        <f>IF('G011A (Nisan-Ekim)'!L80&lt;&gt;"",'G011A (Nisan-Ekim)'!L80,0)</f>
        <v>0</v>
      </c>
      <c r="K80" s="155">
        <f>IF('G011A (Mayıs-Kasım)'!C80&lt;&gt;"",'G011A (Mayıs-Kasım)'!C80,0)</f>
        <v>0</v>
      </c>
      <c r="L80" s="154">
        <f>IF('G011A (Mayıs-Kasım)'!L80&lt;&gt;"",'G011A (Mayıs-Kasım)'!L80,0)</f>
        <v>0</v>
      </c>
      <c r="M80" s="155">
        <f>IF('G011A (Haziran-Aralık)'!C80&lt;&gt;"",'G011A (Haziran-Aralık)'!C80,0)</f>
        <v>0</v>
      </c>
      <c r="N80" s="154">
        <f>IF('G011A (Haziran-Aralık)'!L80&lt;&gt;"",'G011A (Haziran-Aralık)'!L80,0)</f>
        <v>0</v>
      </c>
      <c r="O80" s="162">
        <f t="shared" si="22"/>
        <v>0</v>
      </c>
      <c r="P80" s="163">
        <f t="shared" si="23"/>
        <v>0</v>
      </c>
      <c r="Q80" s="163">
        <f t="shared" si="24"/>
        <v>0</v>
      </c>
      <c r="R80" s="164">
        <f t="shared" si="25"/>
        <v>0</v>
      </c>
      <c r="S80" s="64"/>
      <c r="T80" s="143">
        <f t="shared" si="26"/>
        <v>0</v>
      </c>
      <c r="U80" s="143">
        <f t="shared" si="27"/>
        <v>0</v>
      </c>
      <c r="V80" s="143">
        <f t="shared" si="28"/>
        <v>0</v>
      </c>
      <c r="W80" s="143">
        <f t="shared" si="29"/>
        <v>0</v>
      </c>
      <c r="X80" s="143">
        <f t="shared" si="30"/>
        <v>0</v>
      </c>
      <c r="Y80" s="143">
        <f t="shared" si="31"/>
        <v>0</v>
      </c>
      <c r="Z80" s="143">
        <f t="shared" si="32"/>
        <v>0</v>
      </c>
      <c r="AA80" s="64"/>
      <c r="AB80" s="64"/>
      <c r="AC80" s="64"/>
    </row>
    <row r="81" spans="1:29" ht="23.1" customHeight="1" x14ac:dyDescent="0.25">
      <c r="A81" s="339">
        <v>50</v>
      </c>
      <c r="B81" s="146" t="str">
        <f>IF('Proje ve Personel Bilgileri'!C66&gt;0,'Proje ve Personel Bilgileri'!C66,"")</f>
        <v/>
      </c>
      <c r="C81" s="162">
        <f>IF('G011A (Ocak-Temmuz)'!C81&lt;&gt;"",'G011A (Ocak-Temmuz)'!C81,0)</f>
        <v>0</v>
      </c>
      <c r="D81" s="163">
        <f>IF('G011A (Ocak-Temmuz)'!L81&lt;&gt;"",'G011A (Ocak-Temmuz)'!L81,0)</f>
        <v>0</v>
      </c>
      <c r="E81" s="155">
        <f>IF('G011A (Şubat-Ağustos)'!C81&lt;&gt;"",'G011A (Şubat-Ağustos)'!C81,0)</f>
        <v>0</v>
      </c>
      <c r="F81" s="154">
        <f>IF('G011A (Şubat-Ağustos)'!L81&lt;&gt;"",'G011A (Şubat-Ağustos)'!L81,0)</f>
        <v>0</v>
      </c>
      <c r="G81" s="155">
        <f>IF('G011A (Mart-Eylül)'!C81&lt;&gt;"",'G011A (Mart-Eylül)'!C81,0)</f>
        <v>0</v>
      </c>
      <c r="H81" s="154">
        <f>IF('G011A (Mart-Eylül)'!L81&lt;&gt;"",'G011A (Mart-Eylül)'!L81,0)</f>
        <v>0</v>
      </c>
      <c r="I81" s="155">
        <f>IF('G011A (Nisan-Ekim)'!C81&lt;&gt;"",'G011A (Nisan-Ekim)'!C81,0)</f>
        <v>0</v>
      </c>
      <c r="J81" s="154">
        <f>IF('G011A (Nisan-Ekim)'!L81&lt;&gt;"",'G011A (Nisan-Ekim)'!L81,0)</f>
        <v>0</v>
      </c>
      <c r="K81" s="155">
        <f>IF('G011A (Mayıs-Kasım)'!C81&lt;&gt;"",'G011A (Mayıs-Kasım)'!C81,0)</f>
        <v>0</v>
      </c>
      <c r="L81" s="154">
        <f>IF('G011A (Mayıs-Kasım)'!L81&lt;&gt;"",'G011A (Mayıs-Kasım)'!L81,0)</f>
        <v>0</v>
      </c>
      <c r="M81" s="155">
        <f>IF('G011A (Haziran-Aralık)'!C81&lt;&gt;"",'G011A (Haziran-Aralık)'!C81,0)</f>
        <v>0</v>
      </c>
      <c r="N81" s="154">
        <f>IF('G011A (Haziran-Aralık)'!L81&lt;&gt;"",'G011A (Haziran-Aralık)'!L81,0)</f>
        <v>0</v>
      </c>
      <c r="O81" s="162">
        <f t="shared" si="22"/>
        <v>0</v>
      </c>
      <c r="P81" s="163">
        <f t="shared" si="23"/>
        <v>0</v>
      </c>
      <c r="Q81" s="163">
        <f t="shared" si="24"/>
        <v>0</v>
      </c>
      <c r="R81" s="164">
        <f t="shared" si="25"/>
        <v>0</v>
      </c>
      <c r="S81" s="64"/>
      <c r="T81" s="143">
        <f t="shared" si="26"/>
        <v>0</v>
      </c>
      <c r="U81" s="143">
        <f t="shared" si="27"/>
        <v>0</v>
      </c>
      <c r="V81" s="143">
        <f t="shared" si="28"/>
        <v>0</v>
      </c>
      <c r="W81" s="143">
        <f t="shared" si="29"/>
        <v>0</v>
      </c>
      <c r="X81" s="143">
        <f t="shared" si="30"/>
        <v>0</v>
      </c>
      <c r="Y81" s="143">
        <f t="shared" si="31"/>
        <v>0</v>
      </c>
      <c r="Z81" s="143">
        <f t="shared" si="32"/>
        <v>0</v>
      </c>
      <c r="AA81" s="64"/>
      <c r="AB81" s="64"/>
      <c r="AC81" s="64"/>
    </row>
    <row r="82" spans="1:29" ht="23.1" customHeight="1" x14ac:dyDescent="0.25">
      <c r="A82" s="339">
        <v>51</v>
      </c>
      <c r="B82" s="146" t="str">
        <f>IF('Proje ve Personel Bilgileri'!C67&gt;0,'Proje ve Personel Bilgileri'!C67,"")</f>
        <v/>
      </c>
      <c r="C82" s="162">
        <f>IF('G011A (Ocak-Temmuz)'!C82&lt;&gt;"",'G011A (Ocak-Temmuz)'!C82,0)</f>
        <v>0</v>
      </c>
      <c r="D82" s="163">
        <f>IF('G011A (Ocak-Temmuz)'!L82&lt;&gt;"",'G011A (Ocak-Temmuz)'!L82,0)</f>
        <v>0</v>
      </c>
      <c r="E82" s="155">
        <f>IF('G011A (Şubat-Ağustos)'!C82&lt;&gt;"",'G011A (Şubat-Ağustos)'!C82,0)</f>
        <v>0</v>
      </c>
      <c r="F82" s="154">
        <f>IF('G011A (Şubat-Ağustos)'!L82&lt;&gt;"",'G011A (Şubat-Ağustos)'!L82,0)</f>
        <v>0</v>
      </c>
      <c r="G82" s="155">
        <f>IF('G011A (Mart-Eylül)'!C82&lt;&gt;"",'G011A (Mart-Eylül)'!C82,0)</f>
        <v>0</v>
      </c>
      <c r="H82" s="154">
        <f>IF('G011A (Mart-Eylül)'!L82&lt;&gt;"",'G011A (Mart-Eylül)'!L82,0)</f>
        <v>0</v>
      </c>
      <c r="I82" s="155">
        <f>IF('G011A (Nisan-Ekim)'!C82&lt;&gt;"",'G011A (Nisan-Ekim)'!C82,0)</f>
        <v>0</v>
      </c>
      <c r="J82" s="154">
        <f>IF('G011A (Nisan-Ekim)'!L82&lt;&gt;"",'G011A (Nisan-Ekim)'!L82,0)</f>
        <v>0</v>
      </c>
      <c r="K82" s="155">
        <f>IF('G011A (Mayıs-Kasım)'!C82&lt;&gt;"",'G011A (Mayıs-Kasım)'!C82,0)</f>
        <v>0</v>
      </c>
      <c r="L82" s="154">
        <f>IF('G011A (Mayıs-Kasım)'!L82&lt;&gt;"",'G011A (Mayıs-Kasım)'!L82,0)</f>
        <v>0</v>
      </c>
      <c r="M82" s="155">
        <f>IF('G011A (Haziran-Aralık)'!C82&lt;&gt;"",'G011A (Haziran-Aralık)'!C82,0)</f>
        <v>0</v>
      </c>
      <c r="N82" s="154">
        <f>IF('G011A (Haziran-Aralık)'!L82&lt;&gt;"",'G011A (Haziran-Aralık)'!L82,0)</f>
        <v>0</v>
      </c>
      <c r="O82" s="162">
        <f t="shared" si="22"/>
        <v>0</v>
      </c>
      <c r="P82" s="163">
        <f t="shared" si="23"/>
        <v>0</v>
      </c>
      <c r="Q82" s="163">
        <f t="shared" si="24"/>
        <v>0</v>
      </c>
      <c r="R82" s="164">
        <f t="shared" si="25"/>
        <v>0</v>
      </c>
      <c r="S82" s="64"/>
      <c r="T82" s="143">
        <f t="shared" si="26"/>
        <v>0</v>
      </c>
      <c r="U82" s="143">
        <f t="shared" si="27"/>
        <v>0</v>
      </c>
      <c r="V82" s="143">
        <f t="shared" si="28"/>
        <v>0</v>
      </c>
      <c r="W82" s="143">
        <f t="shared" si="29"/>
        <v>0</v>
      </c>
      <c r="X82" s="143">
        <f t="shared" si="30"/>
        <v>0</v>
      </c>
      <c r="Y82" s="143">
        <f t="shared" si="31"/>
        <v>0</v>
      </c>
      <c r="Z82" s="143">
        <f t="shared" si="32"/>
        <v>0</v>
      </c>
      <c r="AA82" s="64"/>
      <c r="AB82" s="64"/>
      <c r="AC82" s="64"/>
    </row>
    <row r="83" spans="1:29" ht="23.1" customHeight="1" x14ac:dyDescent="0.25">
      <c r="A83" s="339">
        <v>52</v>
      </c>
      <c r="B83" s="146" t="str">
        <f>IF('Proje ve Personel Bilgileri'!C68&gt;0,'Proje ve Personel Bilgileri'!C68,"")</f>
        <v/>
      </c>
      <c r="C83" s="162">
        <f>IF('G011A (Ocak-Temmuz)'!C83&lt;&gt;"",'G011A (Ocak-Temmuz)'!C83,0)</f>
        <v>0</v>
      </c>
      <c r="D83" s="163">
        <f>IF('G011A (Ocak-Temmuz)'!L83&lt;&gt;"",'G011A (Ocak-Temmuz)'!L83,0)</f>
        <v>0</v>
      </c>
      <c r="E83" s="155">
        <f>IF('G011A (Şubat-Ağustos)'!C83&lt;&gt;"",'G011A (Şubat-Ağustos)'!C83,0)</f>
        <v>0</v>
      </c>
      <c r="F83" s="154">
        <f>IF('G011A (Şubat-Ağustos)'!L83&lt;&gt;"",'G011A (Şubat-Ağustos)'!L83,0)</f>
        <v>0</v>
      </c>
      <c r="G83" s="155">
        <f>IF('G011A (Mart-Eylül)'!C83&lt;&gt;"",'G011A (Mart-Eylül)'!C83,0)</f>
        <v>0</v>
      </c>
      <c r="H83" s="154">
        <f>IF('G011A (Mart-Eylül)'!L83&lt;&gt;"",'G011A (Mart-Eylül)'!L83,0)</f>
        <v>0</v>
      </c>
      <c r="I83" s="155">
        <f>IF('G011A (Nisan-Ekim)'!C83&lt;&gt;"",'G011A (Nisan-Ekim)'!C83,0)</f>
        <v>0</v>
      </c>
      <c r="J83" s="154">
        <f>IF('G011A (Nisan-Ekim)'!L83&lt;&gt;"",'G011A (Nisan-Ekim)'!L83,0)</f>
        <v>0</v>
      </c>
      <c r="K83" s="155">
        <f>IF('G011A (Mayıs-Kasım)'!C83&lt;&gt;"",'G011A (Mayıs-Kasım)'!C83,0)</f>
        <v>0</v>
      </c>
      <c r="L83" s="154">
        <f>IF('G011A (Mayıs-Kasım)'!L83&lt;&gt;"",'G011A (Mayıs-Kasım)'!L83,0)</f>
        <v>0</v>
      </c>
      <c r="M83" s="155">
        <f>IF('G011A (Haziran-Aralık)'!C83&lt;&gt;"",'G011A (Haziran-Aralık)'!C83,0)</f>
        <v>0</v>
      </c>
      <c r="N83" s="154">
        <f>IF('G011A (Haziran-Aralık)'!L83&lt;&gt;"",'G011A (Haziran-Aralık)'!L83,0)</f>
        <v>0</v>
      </c>
      <c r="O83" s="162">
        <f t="shared" si="22"/>
        <v>0</v>
      </c>
      <c r="P83" s="163">
        <f t="shared" si="23"/>
        <v>0</v>
      </c>
      <c r="Q83" s="163">
        <f t="shared" si="24"/>
        <v>0</v>
      </c>
      <c r="R83" s="164">
        <f t="shared" si="25"/>
        <v>0</v>
      </c>
      <c r="S83" s="64"/>
      <c r="T83" s="143">
        <f t="shared" si="26"/>
        <v>0</v>
      </c>
      <c r="U83" s="143">
        <f t="shared" si="27"/>
        <v>0</v>
      </c>
      <c r="V83" s="143">
        <f t="shared" si="28"/>
        <v>0</v>
      </c>
      <c r="W83" s="143">
        <f t="shared" si="29"/>
        <v>0</v>
      </c>
      <c r="X83" s="143">
        <f t="shared" si="30"/>
        <v>0</v>
      </c>
      <c r="Y83" s="143">
        <f t="shared" si="31"/>
        <v>0</v>
      </c>
      <c r="Z83" s="143">
        <f t="shared" si="32"/>
        <v>0</v>
      </c>
      <c r="AA83" s="64"/>
      <c r="AB83" s="64"/>
      <c r="AC83" s="64"/>
    </row>
    <row r="84" spans="1:29" ht="23.1" customHeight="1" x14ac:dyDescent="0.25">
      <c r="A84" s="339">
        <v>53</v>
      </c>
      <c r="B84" s="146" t="str">
        <f>IF('Proje ve Personel Bilgileri'!C69&gt;0,'Proje ve Personel Bilgileri'!C69,"")</f>
        <v/>
      </c>
      <c r="C84" s="162">
        <f>IF('G011A (Ocak-Temmuz)'!C84&lt;&gt;"",'G011A (Ocak-Temmuz)'!C84,0)</f>
        <v>0</v>
      </c>
      <c r="D84" s="163">
        <f>IF('G011A (Ocak-Temmuz)'!L84&lt;&gt;"",'G011A (Ocak-Temmuz)'!L84,0)</f>
        <v>0</v>
      </c>
      <c r="E84" s="155">
        <f>IF('G011A (Şubat-Ağustos)'!C84&lt;&gt;"",'G011A (Şubat-Ağustos)'!C84,0)</f>
        <v>0</v>
      </c>
      <c r="F84" s="154">
        <f>IF('G011A (Şubat-Ağustos)'!L84&lt;&gt;"",'G011A (Şubat-Ağustos)'!L84,0)</f>
        <v>0</v>
      </c>
      <c r="G84" s="155">
        <f>IF('G011A (Mart-Eylül)'!C84&lt;&gt;"",'G011A (Mart-Eylül)'!C84,0)</f>
        <v>0</v>
      </c>
      <c r="H84" s="154">
        <f>IF('G011A (Mart-Eylül)'!L84&lt;&gt;"",'G011A (Mart-Eylül)'!L84,0)</f>
        <v>0</v>
      </c>
      <c r="I84" s="155">
        <f>IF('G011A (Nisan-Ekim)'!C84&lt;&gt;"",'G011A (Nisan-Ekim)'!C84,0)</f>
        <v>0</v>
      </c>
      <c r="J84" s="154">
        <f>IF('G011A (Nisan-Ekim)'!L84&lt;&gt;"",'G011A (Nisan-Ekim)'!L84,0)</f>
        <v>0</v>
      </c>
      <c r="K84" s="155">
        <f>IF('G011A (Mayıs-Kasım)'!C84&lt;&gt;"",'G011A (Mayıs-Kasım)'!C84,0)</f>
        <v>0</v>
      </c>
      <c r="L84" s="154">
        <f>IF('G011A (Mayıs-Kasım)'!L84&lt;&gt;"",'G011A (Mayıs-Kasım)'!L84,0)</f>
        <v>0</v>
      </c>
      <c r="M84" s="155">
        <f>IF('G011A (Haziran-Aralık)'!C84&lt;&gt;"",'G011A (Haziran-Aralık)'!C84,0)</f>
        <v>0</v>
      </c>
      <c r="N84" s="154">
        <f>IF('G011A (Haziran-Aralık)'!L84&lt;&gt;"",'G011A (Haziran-Aralık)'!L84,0)</f>
        <v>0</v>
      </c>
      <c r="O84" s="162">
        <f t="shared" si="22"/>
        <v>0</v>
      </c>
      <c r="P84" s="163">
        <f t="shared" si="23"/>
        <v>0</v>
      </c>
      <c r="Q84" s="163">
        <f t="shared" si="24"/>
        <v>0</v>
      </c>
      <c r="R84" s="164">
        <f t="shared" si="25"/>
        <v>0</v>
      </c>
      <c r="S84" s="64"/>
      <c r="T84" s="143">
        <f t="shared" si="26"/>
        <v>0</v>
      </c>
      <c r="U84" s="143">
        <f t="shared" si="27"/>
        <v>0</v>
      </c>
      <c r="V84" s="143">
        <f t="shared" si="28"/>
        <v>0</v>
      </c>
      <c r="W84" s="143">
        <f t="shared" si="29"/>
        <v>0</v>
      </c>
      <c r="X84" s="143">
        <f t="shared" si="30"/>
        <v>0</v>
      </c>
      <c r="Y84" s="143">
        <f t="shared" si="31"/>
        <v>0</v>
      </c>
      <c r="Z84" s="143">
        <f t="shared" si="32"/>
        <v>0</v>
      </c>
      <c r="AA84" s="64"/>
      <c r="AB84" s="64"/>
      <c r="AC84" s="64"/>
    </row>
    <row r="85" spans="1:29" ht="23.1" customHeight="1" x14ac:dyDescent="0.25">
      <c r="A85" s="339">
        <v>54</v>
      </c>
      <c r="B85" s="146" t="str">
        <f>IF('Proje ve Personel Bilgileri'!C70&gt;0,'Proje ve Personel Bilgileri'!C70,"")</f>
        <v/>
      </c>
      <c r="C85" s="162">
        <f>IF('G011A (Ocak-Temmuz)'!C85&lt;&gt;"",'G011A (Ocak-Temmuz)'!C85,0)</f>
        <v>0</v>
      </c>
      <c r="D85" s="163">
        <f>IF('G011A (Ocak-Temmuz)'!L85&lt;&gt;"",'G011A (Ocak-Temmuz)'!L85,0)</f>
        <v>0</v>
      </c>
      <c r="E85" s="155">
        <f>IF('G011A (Şubat-Ağustos)'!C85&lt;&gt;"",'G011A (Şubat-Ağustos)'!C85,0)</f>
        <v>0</v>
      </c>
      <c r="F85" s="154">
        <f>IF('G011A (Şubat-Ağustos)'!L85&lt;&gt;"",'G011A (Şubat-Ağustos)'!L85,0)</f>
        <v>0</v>
      </c>
      <c r="G85" s="155">
        <f>IF('G011A (Mart-Eylül)'!C85&lt;&gt;"",'G011A (Mart-Eylül)'!C85,0)</f>
        <v>0</v>
      </c>
      <c r="H85" s="154">
        <f>IF('G011A (Mart-Eylül)'!L85&lt;&gt;"",'G011A (Mart-Eylül)'!L85,0)</f>
        <v>0</v>
      </c>
      <c r="I85" s="155">
        <f>IF('G011A (Nisan-Ekim)'!C85&lt;&gt;"",'G011A (Nisan-Ekim)'!C85,0)</f>
        <v>0</v>
      </c>
      <c r="J85" s="154">
        <f>IF('G011A (Nisan-Ekim)'!L85&lt;&gt;"",'G011A (Nisan-Ekim)'!L85,0)</f>
        <v>0</v>
      </c>
      <c r="K85" s="155">
        <f>IF('G011A (Mayıs-Kasım)'!C85&lt;&gt;"",'G011A (Mayıs-Kasım)'!C85,0)</f>
        <v>0</v>
      </c>
      <c r="L85" s="154">
        <f>IF('G011A (Mayıs-Kasım)'!L85&lt;&gt;"",'G011A (Mayıs-Kasım)'!L85,0)</f>
        <v>0</v>
      </c>
      <c r="M85" s="155">
        <f>IF('G011A (Haziran-Aralık)'!C85&lt;&gt;"",'G011A (Haziran-Aralık)'!C85,0)</f>
        <v>0</v>
      </c>
      <c r="N85" s="154">
        <f>IF('G011A (Haziran-Aralık)'!L85&lt;&gt;"",'G011A (Haziran-Aralık)'!L85,0)</f>
        <v>0</v>
      </c>
      <c r="O85" s="162">
        <f t="shared" si="22"/>
        <v>0</v>
      </c>
      <c r="P85" s="163">
        <f t="shared" si="23"/>
        <v>0</v>
      </c>
      <c r="Q85" s="163">
        <f t="shared" si="24"/>
        <v>0</v>
      </c>
      <c r="R85" s="164">
        <f t="shared" si="25"/>
        <v>0</v>
      </c>
      <c r="S85" s="64"/>
      <c r="T85" s="143">
        <f t="shared" si="26"/>
        <v>0</v>
      </c>
      <c r="U85" s="143">
        <f t="shared" si="27"/>
        <v>0</v>
      </c>
      <c r="V85" s="143">
        <f t="shared" si="28"/>
        <v>0</v>
      </c>
      <c r="W85" s="143">
        <f t="shared" si="29"/>
        <v>0</v>
      </c>
      <c r="X85" s="143">
        <f t="shared" si="30"/>
        <v>0</v>
      </c>
      <c r="Y85" s="143">
        <f t="shared" si="31"/>
        <v>0</v>
      </c>
      <c r="Z85" s="143">
        <f t="shared" si="32"/>
        <v>0</v>
      </c>
      <c r="AA85" s="64"/>
      <c r="AB85" s="64"/>
      <c r="AC85" s="64"/>
    </row>
    <row r="86" spans="1:29" ht="23.1" customHeight="1" x14ac:dyDescent="0.25">
      <c r="A86" s="339">
        <v>55</v>
      </c>
      <c r="B86" s="146" t="str">
        <f>IF('Proje ve Personel Bilgileri'!C71&gt;0,'Proje ve Personel Bilgileri'!C71,"")</f>
        <v/>
      </c>
      <c r="C86" s="162">
        <f>IF('G011A (Ocak-Temmuz)'!C86&lt;&gt;"",'G011A (Ocak-Temmuz)'!C86,0)</f>
        <v>0</v>
      </c>
      <c r="D86" s="163">
        <f>IF('G011A (Ocak-Temmuz)'!L86&lt;&gt;"",'G011A (Ocak-Temmuz)'!L86,0)</f>
        <v>0</v>
      </c>
      <c r="E86" s="155">
        <f>IF('G011A (Şubat-Ağustos)'!C86&lt;&gt;"",'G011A (Şubat-Ağustos)'!C86,0)</f>
        <v>0</v>
      </c>
      <c r="F86" s="154">
        <f>IF('G011A (Şubat-Ağustos)'!L86&lt;&gt;"",'G011A (Şubat-Ağustos)'!L86,0)</f>
        <v>0</v>
      </c>
      <c r="G86" s="155">
        <f>IF('G011A (Mart-Eylül)'!C86&lt;&gt;"",'G011A (Mart-Eylül)'!C86,0)</f>
        <v>0</v>
      </c>
      <c r="H86" s="154">
        <f>IF('G011A (Mart-Eylül)'!L86&lt;&gt;"",'G011A (Mart-Eylül)'!L86,0)</f>
        <v>0</v>
      </c>
      <c r="I86" s="155">
        <f>IF('G011A (Nisan-Ekim)'!C86&lt;&gt;"",'G011A (Nisan-Ekim)'!C86,0)</f>
        <v>0</v>
      </c>
      <c r="J86" s="154">
        <f>IF('G011A (Nisan-Ekim)'!L86&lt;&gt;"",'G011A (Nisan-Ekim)'!L86,0)</f>
        <v>0</v>
      </c>
      <c r="K86" s="155">
        <f>IF('G011A (Mayıs-Kasım)'!C86&lt;&gt;"",'G011A (Mayıs-Kasım)'!C86,0)</f>
        <v>0</v>
      </c>
      <c r="L86" s="154">
        <f>IF('G011A (Mayıs-Kasım)'!L86&lt;&gt;"",'G011A (Mayıs-Kasım)'!L86,0)</f>
        <v>0</v>
      </c>
      <c r="M86" s="155">
        <f>IF('G011A (Haziran-Aralık)'!C86&lt;&gt;"",'G011A (Haziran-Aralık)'!C86,0)</f>
        <v>0</v>
      </c>
      <c r="N86" s="154">
        <f>IF('G011A (Haziran-Aralık)'!L86&lt;&gt;"",'G011A (Haziran-Aralık)'!L86,0)</f>
        <v>0</v>
      </c>
      <c r="O86" s="162">
        <f t="shared" si="22"/>
        <v>0</v>
      </c>
      <c r="P86" s="163">
        <f t="shared" si="23"/>
        <v>0</v>
      </c>
      <c r="Q86" s="163">
        <f t="shared" si="24"/>
        <v>0</v>
      </c>
      <c r="R86" s="164">
        <f t="shared" si="25"/>
        <v>0</v>
      </c>
      <c r="S86" s="64"/>
      <c r="T86" s="143">
        <f t="shared" si="26"/>
        <v>0</v>
      </c>
      <c r="U86" s="143">
        <f t="shared" si="27"/>
        <v>0</v>
      </c>
      <c r="V86" s="143">
        <f t="shared" si="28"/>
        <v>0</v>
      </c>
      <c r="W86" s="143">
        <f t="shared" si="29"/>
        <v>0</v>
      </c>
      <c r="X86" s="143">
        <f t="shared" si="30"/>
        <v>0</v>
      </c>
      <c r="Y86" s="143">
        <f t="shared" si="31"/>
        <v>0</v>
      </c>
      <c r="Z86" s="143">
        <f t="shared" si="32"/>
        <v>0</v>
      </c>
      <c r="AA86" s="64"/>
      <c r="AB86" s="64"/>
      <c r="AC86" s="64"/>
    </row>
    <row r="87" spans="1:29" ht="23.1" customHeight="1" x14ac:dyDescent="0.25">
      <c r="A87" s="339">
        <v>56</v>
      </c>
      <c r="B87" s="146" t="str">
        <f>IF('Proje ve Personel Bilgileri'!C72&gt;0,'Proje ve Personel Bilgileri'!C72,"")</f>
        <v/>
      </c>
      <c r="C87" s="162">
        <f>IF('G011A (Ocak-Temmuz)'!C87&lt;&gt;"",'G011A (Ocak-Temmuz)'!C87,0)</f>
        <v>0</v>
      </c>
      <c r="D87" s="163">
        <f>IF('G011A (Ocak-Temmuz)'!L87&lt;&gt;"",'G011A (Ocak-Temmuz)'!L87,0)</f>
        <v>0</v>
      </c>
      <c r="E87" s="155">
        <f>IF('G011A (Şubat-Ağustos)'!C87&lt;&gt;"",'G011A (Şubat-Ağustos)'!C87,0)</f>
        <v>0</v>
      </c>
      <c r="F87" s="154">
        <f>IF('G011A (Şubat-Ağustos)'!L87&lt;&gt;"",'G011A (Şubat-Ağustos)'!L87,0)</f>
        <v>0</v>
      </c>
      <c r="G87" s="155">
        <f>IF('G011A (Mart-Eylül)'!C87&lt;&gt;"",'G011A (Mart-Eylül)'!C87,0)</f>
        <v>0</v>
      </c>
      <c r="H87" s="154">
        <f>IF('G011A (Mart-Eylül)'!L87&lt;&gt;"",'G011A (Mart-Eylül)'!L87,0)</f>
        <v>0</v>
      </c>
      <c r="I87" s="155">
        <f>IF('G011A (Nisan-Ekim)'!C87&lt;&gt;"",'G011A (Nisan-Ekim)'!C87,0)</f>
        <v>0</v>
      </c>
      <c r="J87" s="154">
        <f>IF('G011A (Nisan-Ekim)'!L87&lt;&gt;"",'G011A (Nisan-Ekim)'!L87,0)</f>
        <v>0</v>
      </c>
      <c r="K87" s="155">
        <f>IF('G011A (Mayıs-Kasım)'!C87&lt;&gt;"",'G011A (Mayıs-Kasım)'!C87,0)</f>
        <v>0</v>
      </c>
      <c r="L87" s="154">
        <f>IF('G011A (Mayıs-Kasım)'!L87&lt;&gt;"",'G011A (Mayıs-Kasım)'!L87,0)</f>
        <v>0</v>
      </c>
      <c r="M87" s="155">
        <f>IF('G011A (Haziran-Aralık)'!C87&lt;&gt;"",'G011A (Haziran-Aralık)'!C87,0)</f>
        <v>0</v>
      </c>
      <c r="N87" s="154">
        <f>IF('G011A (Haziran-Aralık)'!L87&lt;&gt;"",'G011A (Haziran-Aralık)'!L87,0)</f>
        <v>0</v>
      </c>
      <c r="O87" s="162">
        <f t="shared" si="22"/>
        <v>0</v>
      </c>
      <c r="P87" s="163">
        <f t="shared" si="23"/>
        <v>0</v>
      </c>
      <c r="Q87" s="163">
        <f t="shared" si="24"/>
        <v>0</v>
      </c>
      <c r="R87" s="164">
        <f t="shared" si="25"/>
        <v>0</v>
      </c>
      <c r="S87" s="64"/>
      <c r="T87" s="143">
        <f t="shared" si="26"/>
        <v>0</v>
      </c>
      <c r="U87" s="143">
        <f t="shared" si="27"/>
        <v>0</v>
      </c>
      <c r="V87" s="143">
        <f t="shared" si="28"/>
        <v>0</v>
      </c>
      <c r="W87" s="143">
        <f t="shared" si="29"/>
        <v>0</v>
      </c>
      <c r="X87" s="143">
        <f t="shared" si="30"/>
        <v>0</v>
      </c>
      <c r="Y87" s="143">
        <f t="shared" si="31"/>
        <v>0</v>
      </c>
      <c r="Z87" s="143">
        <f t="shared" si="32"/>
        <v>0</v>
      </c>
      <c r="AA87" s="64"/>
      <c r="AB87" s="64"/>
      <c r="AC87" s="64"/>
    </row>
    <row r="88" spans="1:29" ht="23.1" customHeight="1" x14ac:dyDescent="0.25">
      <c r="A88" s="339">
        <v>57</v>
      </c>
      <c r="B88" s="146" t="str">
        <f>IF('Proje ve Personel Bilgileri'!C73&gt;0,'Proje ve Personel Bilgileri'!C73,"")</f>
        <v/>
      </c>
      <c r="C88" s="162">
        <f>IF('G011A (Ocak-Temmuz)'!C88&lt;&gt;"",'G011A (Ocak-Temmuz)'!C88,0)</f>
        <v>0</v>
      </c>
      <c r="D88" s="163">
        <f>IF('G011A (Ocak-Temmuz)'!L88&lt;&gt;"",'G011A (Ocak-Temmuz)'!L88,0)</f>
        <v>0</v>
      </c>
      <c r="E88" s="155">
        <f>IF('G011A (Şubat-Ağustos)'!C88&lt;&gt;"",'G011A (Şubat-Ağustos)'!C88,0)</f>
        <v>0</v>
      </c>
      <c r="F88" s="154">
        <f>IF('G011A (Şubat-Ağustos)'!L88&lt;&gt;"",'G011A (Şubat-Ağustos)'!L88,0)</f>
        <v>0</v>
      </c>
      <c r="G88" s="155">
        <f>IF('G011A (Mart-Eylül)'!C88&lt;&gt;"",'G011A (Mart-Eylül)'!C88,0)</f>
        <v>0</v>
      </c>
      <c r="H88" s="154">
        <f>IF('G011A (Mart-Eylül)'!L88&lt;&gt;"",'G011A (Mart-Eylül)'!L88,0)</f>
        <v>0</v>
      </c>
      <c r="I88" s="155">
        <f>IF('G011A (Nisan-Ekim)'!C88&lt;&gt;"",'G011A (Nisan-Ekim)'!C88,0)</f>
        <v>0</v>
      </c>
      <c r="J88" s="154">
        <f>IF('G011A (Nisan-Ekim)'!L88&lt;&gt;"",'G011A (Nisan-Ekim)'!L88,0)</f>
        <v>0</v>
      </c>
      <c r="K88" s="155">
        <f>IF('G011A (Mayıs-Kasım)'!C88&lt;&gt;"",'G011A (Mayıs-Kasım)'!C88,0)</f>
        <v>0</v>
      </c>
      <c r="L88" s="154">
        <f>IF('G011A (Mayıs-Kasım)'!L88&lt;&gt;"",'G011A (Mayıs-Kasım)'!L88,0)</f>
        <v>0</v>
      </c>
      <c r="M88" s="155">
        <f>IF('G011A (Haziran-Aralık)'!C88&lt;&gt;"",'G011A (Haziran-Aralık)'!C88,0)</f>
        <v>0</v>
      </c>
      <c r="N88" s="154">
        <f>IF('G011A (Haziran-Aralık)'!L88&lt;&gt;"",'G011A (Haziran-Aralık)'!L88,0)</f>
        <v>0</v>
      </c>
      <c r="O88" s="162">
        <f t="shared" si="22"/>
        <v>0</v>
      </c>
      <c r="P88" s="163">
        <f t="shared" si="23"/>
        <v>0</v>
      </c>
      <c r="Q88" s="163">
        <f t="shared" si="24"/>
        <v>0</v>
      </c>
      <c r="R88" s="164">
        <f t="shared" si="25"/>
        <v>0</v>
      </c>
      <c r="S88" s="64"/>
      <c r="T88" s="143">
        <f t="shared" si="26"/>
        <v>0</v>
      </c>
      <c r="U88" s="143">
        <f t="shared" si="27"/>
        <v>0</v>
      </c>
      <c r="V88" s="143">
        <f t="shared" si="28"/>
        <v>0</v>
      </c>
      <c r="W88" s="143">
        <f t="shared" si="29"/>
        <v>0</v>
      </c>
      <c r="X88" s="143">
        <f t="shared" si="30"/>
        <v>0</v>
      </c>
      <c r="Y88" s="143">
        <f t="shared" si="31"/>
        <v>0</v>
      </c>
      <c r="Z88" s="143">
        <f t="shared" si="32"/>
        <v>0</v>
      </c>
      <c r="AA88" s="64"/>
      <c r="AB88" s="64"/>
      <c r="AC88" s="64"/>
    </row>
    <row r="89" spans="1:29" ht="23.1" customHeight="1" x14ac:dyDescent="0.25">
      <c r="A89" s="339">
        <v>58</v>
      </c>
      <c r="B89" s="146" t="str">
        <f>IF('Proje ve Personel Bilgileri'!C74&gt;0,'Proje ve Personel Bilgileri'!C74,"")</f>
        <v/>
      </c>
      <c r="C89" s="162">
        <f>IF('G011A (Ocak-Temmuz)'!C89&lt;&gt;"",'G011A (Ocak-Temmuz)'!C89,0)</f>
        <v>0</v>
      </c>
      <c r="D89" s="163">
        <f>IF('G011A (Ocak-Temmuz)'!L89&lt;&gt;"",'G011A (Ocak-Temmuz)'!L89,0)</f>
        <v>0</v>
      </c>
      <c r="E89" s="155">
        <f>IF('G011A (Şubat-Ağustos)'!C89&lt;&gt;"",'G011A (Şubat-Ağustos)'!C89,0)</f>
        <v>0</v>
      </c>
      <c r="F89" s="154">
        <f>IF('G011A (Şubat-Ağustos)'!L89&lt;&gt;"",'G011A (Şubat-Ağustos)'!L89,0)</f>
        <v>0</v>
      </c>
      <c r="G89" s="155">
        <f>IF('G011A (Mart-Eylül)'!C89&lt;&gt;"",'G011A (Mart-Eylül)'!C89,0)</f>
        <v>0</v>
      </c>
      <c r="H89" s="154">
        <f>IF('G011A (Mart-Eylül)'!L89&lt;&gt;"",'G011A (Mart-Eylül)'!L89,0)</f>
        <v>0</v>
      </c>
      <c r="I89" s="155">
        <f>IF('G011A (Nisan-Ekim)'!C89&lt;&gt;"",'G011A (Nisan-Ekim)'!C89,0)</f>
        <v>0</v>
      </c>
      <c r="J89" s="154">
        <f>IF('G011A (Nisan-Ekim)'!L89&lt;&gt;"",'G011A (Nisan-Ekim)'!L89,0)</f>
        <v>0</v>
      </c>
      <c r="K89" s="155">
        <f>IF('G011A (Mayıs-Kasım)'!C89&lt;&gt;"",'G011A (Mayıs-Kasım)'!C89,0)</f>
        <v>0</v>
      </c>
      <c r="L89" s="154">
        <f>IF('G011A (Mayıs-Kasım)'!L89&lt;&gt;"",'G011A (Mayıs-Kasım)'!L89,0)</f>
        <v>0</v>
      </c>
      <c r="M89" s="155">
        <f>IF('G011A (Haziran-Aralık)'!C89&lt;&gt;"",'G011A (Haziran-Aralık)'!C89,0)</f>
        <v>0</v>
      </c>
      <c r="N89" s="154">
        <f>IF('G011A (Haziran-Aralık)'!L89&lt;&gt;"",'G011A (Haziran-Aralık)'!L89,0)</f>
        <v>0</v>
      </c>
      <c r="O89" s="162">
        <f t="shared" si="22"/>
        <v>0</v>
      </c>
      <c r="P89" s="163">
        <f t="shared" si="23"/>
        <v>0</v>
      </c>
      <c r="Q89" s="163">
        <f t="shared" si="24"/>
        <v>0</v>
      </c>
      <c r="R89" s="164">
        <f t="shared" si="25"/>
        <v>0</v>
      </c>
      <c r="S89" s="64"/>
      <c r="T89" s="143">
        <f t="shared" si="26"/>
        <v>0</v>
      </c>
      <c r="U89" s="143">
        <f t="shared" si="27"/>
        <v>0</v>
      </c>
      <c r="V89" s="143">
        <f t="shared" si="28"/>
        <v>0</v>
      </c>
      <c r="W89" s="143">
        <f t="shared" si="29"/>
        <v>0</v>
      </c>
      <c r="X89" s="143">
        <f t="shared" si="30"/>
        <v>0</v>
      </c>
      <c r="Y89" s="143">
        <f t="shared" si="31"/>
        <v>0</v>
      </c>
      <c r="Z89" s="143">
        <f t="shared" si="32"/>
        <v>0</v>
      </c>
      <c r="AA89" s="64"/>
      <c r="AB89" s="64"/>
      <c r="AC89" s="64"/>
    </row>
    <row r="90" spans="1:29" ht="23.1" customHeight="1" x14ac:dyDescent="0.25">
      <c r="A90" s="339">
        <v>59</v>
      </c>
      <c r="B90" s="146" t="str">
        <f>IF('Proje ve Personel Bilgileri'!C75&gt;0,'Proje ve Personel Bilgileri'!C75,"")</f>
        <v/>
      </c>
      <c r="C90" s="162">
        <f>IF('G011A (Ocak-Temmuz)'!C90&lt;&gt;"",'G011A (Ocak-Temmuz)'!C90,0)</f>
        <v>0</v>
      </c>
      <c r="D90" s="163">
        <f>IF('G011A (Ocak-Temmuz)'!L90&lt;&gt;"",'G011A (Ocak-Temmuz)'!L90,0)</f>
        <v>0</v>
      </c>
      <c r="E90" s="155">
        <f>IF('G011A (Şubat-Ağustos)'!C90&lt;&gt;"",'G011A (Şubat-Ağustos)'!C90,0)</f>
        <v>0</v>
      </c>
      <c r="F90" s="154">
        <f>IF('G011A (Şubat-Ağustos)'!L90&lt;&gt;"",'G011A (Şubat-Ağustos)'!L90,0)</f>
        <v>0</v>
      </c>
      <c r="G90" s="155">
        <f>IF('G011A (Mart-Eylül)'!C90&lt;&gt;"",'G011A (Mart-Eylül)'!C90,0)</f>
        <v>0</v>
      </c>
      <c r="H90" s="154">
        <f>IF('G011A (Mart-Eylül)'!L90&lt;&gt;"",'G011A (Mart-Eylül)'!L90,0)</f>
        <v>0</v>
      </c>
      <c r="I90" s="155">
        <f>IF('G011A (Nisan-Ekim)'!C90&lt;&gt;"",'G011A (Nisan-Ekim)'!C90,0)</f>
        <v>0</v>
      </c>
      <c r="J90" s="154">
        <f>IF('G011A (Nisan-Ekim)'!L90&lt;&gt;"",'G011A (Nisan-Ekim)'!L90,0)</f>
        <v>0</v>
      </c>
      <c r="K90" s="155">
        <f>IF('G011A (Mayıs-Kasım)'!C90&lt;&gt;"",'G011A (Mayıs-Kasım)'!C90,0)</f>
        <v>0</v>
      </c>
      <c r="L90" s="154">
        <f>IF('G011A (Mayıs-Kasım)'!L90&lt;&gt;"",'G011A (Mayıs-Kasım)'!L90,0)</f>
        <v>0</v>
      </c>
      <c r="M90" s="155">
        <f>IF('G011A (Haziran-Aralık)'!C90&lt;&gt;"",'G011A (Haziran-Aralık)'!C90,0)</f>
        <v>0</v>
      </c>
      <c r="N90" s="154">
        <f>IF('G011A (Haziran-Aralık)'!L90&lt;&gt;"",'G011A (Haziran-Aralık)'!L90,0)</f>
        <v>0</v>
      </c>
      <c r="O90" s="162">
        <f t="shared" si="22"/>
        <v>0</v>
      </c>
      <c r="P90" s="163">
        <f t="shared" si="23"/>
        <v>0</v>
      </c>
      <c r="Q90" s="163">
        <f t="shared" si="24"/>
        <v>0</v>
      </c>
      <c r="R90" s="164">
        <f t="shared" si="25"/>
        <v>0</v>
      </c>
      <c r="S90" s="64"/>
      <c r="T90" s="143">
        <f t="shared" si="26"/>
        <v>0</v>
      </c>
      <c r="U90" s="143">
        <f t="shared" si="27"/>
        <v>0</v>
      </c>
      <c r="V90" s="143">
        <f t="shared" si="28"/>
        <v>0</v>
      </c>
      <c r="W90" s="143">
        <f t="shared" si="29"/>
        <v>0</v>
      </c>
      <c r="X90" s="143">
        <f t="shared" si="30"/>
        <v>0</v>
      </c>
      <c r="Y90" s="143">
        <f t="shared" si="31"/>
        <v>0</v>
      </c>
      <c r="Z90" s="143">
        <f t="shared" si="32"/>
        <v>0</v>
      </c>
      <c r="AA90" s="64"/>
      <c r="AB90" s="64"/>
      <c r="AC90" s="64"/>
    </row>
    <row r="91" spans="1:29" ht="23.1" customHeight="1" thickBot="1" x14ac:dyDescent="0.3">
      <c r="A91" s="340">
        <v>60</v>
      </c>
      <c r="B91" s="148" t="str">
        <f>IF('Proje ve Personel Bilgileri'!C76&gt;0,'Proje ve Personel Bilgileri'!C76,"")</f>
        <v/>
      </c>
      <c r="C91" s="165">
        <f>IF('G011A (Ocak-Temmuz)'!C91&lt;&gt;"",'G011A (Ocak-Temmuz)'!C91,0)</f>
        <v>0</v>
      </c>
      <c r="D91" s="166">
        <f>IF('G011A (Ocak-Temmuz)'!L91&lt;&gt;"",'G011A (Ocak-Temmuz)'!L91,0)</f>
        <v>0</v>
      </c>
      <c r="E91" s="159">
        <f>IF('G011A (Şubat-Ağustos)'!C91&lt;&gt;"",'G011A (Şubat-Ağustos)'!C91,0)</f>
        <v>0</v>
      </c>
      <c r="F91" s="158">
        <f>IF('G011A (Şubat-Ağustos)'!L91&lt;&gt;"",'G011A (Şubat-Ağustos)'!L91,0)</f>
        <v>0</v>
      </c>
      <c r="G91" s="159">
        <f>IF('G011A (Mart-Eylül)'!C91&lt;&gt;"",'G011A (Mart-Eylül)'!C91,0)</f>
        <v>0</v>
      </c>
      <c r="H91" s="158">
        <f>IF('G011A (Mart-Eylül)'!L91&lt;&gt;"",'G011A (Mart-Eylül)'!L91,0)</f>
        <v>0</v>
      </c>
      <c r="I91" s="159">
        <f>IF('G011A (Nisan-Ekim)'!C91&lt;&gt;"",'G011A (Nisan-Ekim)'!C91,0)</f>
        <v>0</v>
      </c>
      <c r="J91" s="158">
        <f>IF('G011A (Nisan-Ekim)'!L91&lt;&gt;"",'G011A (Nisan-Ekim)'!L91,0)</f>
        <v>0</v>
      </c>
      <c r="K91" s="159">
        <f>IF('G011A (Mayıs-Kasım)'!C91&lt;&gt;"",'G011A (Mayıs-Kasım)'!C91,0)</f>
        <v>0</v>
      </c>
      <c r="L91" s="158">
        <f>IF('G011A (Mayıs-Kasım)'!L91&lt;&gt;"",'G011A (Mayıs-Kasım)'!L91,0)</f>
        <v>0</v>
      </c>
      <c r="M91" s="159">
        <f>IF('G011A (Haziran-Aralık)'!C91&lt;&gt;"",'G011A (Haziran-Aralık)'!C91,0)</f>
        <v>0</v>
      </c>
      <c r="N91" s="158">
        <f>IF('G011A (Haziran-Aralık)'!L91&lt;&gt;"",'G011A (Haziran-Aralık)'!L91,0)</f>
        <v>0</v>
      </c>
      <c r="O91" s="165">
        <f t="shared" si="22"/>
        <v>0</v>
      </c>
      <c r="P91" s="166">
        <f t="shared" si="23"/>
        <v>0</v>
      </c>
      <c r="Q91" s="166">
        <f t="shared" si="24"/>
        <v>0</v>
      </c>
      <c r="R91" s="167">
        <f t="shared" si="25"/>
        <v>0</v>
      </c>
      <c r="S91" s="64"/>
      <c r="T91" s="143">
        <f t="shared" si="26"/>
        <v>0</v>
      </c>
      <c r="U91" s="143">
        <f t="shared" si="27"/>
        <v>0</v>
      </c>
      <c r="V91" s="143">
        <f t="shared" si="28"/>
        <v>0</v>
      </c>
      <c r="W91" s="143">
        <f t="shared" si="29"/>
        <v>0</v>
      </c>
      <c r="X91" s="143">
        <f t="shared" si="30"/>
        <v>0</v>
      </c>
      <c r="Y91" s="143">
        <f t="shared" si="31"/>
        <v>0</v>
      </c>
      <c r="Z91" s="143">
        <f t="shared" si="32"/>
        <v>0</v>
      </c>
      <c r="AA91" s="143">
        <f>IF(ISERROR(IF(SUM(C72:R91)&gt;0,1,0)),1,IF(SUM(C72:R91)&gt;0,1,0))</f>
        <v>0</v>
      </c>
      <c r="AB91" s="64"/>
      <c r="AC91" s="64"/>
    </row>
    <row r="92" spans="1:29" x14ac:dyDescent="0.25">
      <c r="A92" s="64"/>
      <c r="B92" s="12"/>
      <c r="C92" s="12"/>
      <c r="D92" s="12"/>
      <c r="E92" s="12"/>
      <c r="F92" s="12"/>
      <c r="G92" s="12"/>
      <c r="H92" s="12"/>
      <c r="I92" s="12"/>
      <c r="J92" s="2"/>
      <c r="K92" s="64"/>
      <c r="L92" s="94"/>
      <c r="M92" s="94"/>
      <c r="N92" s="94"/>
      <c r="O92" s="94"/>
      <c r="P92" s="94"/>
      <c r="Q92" s="94"/>
      <c r="R92" s="64"/>
      <c r="S92" s="64"/>
      <c r="T92" s="64"/>
      <c r="U92" s="64"/>
      <c r="V92" s="64"/>
      <c r="W92" s="64"/>
      <c r="X92" s="64"/>
      <c r="Y92" s="64"/>
      <c r="Z92" s="64"/>
      <c r="AA92" s="64"/>
      <c r="AB92" s="64"/>
      <c r="AC92" s="64"/>
    </row>
    <row r="93" spans="1:29" x14ac:dyDescent="0.25">
      <c r="A93" s="341" t="s">
        <v>134</v>
      </c>
      <c r="B93" s="12"/>
      <c r="C93" s="12"/>
      <c r="D93" s="12"/>
      <c r="E93" s="12"/>
      <c r="F93" s="12"/>
      <c r="G93" s="12"/>
      <c r="H93" s="12"/>
      <c r="I93" s="12"/>
      <c r="J93" s="2"/>
      <c r="K93" s="64"/>
      <c r="L93" s="94"/>
      <c r="M93" s="94"/>
      <c r="N93" s="94"/>
      <c r="O93" s="94"/>
      <c r="P93" s="94"/>
      <c r="Q93" s="94"/>
      <c r="R93" s="64"/>
      <c r="S93" s="64"/>
      <c r="T93" s="64"/>
      <c r="U93" s="64"/>
      <c r="V93" s="64"/>
      <c r="W93" s="64"/>
      <c r="X93" s="64"/>
      <c r="Y93" s="64"/>
      <c r="Z93" s="64"/>
      <c r="AA93" s="64"/>
      <c r="AB93" s="64"/>
      <c r="AC93" s="64"/>
    </row>
    <row r="94" spans="1:29" x14ac:dyDescent="0.25">
      <c r="A94" s="64"/>
      <c r="B94" s="64"/>
      <c r="C94" s="94"/>
      <c r="D94" s="64"/>
      <c r="E94" s="64"/>
      <c r="F94" s="64"/>
      <c r="G94" s="64"/>
      <c r="H94" s="64"/>
      <c r="I94" s="64"/>
      <c r="J94" s="2"/>
      <c r="K94" s="64"/>
      <c r="L94" s="94"/>
      <c r="M94" s="94"/>
      <c r="N94" s="94"/>
      <c r="O94" s="94"/>
      <c r="P94" s="64"/>
      <c r="Q94" s="64"/>
      <c r="R94" s="64"/>
      <c r="S94" s="64"/>
      <c r="T94" s="64"/>
      <c r="U94" s="64"/>
      <c r="V94" s="64"/>
      <c r="W94" s="64"/>
      <c r="X94" s="64"/>
      <c r="Y94" s="64"/>
      <c r="Z94" s="64"/>
      <c r="AA94" s="64"/>
      <c r="AB94" s="64"/>
      <c r="AC94" s="64"/>
    </row>
    <row r="95" spans="1:29" ht="19.5" x14ac:dyDescent="0.3">
      <c r="A95" s="330" t="s">
        <v>32</v>
      </c>
      <c r="B95" s="331">
        <f ca="1">imzatarihi</f>
        <v>46091</v>
      </c>
      <c r="C95" s="468" t="s">
        <v>33</v>
      </c>
      <c r="D95" s="468"/>
      <c r="E95" s="332" t="str">
        <f>IF(kurulusyetkilisi&gt;0,kurulusyetkilisi,"")</f>
        <v/>
      </c>
      <c r="F95" s="64"/>
      <c r="G95" s="230"/>
      <c r="H95" s="229"/>
      <c r="I95" s="229"/>
      <c r="J95" s="2"/>
      <c r="K95" s="64"/>
      <c r="L95" s="94"/>
      <c r="M95" s="94"/>
      <c r="N95" s="94"/>
      <c r="O95" s="94"/>
      <c r="P95" s="64"/>
      <c r="Q95" s="64"/>
      <c r="R95" s="64"/>
      <c r="S95" s="64"/>
      <c r="T95" s="64"/>
      <c r="U95" s="64"/>
      <c r="V95" s="64"/>
      <c r="W95" s="64"/>
      <c r="X95" s="64"/>
      <c r="Y95" s="64"/>
      <c r="Z95" s="64"/>
      <c r="AA95" s="64"/>
      <c r="AB95" s="64"/>
      <c r="AC95" s="64"/>
    </row>
    <row r="96" spans="1:29" ht="19.5" x14ac:dyDescent="0.3">
      <c r="A96" s="232"/>
      <c r="B96" s="232"/>
      <c r="C96" s="468" t="s">
        <v>34</v>
      </c>
      <c r="D96" s="468"/>
      <c r="E96" s="469"/>
      <c r="F96" s="469"/>
      <c r="G96" s="469"/>
      <c r="H96" s="61"/>
      <c r="I96" s="61"/>
      <c r="J96" s="2"/>
      <c r="K96" s="64"/>
      <c r="L96" s="94"/>
      <c r="M96" s="94"/>
      <c r="N96" s="94"/>
      <c r="O96" s="94"/>
      <c r="P96" s="64"/>
      <c r="Q96" s="64"/>
      <c r="R96" s="64"/>
      <c r="S96" s="64"/>
      <c r="T96" s="64"/>
      <c r="U96" s="64"/>
      <c r="V96" s="64"/>
      <c r="W96" s="64"/>
      <c r="X96" s="64"/>
      <c r="Y96" s="64"/>
      <c r="Z96" s="64"/>
      <c r="AA96" s="64"/>
      <c r="AB96" s="64"/>
      <c r="AC96" s="64"/>
    </row>
    <row r="97" spans="1:29" ht="15.75" customHeight="1" x14ac:dyDescent="0.25">
      <c r="A97" s="508" t="s">
        <v>39</v>
      </c>
      <c r="B97" s="508"/>
      <c r="C97" s="508"/>
      <c r="D97" s="508"/>
      <c r="E97" s="508"/>
      <c r="F97" s="508"/>
      <c r="G97" s="508"/>
      <c r="H97" s="508"/>
      <c r="I97" s="508"/>
      <c r="J97" s="508"/>
      <c r="K97" s="508"/>
      <c r="L97" s="508"/>
      <c r="M97" s="508"/>
      <c r="N97" s="508"/>
      <c r="O97" s="508"/>
      <c r="P97" s="508"/>
      <c r="Q97" s="508"/>
      <c r="R97" s="508"/>
      <c r="S97" s="64"/>
      <c r="T97" s="64"/>
      <c r="U97" s="64"/>
      <c r="V97" s="64"/>
      <c r="W97" s="64"/>
      <c r="X97" s="64"/>
      <c r="Y97" s="64"/>
      <c r="Z97" s="64"/>
      <c r="AA97" s="64"/>
      <c r="AB97" s="64"/>
      <c r="AC97" s="64"/>
    </row>
    <row r="98" spans="1:29" x14ac:dyDescent="0.25">
      <c r="A98" s="494" t="str">
        <f>IF(YilDonem&lt;&gt;"",CONCATENATE(YilDonem," dönemine aittir."),"")</f>
        <v/>
      </c>
      <c r="B98" s="494"/>
      <c r="C98" s="494"/>
      <c r="D98" s="494"/>
      <c r="E98" s="494"/>
      <c r="F98" s="494"/>
      <c r="G98" s="494"/>
      <c r="H98" s="494"/>
      <c r="I98" s="494"/>
      <c r="J98" s="494"/>
      <c r="K98" s="494"/>
      <c r="L98" s="494"/>
      <c r="M98" s="494"/>
      <c r="N98" s="494"/>
      <c r="O98" s="494"/>
      <c r="P98" s="494"/>
      <c r="Q98" s="494"/>
      <c r="R98" s="494"/>
      <c r="S98" s="64"/>
      <c r="T98" s="64"/>
      <c r="U98" s="64"/>
      <c r="V98" s="64"/>
      <c r="W98" s="64"/>
      <c r="X98" s="64"/>
      <c r="Y98" s="64"/>
      <c r="Z98" s="64"/>
      <c r="AA98" s="64"/>
      <c r="AB98" s="64"/>
      <c r="AC98" s="64"/>
    </row>
    <row r="99" spans="1:29" ht="19.5" thickBot="1" x14ac:dyDescent="0.35">
      <c r="A99" s="495" t="s">
        <v>44</v>
      </c>
      <c r="B99" s="495"/>
      <c r="C99" s="495"/>
      <c r="D99" s="495"/>
      <c r="E99" s="495"/>
      <c r="F99" s="495"/>
      <c r="G99" s="495"/>
      <c r="H99" s="495"/>
      <c r="I99" s="495"/>
      <c r="J99" s="495"/>
      <c r="K99" s="495"/>
      <c r="L99" s="495"/>
      <c r="M99" s="495"/>
      <c r="N99" s="495"/>
      <c r="O99" s="495"/>
      <c r="P99" s="495"/>
      <c r="Q99" s="495"/>
      <c r="R99" s="495"/>
      <c r="S99" s="64"/>
      <c r="T99" s="64"/>
      <c r="U99" s="64"/>
      <c r="V99" s="64"/>
      <c r="W99" s="64"/>
      <c r="X99" s="64"/>
      <c r="Y99" s="64"/>
      <c r="Z99" s="64"/>
      <c r="AA99" s="64"/>
      <c r="AB99" s="64"/>
      <c r="AC99" s="64"/>
    </row>
    <row r="100" spans="1:29" ht="31.7" customHeight="1" thickBot="1" x14ac:dyDescent="0.3">
      <c r="A100" s="336" t="s">
        <v>167</v>
      </c>
      <c r="B100" s="496" t="str">
        <f>IF(ProjeNo&gt;0,ProjeNo,"")</f>
        <v/>
      </c>
      <c r="C100" s="497"/>
      <c r="D100" s="497"/>
      <c r="E100" s="497"/>
      <c r="F100" s="497"/>
      <c r="G100" s="497"/>
      <c r="H100" s="497"/>
      <c r="I100" s="497"/>
      <c r="J100" s="497"/>
      <c r="K100" s="497"/>
      <c r="L100" s="497"/>
      <c r="M100" s="497"/>
      <c r="N100" s="497"/>
      <c r="O100" s="497"/>
      <c r="P100" s="497"/>
      <c r="Q100" s="497"/>
      <c r="R100" s="498"/>
      <c r="S100" s="64"/>
      <c r="T100" s="64"/>
      <c r="U100" s="64"/>
      <c r="V100" s="64"/>
      <c r="W100" s="64"/>
      <c r="X100" s="64"/>
      <c r="Y100" s="64"/>
      <c r="Z100" s="64"/>
      <c r="AA100" s="64"/>
      <c r="AB100" s="64"/>
      <c r="AC100" s="64"/>
    </row>
    <row r="101" spans="1:29" ht="31.7" customHeight="1" thickBot="1" x14ac:dyDescent="0.3">
      <c r="A101" s="337" t="s">
        <v>168</v>
      </c>
      <c r="B101" s="499" t="str">
        <f>IF(ProjeAdi&gt;0,ProjeAdi,"")</f>
        <v/>
      </c>
      <c r="C101" s="500"/>
      <c r="D101" s="500"/>
      <c r="E101" s="500"/>
      <c r="F101" s="500"/>
      <c r="G101" s="500"/>
      <c r="H101" s="500"/>
      <c r="I101" s="500"/>
      <c r="J101" s="500"/>
      <c r="K101" s="500"/>
      <c r="L101" s="500"/>
      <c r="M101" s="500"/>
      <c r="N101" s="500"/>
      <c r="O101" s="500"/>
      <c r="P101" s="500"/>
      <c r="Q101" s="500"/>
      <c r="R101" s="501"/>
      <c r="S101" s="64"/>
      <c r="T101" s="64"/>
      <c r="U101" s="64"/>
      <c r="V101" s="64"/>
      <c r="W101" s="64"/>
      <c r="X101" s="64"/>
      <c r="Y101" s="64"/>
      <c r="Z101" s="64"/>
      <c r="AA101" s="64"/>
      <c r="AB101" s="64"/>
      <c r="AC101" s="64"/>
    </row>
    <row r="102" spans="1:29" ht="75.2" customHeight="1" thickBot="1" x14ac:dyDescent="0.3">
      <c r="A102" s="502" t="s">
        <v>3</v>
      </c>
      <c r="B102" s="504" t="s">
        <v>45</v>
      </c>
      <c r="C102" s="506" t="str">
        <f>IF(Dönem=1,"OCAK",IF(Dönem=2,"TEMMUZ",""))</f>
        <v/>
      </c>
      <c r="D102" s="507"/>
      <c r="E102" s="506" t="str">
        <f>IF(Dönem=1,"ŞUBAT",IF(Dönem=2,"AĞUSTOS",""))</f>
        <v/>
      </c>
      <c r="F102" s="507"/>
      <c r="G102" s="506" t="str">
        <f>IF(Dönem=1,"MART",IF(Dönem=2,"EYLÜL",""))</f>
        <v/>
      </c>
      <c r="H102" s="507"/>
      <c r="I102" s="506" t="str">
        <f>IF(Dönem=1,"NİSAN",IF(Dönem=2,"EKİM",""))</f>
        <v/>
      </c>
      <c r="J102" s="507"/>
      <c r="K102" s="506" t="str">
        <f>IF(Dönem=1,"MAYIS",IF(Dönem=2,"KASIM",""))</f>
        <v/>
      </c>
      <c r="L102" s="507"/>
      <c r="M102" s="506" t="str">
        <f>IF(Dönem=1,"HAZİRAN",IF(Dönem=2,"ARALIK",""))</f>
        <v/>
      </c>
      <c r="N102" s="507"/>
      <c r="O102" s="504" t="s">
        <v>40</v>
      </c>
      <c r="P102" s="504" t="s">
        <v>41</v>
      </c>
      <c r="Q102" s="504" t="s">
        <v>42</v>
      </c>
      <c r="R102" s="504" t="s">
        <v>126</v>
      </c>
      <c r="S102" s="333"/>
      <c r="T102" s="333"/>
      <c r="U102" s="64"/>
      <c r="V102" s="64"/>
      <c r="W102" s="64"/>
      <c r="X102" s="64"/>
      <c r="Y102" s="64"/>
      <c r="Z102" s="64"/>
      <c r="AA102" s="64"/>
      <c r="AB102" s="64"/>
      <c r="AC102" s="64"/>
    </row>
    <row r="103" spans="1:29" ht="49.7" customHeight="1" thickBot="1" x14ac:dyDescent="0.3">
      <c r="A103" s="503"/>
      <c r="B103" s="505"/>
      <c r="C103" s="334" t="s">
        <v>23</v>
      </c>
      <c r="D103" s="334" t="s">
        <v>43</v>
      </c>
      <c r="E103" s="334" t="s">
        <v>23</v>
      </c>
      <c r="F103" s="334" t="s">
        <v>43</v>
      </c>
      <c r="G103" s="334" t="s">
        <v>23</v>
      </c>
      <c r="H103" s="334" t="s">
        <v>43</v>
      </c>
      <c r="I103" s="334" t="s">
        <v>23</v>
      </c>
      <c r="J103" s="334" t="s">
        <v>43</v>
      </c>
      <c r="K103" s="334" t="s">
        <v>23</v>
      </c>
      <c r="L103" s="334" t="s">
        <v>43</v>
      </c>
      <c r="M103" s="334" t="s">
        <v>23</v>
      </c>
      <c r="N103" s="334" t="s">
        <v>43</v>
      </c>
      <c r="O103" s="505"/>
      <c r="P103" s="505"/>
      <c r="Q103" s="505"/>
      <c r="R103" s="505"/>
      <c r="S103" s="64"/>
      <c r="T103" s="64"/>
      <c r="U103" s="64"/>
      <c r="V103" s="64"/>
      <c r="W103" s="64"/>
      <c r="X103" s="64"/>
      <c r="Y103" s="64"/>
      <c r="Z103" s="335" t="s">
        <v>78</v>
      </c>
      <c r="AA103" s="64"/>
      <c r="AB103" s="64"/>
      <c r="AC103" s="64"/>
    </row>
    <row r="104" spans="1:29" ht="23.1" customHeight="1" x14ac:dyDescent="0.25">
      <c r="A104" s="338">
        <v>61</v>
      </c>
      <c r="B104" s="144" t="str">
        <f>IF('Proje ve Personel Bilgileri'!C77&gt;0,'Proje ve Personel Bilgileri'!C77,"")</f>
        <v/>
      </c>
      <c r="C104" s="152">
        <f>IF('G011A (Ocak-Temmuz)'!C104&lt;&gt;"",'G011A (Ocak-Temmuz)'!C104,0)</f>
        <v>0</v>
      </c>
      <c r="D104" s="151">
        <f>IF('G011A (Ocak-Temmuz)'!L104&lt;&gt;"",'G011A (Ocak-Temmuz)'!L104,0)</f>
        <v>0</v>
      </c>
      <c r="E104" s="152">
        <f>IF('G011A (Şubat-Ağustos)'!C104&lt;&gt;"",'G011A (Şubat-Ağustos)'!C104,0)</f>
        <v>0</v>
      </c>
      <c r="F104" s="151">
        <f>IF('G011A (Şubat-Ağustos)'!L104&lt;&gt;"",'G011A (Şubat-Ağustos)'!L104,0)</f>
        <v>0</v>
      </c>
      <c r="G104" s="152">
        <f>IF('G011A (Mart-Eylül)'!C104&lt;&gt;"",'G011A (Mart-Eylül)'!C104,0)</f>
        <v>0</v>
      </c>
      <c r="H104" s="151">
        <f>IF('G011A (Mart-Eylül)'!L104&lt;&gt;"",'G011A (Mart-Eylül)'!L104,0)</f>
        <v>0</v>
      </c>
      <c r="I104" s="152">
        <f>IF('G011A (Nisan-Ekim)'!C104&lt;&gt;"",'G011A (Nisan-Ekim)'!C104,0)</f>
        <v>0</v>
      </c>
      <c r="J104" s="151">
        <f>IF('G011A (Nisan-Ekim)'!L104&lt;&gt;"",'G011A (Nisan-Ekim)'!L104,0)</f>
        <v>0</v>
      </c>
      <c r="K104" s="152">
        <f>IF('G011A (Mayıs-Kasım)'!C104&lt;&gt;"",'G011A (Mayıs-Kasım)'!C104,0)</f>
        <v>0</v>
      </c>
      <c r="L104" s="151">
        <f>IF('G011A (Mayıs-Kasım)'!L104&lt;&gt;"",'G011A (Mayıs-Kasım)'!L104,0)</f>
        <v>0</v>
      </c>
      <c r="M104" s="152">
        <f>IF('G011A (Haziran-Aralık)'!C104&lt;&gt;"",'G011A (Haziran-Aralık)'!C104,0)</f>
        <v>0</v>
      </c>
      <c r="N104" s="151">
        <f>IF('G011A (Haziran-Aralık)'!L104&lt;&gt;"",'G011A (Haziran-Aralık)'!L104,0)</f>
        <v>0</v>
      </c>
      <c r="O104" s="152">
        <f>C104+E104+G104+I104+K104+M104</f>
        <v>0</v>
      </c>
      <c r="P104" s="151">
        <f>D104+F104+H104+J104+L104+N104</f>
        <v>0</v>
      </c>
      <c r="Q104" s="151">
        <f>IF(O104=0,0,O104/30)</f>
        <v>0</v>
      </c>
      <c r="R104" s="153">
        <f>IF(P104=0,0,P104/Q104)</f>
        <v>0</v>
      </c>
      <c r="S104" s="64"/>
      <c r="T104" s="143">
        <f>IF(C104&gt;0,1,0)</f>
        <v>0</v>
      </c>
      <c r="U104" s="143">
        <f>IF(E104&gt;0,1,0)</f>
        <v>0</v>
      </c>
      <c r="V104" s="143">
        <f>IF(G104&gt;0,1,0)</f>
        <v>0</v>
      </c>
      <c r="W104" s="143">
        <f>IF(I104&gt;0,1,0)</f>
        <v>0</v>
      </c>
      <c r="X104" s="143">
        <f>IF(K104&gt;0,1,0)</f>
        <v>0</v>
      </c>
      <c r="Y104" s="143">
        <f>IF(M104&gt;0,1,0)</f>
        <v>0</v>
      </c>
      <c r="Z104" s="143">
        <f>SUM(T104:Y104)</f>
        <v>0</v>
      </c>
      <c r="AA104" s="64"/>
      <c r="AB104" s="64"/>
      <c r="AC104" s="64"/>
    </row>
    <row r="105" spans="1:29" ht="23.1" customHeight="1" x14ac:dyDescent="0.25">
      <c r="A105" s="339">
        <v>62</v>
      </c>
      <c r="B105" s="146" t="str">
        <f>IF('Proje ve Personel Bilgileri'!C78&gt;0,'Proje ve Personel Bilgileri'!C78,"")</f>
        <v/>
      </c>
      <c r="C105" s="162">
        <f>IF('G011A (Ocak-Temmuz)'!C105&lt;&gt;"",'G011A (Ocak-Temmuz)'!C105,0)</f>
        <v>0</v>
      </c>
      <c r="D105" s="163">
        <f>IF('G011A (Ocak-Temmuz)'!L105&lt;&gt;"",'G011A (Ocak-Temmuz)'!L105,0)</f>
        <v>0</v>
      </c>
      <c r="E105" s="155">
        <f>IF('G011A (Şubat-Ağustos)'!C105&lt;&gt;"",'G011A (Şubat-Ağustos)'!C105,0)</f>
        <v>0</v>
      </c>
      <c r="F105" s="154">
        <f>IF('G011A (Şubat-Ağustos)'!L105&lt;&gt;"",'G011A (Şubat-Ağustos)'!L105,0)</f>
        <v>0</v>
      </c>
      <c r="G105" s="155">
        <f>IF('G011A (Mart-Eylül)'!C105&lt;&gt;"",'G011A (Mart-Eylül)'!C105,0)</f>
        <v>0</v>
      </c>
      <c r="H105" s="154">
        <f>IF('G011A (Mart-Eylül)'!L105&lt;&gt;"",'G011A (Mart-Eylül)'!L105,0)</f>
        <v>0</v>
      </c>
      <c r="I105" s="155">
        <f>IF('G011A (Nisan-Ekim)'!C105&lt;&gt;"",'G011A (Nisan-Ekim)'!C105,0)</f>
        <v>0</v>
      </c>
      <c r="J105" s="154">
        <f>IF('G011A (Nisan-Ekim)'!L105&lt;&gt;"",'G011A (Nisan-Ekim)'!L105,0)</f>
        <v>0</v>
      </c>
      <c r="K105" s="155">
        <f>IF('G011A (Mayıs-Kasım)'!C105&lt;&gt;"",'G011A (Mayıs-Kasım)'!C105,0)</f>
        <v>0</v>
      </c>
      <c r="L105" s="154">
        <f>IF('G011A (Mayıs-Kasım)'!L105&lt;&gt;"",'G011A (Mayıs-Kasım)'!L105,0)</f>
        <v>0</v>
      </c>
      <c r="M105" s="155">
        <f>IF('G011A (Haziran-Aralık)'!C105&lt;&gt;"",'G011A (Haziran-Aralık)'!C105,0)</f>
        <v>0</v>
      </c>
      <c r="N105" s="154">
        <f>IF('G011A (Haziran-Aralık)'!L105&lt;&gt;"",'G011A (Haziran-Aralık)'!L105,0)</f>
        <v>0</v>
      </c>
      <c r="O105" s="162">
        <f t="shared" ref="O105:O123" si="33">C105+E105+G105+I105+K105+M105</f>
        <v>0</v>
      </c>
      <c r="P105" s="163">
        <f t="shared" ref="P105:P123" si="34">D105+F105+H105+J105+L105+N105</f>
        <v>0</v>
      </c>
      <c r="Q105" s="163">
        <f t="shared" ref="Q105:Q123" si="35">IF(O105=0,0,O105/30)</f>
        <v>0</v>
      </c>
      <c r="R105" s="164">
        <f t="shared" ref="R105:R123" si="36">IF(P105=0,0,P105/Q105)</f>
        <v>0</v>
      </c>
      <c r="S105" s="64"/>
      <c r="T105" s="143">
        <f t="shared" ref="T105:T123" si="37">IF(C105&gt;0,1,0)</f>
        <v>0</v>
      </c>
      <c r="U105" s="143">
        <f t="shared" ref="U105:U123" si="38">IF(E105&gt;0,1,0)</f>
        <v>0</v>
      </c>
      <c r="V105" s="143">
        <f t="shared" ref="V105:V123" si="39">IF(G105&gt;0,1,0)</f>
        <v>0</v>
      </c>
      <c r="W105" s="143">
        <f t="shared" ref="W105:W123" si="40">IF(I105&gt;0,1,0)</f>
        <v>0</v>
      </c>
      <c r="X105" s="143">
        <f t="shared" ref="X105:X123" si="41">IF(K105&gt;0,1,0)</f>
        <v>0</v>
      </c>
      <c r="Y105" s="143">
        <f t="shared" ref="Y105:Y123" si="42">IF(M105&gt;0,1,0)</f>
        <v>0</v>
      </c>
      <c r="Z105" s="143">
        <f t="shared" ref="Z105:Z123" si="43">SUM(T105:Y105)</f>
        <v>0</v>
      </c>
      <c r="AA105" s="64"/>
      <c r="AB105" s="64"/>
      <c r="AC105" s="64"/>
    </row>
    <row r="106" spans="1:29" ht="23.1" customHeight="1" x14ac:dyDescent="0.25">
      <c r="A106" s="339">
        <v>63</v>
      </c>
      <c r="B106" s="146" t="str">
        <f>IF('Proje ve Personel Bilgileri'!C79&gt;0,'Proje ve Personel Bilgileri'!C79,"")</f>
        <v/>
      </c>
      <c r="C106" s="162">
        <f>IF('G011A (Ocak-Temmuz)'!C106&lt;&gt;"",'G011A (Ocak-Temmuz)'!C106,0)</f>
        <v>0</v>
      </c>
      <c r="D106" s="163">
        <f>IF('G011A (Ocak-Temmuz)'!L106&lt;&gt;"",'G011A (Ocak-Temmuz)'!L106,0)</f>
        <v>0</v>
      </c>
      <c r="E106" s="155">
        <f>IF('G011A (Şubat-Ağustos)'!C106&lt;&gt;"",'G011A (Şubat-Ağustos)'!C106,0)</f>
        <v>0</v>
      </c>
      <c r="F106" s="154">
        <f>IF('G011A (Şubat-Ağustos)'!L106&lt;&gt;"",'G011A (Şubat-Ağustos)'!L106,0)</f>
        <v>0</v>
      </c>
      <c r="G106" s="155">
        <f>IF('G011A (Mart-Eylül)'!C106&lt;&gt;"",'G011A (Mart-Eylül)'!C106,0)</f>
        <v>0</v>
      </c>
      <c r="H106" s="154">
        <f>IF('G011A (Mart-Eylül)'!L106&lt;&gt;"",'G011A (Mart-Eylül)'!L106,0)</f>
        <v>0</v>
      </c>
      <c r="I106" s="155">
        <f>IF('G011A (Nisan-Ekim)'!C106&lt;&gt;"",'G011A (Nisan-Ekim)'!C106,0)</f>
        <v>0</v>
      </c>
      <c r="J106" s="154">
        <f>IF('G011A (Nisan-Ekim)'!L106&lt;&gt;"",'G011A (Nisan-Ekim)'!L106,0)</f>
        <v>0</v>
      </c>
      <c r="K106" s="155">
        <f>IF('G011A (Mayıs-Kasım)'!C106&lt;&gt;"",'G011A (Mayıs-Kasım)'!C106,0)</f>
        <v>0</v>
      </c>
      <c r="L106" s="154">
        <f>IF('G011A (Mayıs-Kasım)'!L106&lt;&gt;"",'G011A (Mayıs-Kasım)'!L106,0)</f>
        <v>0</v>
      </c>
      <c r="M106" s="155">
        <f>IF('G011A (Haziran-Aralık)'!C106&lt;&gt;"",'G011A (Haziran-Aralık)'!C106,0)</f>
        <v>0</v>
      </c>
      <c r="N106" s="154">
        <f>IF('G011A (Haziran-Aralık)'!L106&lt;&gt;"",'G011A (Haziran-Aralık)'!L106,0)</f>
        <v>0</v>
      </c>
      <c r="O106" s="162">
        <f t="shared" si="33"/>
        <v>0</v>
      </c>
      <c r="P106" s="163">
        <f t="shared" si="34"/>
        <v>0</v>
      </c>
      <c r="Q106" s="163">
        <f t="shared" si="35"/>
        <v>0</v>
      </c>
      <c r="R106" s="164">
        <f t="shared" si="36"/>
        <v>0</v>
      </c>
      <c r="S106" s="64"/>
      <c r="T106" s="143">
        <f t="shared" si="37"/>
        <v>0</v>
      </c>
      <c r="U106" s="143">
        <f t="shared" si="38"/>
        <v>0</v>
      </c>
      <c r="V106" s="143">
        <f t="shared" si="39"/>
        <v>0</v>
      </c>
      <c r="W106" s="143">
        <f t="shared" si="40"/>
        <v>0</v>
      </c>
      <c r="X106" s="143">
        <f t="shared" si="41"/>
        <v>0</v>
      </c>
      <c r="Y106" s="143">
        <f t="shared" si="42"/>
        <v>0</v>
      </c>
      <c r="Z106" s="143">
        <f t="shared" si="43"/>
        <v>0</v>
      </c>
      <c r="AA106" s="64"/>
      <c r="AB106" s="64"/>
      <c r="AC106" s="64"/>
    </row>
    <row r="107" spans="1:29" ht="23.1" customHeight="1" x14ac:dyDescent="0.25">
      <c r="A107" s="339">
        <v>64</v>
      </c>
      <c r="B107" s="146" t="str">
        <f>IF('Proje ve Personel Bilgileri'!C80&gt;0,'Proje ve Personel Bilgileri'!C80,"")</f>
        <v/>
      </c>
      <c r="C107" s="162">
        <f>IF('G011A (Ocak-Temmuz)'!C107&lt;&gt;"",'G011A (Ocak-Temmuz)'!C107,0)</f>
        <v>0</v>
      </c>
      <c r="D107" s="163">
        <f>IF('G011A (Ocak-Temmuz)'!L107&lt;&gt;"",'G011A (Ocak-Temmuz)'!L107,0)</f>
        <v>0</v>
      </c>
      <c r="E107" s="155">
        <f>IF('G011A (Şubat-Ağustos)'!C107&lt;&gt;"",'G011A (Şubat-Ağustos)'!C107,0)</f>
        <v>0</v>
      </c>
      <c r="F107" s="154">
        <f>IF('G011A (Şubat-Ağustos)'!L107&lt;&gt;"",'G011A (Şubat-Ağustos)'!L107,0)</f>
        <v>0</v>
      </c>
      <c r="G107" s="155">
        <f>IF('G011A (Mart-Eylül)'!C107&lt;&gt;"",'G011A (Mart-Eylül)'!C107,0)</f>
        <v>0</v>
      </c>
      <c r="H107" s="154">
        <f>IF('G011A (Mart-Eylül)'!L107&lt;&gt;"",'G011A (Mart-Eylül)'!L107,0)</f>
        <v>0</v>
      </c>
      <c r="I107" s="155">
        <f>IF('G011A (Nisan-Ekim)'!C107&lt;&gt;"",'G011A (Nisan-Ekim)'!C107,0)</f>
        <v>0</v>
      </c>
      <c r="J107" s="154">
        <f>IF('G011A (Nisan-Ekim)'!L107&lt;&gt;"",'G011A (Nisan-Ekim)'!L107,0)</f>
        <v>0</v>
      </c>
      <c r="K107" s="155">
        <f>IF('G011A (Mayıs-Kasım)'!C107&lt;&gt;"",'G011A (Mayıs-Kasım)'!C107,0)</f>
        <v>0</v>
      </c>
      <c r="L107" s="154">
        <f>IF('G011A (Mayıs-Kasım)'!L107&lt;&gt;"",'G011A (Mayıs-Kasım)'!L107,0)</f>
        <v>0</v>
      </c>
      <c r="M107" s="155">
        <f>IF('G011A (Haziran-Aralık)'!C107&lt;&gt;"",'G011A (Haziran-Aralık)'!C107,0)</f>
        <v>0</v>
      </c>
      <c r="N107" s="154">
        <f>IF('G011A (Haziran-Aralık)'!L107&lt;&gt;"",'G011A (Haziran-Aralık)'!L107,0)</f>
        <v>0</v>
      </c>
      <c r="O107" s="162">
        <f t="shared" si="33"/>
        <v>0</v>
      </c>
      <c r="P107" s="163">
        <f t="shared" si="34"/>
        <v>0</v>
      </c>
      <c r="Q107" s="163">
        <f t="shared" si="35"/>
        <v>0</v>
      </c>
      <c r="R107" s="164">
        <f t="shared" si="36"/>
        <v>0</v>
      </c>
      <c r="S107" s="64"/>
      <c r="T107" s="143">
        <f t="shared" si="37"/>
        <v>0</v>
      </c>
      <c r="U107" s="143">
        <f t="shared" si="38"/>
        <v>0</v>
      </c>
      <c r="V107" s="143">
        <f t="shared" si="39"/>
        <v>0</v>
      </c>
      <c r="W107" s="143">
        <f t="shared" si="40"/>
        <v>0</v>
      </c>
      <c r="X107" s="143">
        <f t="shared" si="41"/>
        <v>0</v>
      </c>
      <c r="Y107" s="143">
        <f t="shared" si="42"/>
        <v>0</v>
      </c>
      <c r="Z107" s="143">
        <f t="shared" si="43"/>
        <v>0</v>
      </c>
      <c r="AA107" s="64"/>
      <c r="AB107" s="64"/>
      <c r="AC107" s="64"/>
    </row>
    <row r="108" spans="1:29" ht="23.1" customHeight="1" x14ac:dyDescent="0.25">
      <c r="A108" s="339">
        <v>65</v>
      </c>
      <c r="B108" s="146" t="str">
        <f>IF('Proje ve Personel Bilgileri'!C81&gt;0,'Proje ve Personel Bilgileri'!C81,"")</f>
        <v/>
      </c>
      <c r="C108" s="162">
        <f>IF('G011A (Ocak-Temmuz)'!C108&lt;&gt;"",'G011A (Ocak-Temmuz)'!C108,0)</f>
        <v>0</v>
      </c>
      <c r="D108" s="163">
        <f>IF('G011A (Ocak-Temmuz)'!L108&lt;&gt;"",'G011A (Ocak-Temmuz)'!L108,0)</f>
        <v>0</v>
      </c>
      <c r="E108" s="155">
        <f>IF('G011A (Şubat-Ağustos)'!C108&lt;&gt;"",'G011A (Şubat-Ağustos)'!C108,0)</f>
        <v>0</v>
      </c>
      <c r="F108" s="154">
        <f>IF('G011A (Şubat-Ağustos)'!L108&lt;&gt;"",'G011A (Şubat-Ağustos)'!L108,0)</f>
        <v>0</v>
      </c>
      <c r="G108" s="155">
        <f>IF('G011A (Mart-Eylül)'!C108&lt;&gt;"",'G011A (Mart-Eylül)'!C108,0)</f>
        <v>0</v>
      </c>
      <c r="H108" s="154">
        <f>IF('G011A (Mart-Eylül)'!L108&lt;&gt;"",'G011A (Mart-Eylül)'!L108,0)</f>
        <v>0</v>
      </c>
      <c r="I108" s="155">
        <f>IF('G011A (Nisan-Ekim)'!C108&lt;&gt;"",'G011A (Nisan-Ekim)'!C108,0)</f>
        <v>0</v>
      </c>
      <c r="J108" s="154">
        <f>IF('G011A (Nisan-Ekim)'!L108&lt;&gt;"",'G011A (Nisan-Ekim)'!L108,0)</f>
        <v>0</v>
      </c>
      <c r="K108" s="155">
        <f>IF('G011A (Mayıs-Kasım)'!C108&lt;&gt;"",'G011A (Mayıs-Kasım)'!C108,0)</f>
        <v>0</v>
      </c>
      <c r="L108" s="154">
        <f>IF('G011A (Mayıs-Kasım)'!L108&lt;&gt;"",'G011A (Mayıs-Kasım)'!L108,0)</f>
        <v>0</v>
      </c>
      <c r="M108" s="155">
        <f>IF('G011A (Haziran-Aralık)'!C108&lt;&gt;"",'G011A (Haziran-Aralık)'!C108,0)</f>
        <v>0</v>
      </c>
      <c r="N108" s="154">
        <f>IF('G011A (Haziran-Aralık)'!L108&lt;&gt;"",'G011A (Haziran-Aralık)'!L108,0)</f>
        <v>0</v>
      </c>
      <c r="O108" s="162">
        <f t="shared" si="33"/>
        <v>0</v>
      </c>
      <c r="P108" s="163">
        <f t="shared" si="34"/>
        <v>0</v>
      </c>
      <c r="Q108" s="163">
        <f t="shared" si="35"/>
        <v>0</v>
      </c>
      <c r="R108" s="164">
        <f t="shared" si="36"/>
        <v>0</v>
      </c>
      <c r="S108" s="64"/>
      <c r="T108" s="143">
        <f t="shared" si="37"/>
        <v>0</v>
      </c>
      <c r="U108" s="143">
        <f t="shared" si="38"/>
        <v>0</v>
      </c>
      <c r="V108" s="143">
        <f t="shared" si="39"/>
        <v>0</v>
      </c>
      <c r="W108" s="143">
        <f t="shared" si="40"/>
        <v>0</v>
      </c>
      <c r="X108" s="143">
        <f t="shared" si="41"/>
        <v>0</v>
      </c>
      <c r="Y108" s="143">
        <f t="shared" si="42"/>
        <v>0</v>
      </c>
      <c r="Z108" s="143">
        <f t="shared" si="43"/>
        <v>0</v>
      </c>
      <c r="AA108" s="64"/>
      <c r="AB108" s="64"/>
      <c r="AC108" s="64"/>
    </row>
    <row r="109" spans="1:29" ht="23.1" customHeight="1" x14ac:dyDescent="0.25">
      <c r="A109" s="339">
        <v>66</v>
      </c>
      <c r="B109" s="146" t="str">
        <f>IF('Proje ve Personel Bilgileri'!C82&gt;0,'Proje ve Personel Bilgileri'!C82,"")</f>
        <v/>
      </c>
      <c r="C109" s="162">
        <f>IF('G011A (Ocak-Temmuz)'!C109&lt;&gt;"",'G011A (Ocak-Temmuz)'!C109,0)</f>
        <v>0</v>
      </c>
      <c r="D109" s="163">
        <f>IF('G011A (Ocak-Temmuz)'!L109&lt;&gt;"",'G011A (Ocak-Temmuz)'!L109,0)</f>
        <v>0</v>
      </c>
      <c r="E109" s="155">
        <f>IF('G011A (Şubat-Ağustos)'!C109&lt;&gt;"",'G011A (Şubat-Ağustos)'!C109,0)</f>
        <v>0</v>
      </c>
      <c r="F109" s="154">
        <f>IF('G011A (Şubat-Ağustos)'!L109&lt;&gt;"",'G011A (Şubat-Ağustos)'!L109,0)</f>
        <v>0</v>
      </c>
      <c r="G109" s="155">
        <f>IF('G011A (Mart-Eylül)'!C109&lt;&gt;"",'G011A (Mart-Eylül)'!C109,0)</f>
        <v>0</v>
      </c>
      <c r="H109" s="154">
        <f>IF('G011A (Mart-Eylül)'!L109&lt;&gt;"",'G011A (Mart-Eylül)'!L109,0)</f>
        <v>0</v>
      </c>
      <c r="I109" s="155">
        <f>IF('G011A (Nisan-Ekim)'!C109&lt;&gt;"",'G011A (Nisan-Ekim)'!C109,0)</f>
        <v>0</v>
      </c>
      <c r="J109" s="154">
        <f>IF('G011A (Nisan-Ekim)'!L109&lt;&gt;"",'G011A (Nisan-Ekim)'!L109,0)</f>
        <v>0</v>
      </c>
      <c r="K109" s="155">
        <f>IF('G011A (Mayıs-Kasım)'!C109&lt;&gt;"",'G011A (Mayıs-Kasım)'!C109,0)</f>
        <v>0</v>
      </c>
      <c r="L109" s="154">
        <f>IF('G011A (Mayıs-Kasım)'!L109&lt;&gt;"",'G011A (Mayıs-Kasım)'!L109,0)</f>
        <v>0</v>
      </c>
      <c r="M109" s="155">
        <f>IF('G011A (Haziran-Aralık)'!C109&lt;&gt;"",'G011A (Haziran-Aralık)'!C109,0)</f>
        <v>0</v>
      </c>
      <c r="N109" s="154">
        <f>IF('G011A (Haziran-Aralık)'!L109&lt;&gt;"",'G011A (Haziran-Aralık)'!L109,0)</f>
        <v>0</v>
      </c>
      <c r="O109" s="162">
        <f t="shared" si="33"/>
        <v>0</v>
      </c>
      <c r="P109" s="163">
        <f t="shared" si="34"/>
        <v>0</v>
      </c>
      <c r="Q109" s="163">
        <f t="shared" si="35"/>
        <v>0</v>
      </c>
      <c r="R109" s="164">
        <f t="shared" si="36"/>
        <v>0</v>
      </c>
      <c r="S109" s="64"/>
      <c r="T109" s="143">
        <f t="shared" si="37"/>
        <v>0</v>
      </c>
      <c r="U109" s="143">
        <f t="shared" si="38"/>
        <v>0</v>
      </c>
      <c r="V109" s="143">
        <f t="shared" si="39"/>
        <v>0</v>
      </c>
      <c r="W109" s="143">
        <f t="shared" si="40"/>
        <v>0</v>
      </c>
      <c r="X109" s="143">
        <f t="shared" si="41"/>
        <v>0</v>
      </c>
      <c r="Y109" s="143">
        <f t="shared" si="42"/>
        <v>0</v>
      </c>
      <c r="Z109" s="143">
        <f t="shared" si="43"/>
        <v>0</v>
      </c>
      <c r="AA109" s="64"/>
      <c r="AB109" s="64"/>
      <c r="AC109" s="64"/>
    </row>
    <row r="110" spans="1:29" ht="23.1" customHeight="1" x14ac:dyDescent="0.25">
      <c r="A110" s="339">
        <v>67</v>
      </c>
      <c r="B110" s="146" t="str">
        <f>IF('Proje ve Personel Bilgileri'!C83&gt;0,'Proje ve Personel Bilgileri'!C83,"")</f>
        <v/>
      </c>
      <c r="C110" s="162">
        <f>IF('G011A (Ocak-Temmuz)'!C110&lt;&gt;"",'G011A (Ocak-Temmuz)'!C110,0)</f>
        <v>0</v>
      </c>
      <c r="D110" s="163">
        <f>IF('G011A (Ocak-Temmuz)'!L110&lt;&gt;"",'G011A (Ocak-Temmuz)'!L110,0)</f>
        <v>0</v>
      </c>
      <c r="E110" s="155">
        <f>IF('G011A (Şubat-Ağustos)'!C110&lt;&gt;"",'G011A (Şubat-Ağustos)'!C110,0)</f>
        <v>0</v>
      </c>
      <c r="F110" s="154">
        <f>IF('G011A (Şubat-Ağustos)'!L110&lt;&gt;"",'G011A (Şubat-Ağustos)'!L110,0)</f>
        <v>0</v>
      </c>
      <c r="G110" s="155">
        <f>IF('G011A (Mart-Eylül)'!C110&lt;&gt;"",'G011A (Mart-Eylül)'!C110,0)</f>
        <v>0</v>
      </c>
      <c r="H110" s="154">
        <f>IF('G011A (Mart-Eylül)'!L110&lt;&gt;"",'G011A (Mart-Eylül)'!L110,0)</f>
        <v>0</v>
      </c>
      <c r="I110" s="155">
        <f>IF('G011A (Nisan-Ekim)'!C110&lt;&gt;"",'G011A (Nisan-Ekim)'!C110,0)</f>
        <v>0</v>
      </c>
      <c r="J110" s="154">
        <f>IF('G011A (Nisan-Ekim)'!L110&lt;&gt;"",'G011A (Nisan-Ekim)'!L110,0)</f>
        <v>0</v>
      </c>
      <c r="K110" s="155">
        <f>IF('G011A (Mayıs-Kasım)'!C110&lt;&gt;"",'G011A (Mayıs-Kasım)'!C110,0)</f>
        <v>0</v>
      </c>
      <c r="L110" s="154">
        <f>IF('G011A (Mayıs-Kasım)'!L110&lt;&gt;"",'G011A (Mayıs-Kasım)'!L110,0)</f>
        <v>0</v>
      </c>
      <c r="M110" s="155">
        <f>IF('G011A (Haziran-Aralık)'!C110&lt;&gt;"",'G011A (Haziran-Aralık)'!C110,0)</f>
        <v>0</v>
      </c>
      <c r="N110" s="154">
        <f>IF('G011A (Haziran-Aralık)'!L110&lt;&gt;"",'G011A (Haziran-Aralık)'!L110,0)</f>
        <v>0</v>
      </c>
      <c r="O110" s="162">
        <f t="shared" si="33"/>
        <v>0</v>
      </c>
      <c r="P110" s="163">
        <f t="shared" si="34"/>
        <v>0</v>
      </c>
      <c r="Q110" s="163">
        <f t="shared" si="35"/>
        <v>0</v>
      </c>
      <c r="R110" s="164">
        <f t="shared" si="36"/>
        <v>0</v>
      </c>
      <c r="S110" s="64"/>
      <c r="T110" s="143">
        <f t="shared" si="37"/>
        <v>0</v>
      </c>
      <c r="U110" s="143">
        <f t="shared" si="38"/>
        <v>0</v>
      </c>
      <c r="V110" s="143">
        <f t="shared" si="39"/>
        <v>0</v>
      </c>
      <c r="W110" s="143">
        <f t="shared" si="40"/>
        <v>0</v>
      </c>
      <c r="X110" s="143">
        <f t="shared" si="41"/>
        <v>0</v>
      </c>
      <c r="Y110" s="143">
        <f t="shared" si="42"/>
        <v>0</v>
      </c>
      <c r="Z110" s="143">
        <f t="shared" si="43"/>
        <v>0</v>
      </c>
      <c r="AA110" s="64"/>
      <c r="AB110" s="64"/>
      <c r="AC110" s="64"/>
    </row>
    <row r="111" spans="1:29" ht="23.1" customHeight="1" x14ac:dyDescent="0.25">
      <c r="A111" s="339">
        <v>68</v>
      </c>
      <c r="B111" s="146" t="str">
        <f>IF('Proje ve Personel Bilgileri'!C84&gt;0,'Proje ve Personel Bilgileri'!C84,"")</f>
        <v/>
      </c>
      <c r="C111" s="162">
        <f>IF('G011A (Ocak-Temmuz)'!C111&lt;&gt;"",'G011A (Ocak-Temmuz)'!C111,0)</f>
        <v>0</v>
      </c>
      <c r="D111" s="163">
        <f>IF('G011A (Ocak-Temmuz)'!L111&lt;&gt;"",'G011A (Ocak-Temmuz)'!L111,0)</f>
        <v>0</v>
      </c>
      <c r="E111" s="155">
        <f>IF('G011A (Şubat-Ağustos)'!C111&lt;&gt;"",'G011A (Şubat-Ağustos)'!C111,0)</f>
        <v>0</v>
      </c>
      <c r="F111" s="154">
        <f>IF('G011A (Şubat-Ağustos)'!L111&lt;&gt;"",'G011A (Şubat-Ağustos)'!L111,0)</f>
        <v>0</v>
      </c>
      <c r="G111" s="155">
        <f>IF('G011A (Mart-Eylül)'!C111&lt;&gt;"",'G011A (Mart-Eylül)'!C111,0)</f>
        <v>0</v>
      </c>
      <c r="H111" s="154">
        <f>IF('G011A (Mart-Eylül)'!L111&lt;&gt;"",'G011A (Mart-Eylül)'!L111,0)</f>
        <v>0</v>
      </c>
      <c r="I111" s="155">
        <f>IF('G011A (Nisan-Ekim)'!C111&lt;&gt;"",'G011A (Nisan-Ekim)'!C111,0)</f>
        <v>0</v>
      </c>
      <c r="J111" s="154">
        <f>IF('G011A (Nisan-Ekim)'!L111&lt;&gt;"",'G011A (Nisan-Ekim)'!L111,0)</f>
        <v>0</v>
      </c>
      <c r="K111" s="155">
        <f>IF('G011A (Mayıs-Kasım)'!C111&lt;&gt;"",'G011A (Mayıs-Kasım)'!C111,0)</f>
        <v>0</v>
      </c>
      <c r="L111" s="154">
        <f>IF('G011A (Mayıs-Kasım)'!L111&lt;&gt;"",'G011A (Mayıs-Kasım)'!L111,0)</f>
        <v>0</v>
      </c>
      <c r="M111" s="155">
        <f>IF('G011A (Haziran-Aralık)'!C111&lt;&gt;"",'G011A (Haziran-Aralık)'!C111,0)</f>
        <v>0</v>
      </c>
      <c r="N111" s="154">
        <f>IF('G011A (Haziran-Aralık)'!L111&lt;&gt;"",'G011A (Haziran-Aralık)'!L111,0)</f>
        <v>0</v>
      </c>
      <c r="O111" s="162">
        <f t="shared" si="33"/>
        <v>0</v>
      </c>
      <c r="P111" s="163">
        <f t="shared" si="34"/>
        <v>0</v>
      </c>
      <c r="Q111" s="163">
        <f t="shared" si="35"/>
        <v>0</v>
      </c>
      <c r="R111" s="164">
        <f t="shared" si="36"/>
        <v>0</v>
      </c>
      <c r="S111" s="64"/>
      <c r="T111" s="143">
        <f t="shared" si="37"/>
        <v>0</v>
      </c>
      <c r="U111" s="143">
        <f t="shared" si="38"/>
        <v>0</v>
      </c>
      <c r="V111" s="143">
        <f t="shared" si="39"/>
        <v>0</v>
      </c>
      <c r="W111" s="143">
        <f t="shared" si="40"/>
        <v>0</v>
      </c>
      <c r="X111" s="143">
        <f t="shared" si="41"/>
        <v>0</v>
      </c>
      <c r="Y111" s="143">
        <f t="shared" si="42"/>
        <v>0</v>
      </c>
      <c r="Z111" s="143">
        <f t="shared" si="43"/>
        <v>0</v>
      </c>
      <c r="AA111" s="64"/>
      <c r="AB111" s="64"/>
      <c r="AC111" s="64"/>
    </row>
    <row r="112" spans="1:29" ht="23.1" customHeight="1" x14ac:dyDescent="0.25">
      <c r="A112" s="339">
        <v>69</v>
      </c>
      <c r="B112" s="146" t="str">
        <f>IF('Proje ve Personel Bilgileri'!C85&gt;0,'Proje ve Personel Bilgileri'!C85,"")</f>
        <v/>
      </c>
      <c r="C112" s="162">
        <f>IF('G011A (Ocak-Temmuz)'!C112&lt;&gt;"",'G011A (Ocak-Temmuz)'!C112,0)</f>
        <v>0</v>
      </c>
      <c r="D112" s="163">
        <f>IF('G011A (Ocak-Temmuz)'!L112&lt;&gt;"",'G011A (Ocak-Temmuz)'!L112,0)</f>
        <v>0</v>
      </c>
      <c r="E112" s="155">
        <f>IF('G011A (Şubat-Ağustos)'!C112&lt;&gt;"",'G011A (Şubat-Ağustos)'!C112,0)</f>
        <v>0</v>
      </c>
      <c r="F112" s="154">
        <f>IF('G011A (Şubat-Ağustos)'!L112&lt;&gt;"",'G011A (Şubat-Ağustos)'!L112,0)</f>
        <v>0</v>
      </c>
      <c r="G112" s="155">
        <f>IF('G011A (Mart-Eylül)'!C112&lt;&gt;"",'G011A (Mart-Eylül)'!C112,0)</f>
        <v>0</v>
      </c>
      <c r="H112" s="154">
        <f>IF('G011A (Mart-Eylül)'!L112&lt;&gt;"",'G011A (Mart-Eylül)'!L112,0)</f>
        <v>0</v>
      </c>
      <c r="I112" s="155">
        <f>IF('G011A (Nisan-Ekim)'!C112&lt;&gt;"",'G011A (Nisan-Ekim)'!C112,0)</f>
        <v>0</v>
      </c>
      <c r="J112" s="154">
        <f>IF('G011A (Nisan-Ekim)'!L112&lt;&gt;"",'G011A (Nisan-Ekim)'!L112,0)</f>
        <v>0</v>
      </c>
      <c r="K112" s="155">
        <f>IF('G011A (Mayıs-Kasım)'!C112&lt;&gt;"",'G011A (Mayıs-Kasım)'!C112,0)</f>
        <v>0</v>
      </c>
      <c r="L112" s="154">
        <f>IF('G011A (Mayıs-Kasım)'!L112&lt;&gt;"",'G011A (Mayıs-Kasım)'!L112,0)</f>
        <v>0</v>
      </c>
      <c r="M112" s="155">
        <f>IF('G011A (Haziran-Aralık)'!C112&lt;&gt;"",'G011A (Haziran-Aralık)'!C112,0)</f>
        <v>0</v>
      </c>
      <c r="N112" s="154">
        <f>IF('G011A (Haziran-Aralık)'!L112&lt;&gt;"",'G011A (Haziran-Aralık)'!L112,0)</f>
        <v>0</v>
      </c>
      <c r="O112" s="162">
        <f t="shared" si="33"/>
        <v>0</v>
      </c>
      <c r="P112" s="163">
        <f t="shared" si="34"/>
        <v>0</v>
      </c>
      <c r="Q112" s="163">
        <f t="shared" si="35"/>
        <v>0</v>
      </c>
      <c r="R112" s="164">
        <f t="shared" si="36"/>
        <v>0</v>
      </c>
      <c r="S112" s="64"/>
      <c r="T112" s="143">
        <f t="shared" si="37"/>
        <v>0</v>
      </c>
      <c r="U112" s="143">
        <f t="shared" si="38"/>
        <v>0</v>
      </c>
      <c r="V112" s="143">
        <f t="shared" si="39"/>
        <v>0</v>
      </c>
      <c r="W112" s="143">
        <f t="shared" si="40"/>
        <v>0</v>
      </c>
      <c r="X112" s="143">
        <f t="shared" si="41"/>
        <v>0</v>
      </c>
      <c r="Y112" s="143">
        <f t="shared" si="42"/>
        <v>0</v>
      </c>
      <c r="Z112" s="143">
        <f t="shared" si="43"/>
        <v>0</v>
      </c>
      <c r="AA112" s="64"/>
      <c r="AB112" s="64"/>
      <c r="AC112" s="64"/>
    </row>
    <row r="113" spans="1:29" ht="23.1" customHeight="1" x14ac:dyDescent="0.25">
      <c r="A113" s="339">
        <v>70</v>
      </c>
      <c r="B113" s="146" t="str">
        <f>IF('Proje ve Personel Bilgileri'!C86&gt;0,'Proje ve Personel Bilgileri'!C86,"")</f>
        <v/>
      </c>
      <c r="C113" s="162">
        <f>IF('G011A (Ocak-Temmuz)'!C113&lt;&gt;"",'G011A (Ocak-Temmuz)'!C113,0)</f>
        <v>0</v>
      </c>
      <c r="D113" s="163">
        <f>IF('G011A (Ocak-Temmuz)'!L113&lt;&gt;"",'G011A (Ocak-Temmuz)'!L113,0)</f>
        <v>0</v>
      </c>
      <c r="E113" s="155">
        <f>IF('G011A (Şubat-Ağustos)'!C113&lt;&gt;"",'G011A (Şubat-Ağustos)'!C113,0)</f>
        <v>0</v>
      </c>
      <c r="F113" s="154">
        <f>IF('G011A (Şubat-Ağustos)'!L113&lt;&gt;"",'G011A (Şubat-Ağustos)'!L113,0)</f>
        <v>0</v>
      </c>
      <c r="G113" s="155">
        <f>IF('G011A (Mart-Eylül)'!C113&lt;&gt;"",'G011A (Mart-Eylül)'!C113,0)</f>
        <v>0</v>
      </c>
      <c r="H113" s="154">
        <f>IF('G011A (Mart-Eylül)'!L113&lt;&gt;"",'G011A (Mart-Eylül)'!L113,0)</f>
        <v>0</v>
      </c>
      <c r="I113" s="155">
        <f>IF('G011A (Nisan-Ekim)'!C113&lt;&gt;"",'G011A (Nisan-Ekim)'!C113,0)</f>
        <v>0</v>
      </c>
      <c r="J113" s="154">
        <f>IF('G011A (Nisan-Ekim)'!L113&lt;&gt;"",'G011A (Nisan-Ekim)'!L113,0)</f>
        <v>0</v>
      </c>
      <c r="K113" s="155">
        <f>IF('G011A (Mayıs-Kasım)'!C113&lt;&gt;"",'G011A (Mayıs-Kasım)'!C113,0)</f>
        <v>0</v>
      </c>
      <c r="L113" s="154">
        <f>IF('G011A (Mayıs-Kasım)'!L113&lt;&gt;"",'G011A (Mayıs-Kasım)'!L113,0)</f>
        <v>0</v>
      </c>
      <c r="M113" s="155">
        <f>IF('G011A (Haziran-Aralık)'!C113&lt;&gt;"",'G011A (Haziran-Aralık)'!C113,0)</f>
        <v>0</v>
      </c>
      <c r="N113" s="154">
        <f>IF('G011A (Haziran-Aralık)'!L113&lt;&gt;"",'G011A (Haziran-Aralık)'!L113,0)</f>
        <v>0</v>
      </c>
      <c r="O113" s="162">
        <f t="shared" si="33"/>
        <v>0</v>
      </c>
      <c r="P113" s="163">
        <f t="shared" si="34"/>
        <v>0</v>
      </c>
      <c r="Q113" s="163">
        <f t="shared" si="35"/>
        <v>0</v>
      </c>
      <c r="R113" s="164">
        <f t="shared" si="36"/>
        <v>0</v>
      </c>
      <c r="S113" s="64"/>
      <c r="T113" s="143">
        <f t="shared" si="37"/>
        <v>0</v>
      </c>
      <c r="U113" s="143">
        <f t="shared" si="38"/>
        <v>0</v>
      </c>
      <c r="V113" s="143">
        <f t="shared" si="39"/>
        <v>0</v>
      </c>
      <c r="W113" s="143">
        <f t="shared" si="40"/>
        <v>0</v>
      </c>
      <c r="X113" s="143">
        <f t="shared" si="41"/>
        <v>0</v>
      </c>
      <c r="Y113" s="143">
        <f t="shared" si="42"/>
        <v>0</v>
      </c>
      <c r="Z113" s="143">
        <f t="shared" si="43"/>
        <v>0</v>
      </c>
      <c r="AA113" s="64"/>
      <c r="AB113" s="64"/>
      <c r="AC113" s="64"/>
    </row>
    <row r="114" spans="1:29" ht="23.1" customHeight="1" x14ac:dyDescent="0.25">
      <c r="A114" s="339">
        <v>71</v>
      </c>
      <c r="B114" s="146" t="str">
        <f>IF('Proje ve Personel Bilgileri'!C87&gt;0,'Proje ve Personel Bilgileri'!C87,"")</f>
        <v/>
      </c>
      <c r="C114" s="162">
        <f>IF('G011A (Ocak-Temmuz)'!C114&lt;&gt;"",'G011A (Ocak-Temmuz)'!C114,0)</f>
        <v>0</v>
      </c>
      <c r="D114" s="163">
        <f>IF('G011A (Ocak-Temmuz)'!L114&lt;&gt;"",'G011A (Ocak-Temmuz)'!L114,0)</f>
        <v>0</v>
      </c>
      <c r="E114" s="155">
        <f>IF('G011A (Şubat-Ağustos)'!C114&lt;&gt;"",'G011A (Şubat-Ağustos)'!C114,0)</f>
        <v>0</v>
      </c>
      <c r="F114" s="154">
        <f>IF('G011A (Şubat-Ağustos)'!L114&lt;&gt;"",'G011A (Şubat-Ağustos)'!L114,0)</f>
        <v>0</v>
      </c>
      <c r="G114" s="155">
        <f>IF('G011A (Mart-Eylül)'!C114&lt;&gt;"",'G011A (Mart-Eylül)'!C114,0)</f>
        <v>0</v>
      </c>
      <c r="H114" s="154">
        <f>IF('G011A (Mart-Eylül)'!L114&lt;&gt;"",'G011A (Mart-Eylül)'!L114,0)</f>
        <v>0</v>
      </c>
      <c r="I114" s="155">
        <f>IF('G011A (Nisan-Ekim)'!C114&lt;&gt;"",'G011A (Nisan-Ekim)'!C114,0)</f>
        <v>0</v>
      </c>
      <c r="J114" s="154">
        <f>IF('G011A (Nisan-Ekim)'!L114&lt;&gt;"",'G011A (Nisan-Ekim)'!L114,0)</f>
        <v>0</v>
      </c>
      <c r="K114" s="155">
        <f>IF('G011A (Mayıs-Kasım)'!C114&lt;&gt;"",'G011A (Mayıs-Kasım)'!C114,0)</f>
        <v>0</v>
      </c>
      <c r="L114" s="154">
        <f>IF('G011A (Mayıs-Kasım)'!L114&lt;&gt;"",'G011A (Mayıs-Kasım)'!L114,0)</f>
        <v>0</v>
      </c>
      <c r="M114" s="155">
        <f>IF('G011A (Haziran-Aralık)'!C114&lt;&gt;"",'G011A (Haziran-Aralık)'!C114,0)</f>
        <v>0</v>
      </c>
      <c r="N114" s="154">
        <f>IF('G011A (Haziran-Aralık)'!L114&lt;&gt;"",'G011A (Haziran-Aralık)'!L114,0)</f>
        <v>0</v>
      </c>
      <c r="O114" s="162">
        <f t="shared" si="33"/>
        <v>0</v>
      </c>
      <c r="P114" s="163">
        <f t="shared" si="34"/>
        <v>0</v>
      </c>
      <c r="Q114" s="163">
        <f t="shared" si="35"/>
        <v>0</v>
      </c>
      <c r="R114" s="164">
        <f t="shared" si="36"/>
        <v>0</v>
      </c>
      <c r="S114" s="64"/>
      <c r="T114" s="143">
        <f t="shared" si="37"/>
        <v>0</v>
      </c>
      <c r="U114" s="143">
        <f t="shared" si="38"/>
        <v>0</v>
      </c>
      <c r="V114" s="143">
        <f t="shared" si="39"/>
        <v>0</v>
      </c>
      <c r="W114" s="143">
        <f t="shared" si="40"/>
        <v>0</v>
      </c>
      <c r="X114" s="143">
        <f t="shared" si="41"/>
        <v>0</v>
      </c>
      <c r="Y114" s="143">
        <f t="shared" si="42"/>
        <v>0</v>
      </c>
      <c r="Z114" s="143">
        <f t="shared" si="43"/>
        <v>0</v>
      </c>
      <c r="AA114" s="64"/>
      <c r="AB114" s="64"/>
      <c r="AC114" s="64"/>
    </row>
    <row r="115" spans="1:29" ht="23.1" customHeight="1" x14ac:dyDescent="0.25">
      <c r="A115" s="339">
        <v>72</v>
      </c>
      <c r="B115" s="146" t="str">
        <f>IF('Proje ve Personel Bilgileri'!C88&gt;0,'Proje ve Personel Bilgileri'!C88,"")</f>
        <v/>
      </c>
      <c r="C115" s="162">
        <f>IF('G011A (Ocak-Temmuz)'!C115&lt;&gt;"",'G011A (Ocak-Temmuz)'!C115,0)</f>
        <v>0</v>
      </c>
      <c r="D115" s="163">
        <f>IF('G011A (Ocak-Temmuz)'!L115&lt;&gt;"",'G011A (Ocak-Temmuz)'!L115,0)</f>
        <v>0</v>
      </c>
      <c r="E115" s="155">
        <f>IF('G011A (Şubat-Ağustos)'!C115&lt;&gt;"",'G011A (Şubat-Ağustos)'!C115,0)</f>
        <v>0</v>
      </c>
      <c r="F115" s="154">
        <f>IF('G011A (Şubat-Ağustos)'!L115&lt;&gt;"",'G011A (Şubat-Ağustos)'!L115,0)</f>
        <v>0</v>
      </c>
      <c r="G115" s="155">
        <f>IF('G011A (Mart-Eylül)'!C115&lt;&gt;"",'G011A (Mart-Eylül)'!C115,0)</f>
        <v>0</v>
      </c>
      <c r="H115" s="154">
        <f>IF('G011A (Mart-Eylül)'!L115&lt;&gt;"",'G011A (Mart-Eylül)'!L115,0)</f>
        <v>0</v>
      </c>
      <c r="I115" s="155">
        <f>IF('G011A (Nisan-Ekim)'!C115&lt;&gt;"",'G011A (Nisan-Ekim)'!C115,0)</f>
        <v>0</v>
      </c>
      <c r="J115" s="154">
        <f>IF('G011A (Nisan-Ekim)'!L115&lt;&gt;"",'G011A (Nisan-Ekim)'!L115,0)</f>
        <v>0</v>
      </c>
      <c r="K115" s="155">
        <f>IF('G011A (Mayıs-Kasım)'!C115&lt;&gt;"",'G011A (Mayıs-Kasım)'!C115,0)</f>
        <v>0</v>
      </c>
      <c r="L115" s="154">
        <f>IF('G011A (Mayıs-Kasım)'!L115&lt;&gt;"",'G011A (Mayıs-Kasım)'!L115,0)</f>
        <v>0</v>
      </c>
      <c r="M115" s="155">
        <f>IF('G011A (Haziran-Aralık)'!C115&lt;&gt;"",'G011A (Haziran-Aralık)'!C115,0)</f>
        <v>0</v>
      </c>
      <c r="N115" s="154">
        <f>IF('G011A (Haziran-Aralık)'!L115&lt;&gt;"",'G011A (Haziran-Aralık)'!L115,0)</f>
        <v>0</v>
      </c>
      <c r="O115" s="162">
        <f t="shared" si="33"/>
        <v>0</v>
      </c>
      <c r="P115" s="163">
        <f t="shared" si="34"/>
        <v>0</v>
      </c>
      <c r="Q115" s="163">
        <f t="shared" si="35"/>
        <v>0</v>
      </c>
      <c r="R115" s="164">
        <f t="shared" si="36"/>
        <v>0</v>
      </c>
      <c r="S115" s="64"/>
      <c r="T115" s="143">
        <f t="shared" si="37"/>
        <v>0</v>
      </c>
      <c r="U115" s="143">
        <f t="shared" si="38"/>
        <v>0</v>
      </c>
      <c r="V115" s="143">
        <f t="shared" si="39"/>
        <v>0</v>
      </c>
      <c r="W115" s="143">
        <f t="shared" si="40"/>
        <v>0</v>
      </c>
      <c r="X115" s="143">
        <f t="shared" si="41"/>
        <v>0</v>
      </c>
      <c r="Y115" s="143">
        <f t="shared" si="42"/>
        <v>0</v>
      </c>
      <c r="Z115" s="143">
        <f t="shared" si="43"/>
        <v>0</v>
      </c>
      <c r="AA115" s="64"/>
      <c r="AB115" s="64"/>
      <c r="AC115" s="64"/>
    </row>
    <row r="116" spans="1:29" ht="23.1" customHeight="1" x14ac:dyDescent="0.25">
      <c r="A116" s="339">
        <v>73</v>
      </c>
      <c r="B116" s="146" t="str">
        <f>IF('Proje ve Personel Bilgileri'!C89&gt;0,'Proje ve Personel Bilgileri'!C89,"")</f>
        <v/>
      </c>
      <c r="C116" s="162">
        <f>IF('G011A (Ocak-Temmuz)'!C116&lt;&gt;"",'G011A (Ocak-Temmuz)'!C116,0)</f>
        <v>0</v>
      </c>
      <c r="D116" s="163">
        <f>IF('G011A (Ocak-Temmuz)'!L116&lt;&gt;"",'G011A (Ocak-Temmuz)'!L116,0)</f>
        <v>0</v>
      </c>
      <c r="E116" s="155">
        <f>IF('G011A (Şubat-Ağustos)'!C116&lt;&gt;"",'G011A (Şubat-Ağustos)'!C116,0)</f>
        <v>0</v>
      </c>
      <c r="F116" s="154">
        <f>IF('G011A (Şubat-Ağustos)'!L116&lt;&gt;"",'G011A (Şubat-Ağustos)'!L116,0)</f>
        <v>0</v>
      </c>
      <c r="G116" s="155">
        <f>IF('G011A (Mart-Eylül)'!C116&lt;&gt;"",'G011A (Mart-Eylül)'!C116,0)</f>
        <v>0</v>
      </c>
      <c r="H116" s="154">
        <f>IF('G011A (Mart-Eylül)'!L116&lt;&gt;"",'G011A (Mart-Eylül)'!L116,0)</f>
        <v>0</v>
      </c>
      <c r="I116" s="155">
        <f>IF('G011A (Nisan-Ekim)'!C116&lt;&gt;"",'G011A (Nisan-Ekim)'!C116,0)</f>
        <v>0</v>
      </c>
      <c r="J116" s="154">
        <f>IF('G011A (Nisan-Ekim)'!L116&lt;&gt;"",'G011A (Nisan-Ekim)'!L116,0)</f>
        <v>0</v>
      </c>
      <c r="K116" s="155">
        <f>IF('G011A (Mayıs-Kasım)'!C116&lt;&gt;"",'G011A (Mayıs-Kasım)'!C116,0)</f>
        <v>0</v>
      </c>
      <c r="L116" s="154">
        <f>IF('G011A (Mayıs-Kasım)'!L116&lt;&gt;"",'G011A (Mayıs-Kasım)'!L116,0)</f>
        <v>0</v>
      </c>
      <c r="M116" s="155">
        <f>IF('G011A (Haziran-Aralık)'!C116&lt;&gt;"",'G011A (Haziran-Aralık)'!C116,0)</f>
        <v>0</v>
      </c>
      <c r="N116" s="154">
        <f>IF('G011A (Haziran-Aralık)'!L116&lt;&gt;"",'G011A (Haziran-Aralık)'!L116,0)</f>
        <v>0</v>
      </c>
      <c r="O116" s="162">
        <f t="shared" si="33"/>
        <v>0</v>
      </c>
      <c r="P116" s="163">
        <f t="shared" si="34"/>
        <v>0</v>
      </c>
      <c r="Q116" s="163">
        <f t="shared" si="35"/>
        <v>0</v>
      </c>
      <c r="R116" s="164">
        <f t="shared" si="36"/>
        <v>0</v>
      </c>
      <c r="S116" s="64"/>
      <c r="T116" s="143">
        <f t="shared" si="37"/>
        <v>0</v>
      </c>
      <c r="U116" s="143">
        <f t="shared" si="38"/>
        <v>0</v>
      </c>
      <c r="V116" s="143">
        <f t="shared" si="39"/>
        <v>0</v>
      </c>
      <c r="W116" s="143">
        <f t="shared" si="40"/>
        <v>0</v>
      </c>
      <c r="X116" s="143">
        <f t="shared" si="41"/>
        <v>0</v>
      </c>
      <c r="Y116" s="143">
        <f t="shared" si="42"/>
        <v>0</v>
      </c>
      <c r="Z116" s="143">
        <f t="shared" si="43"/>
        <v>0</v>
      </c>
      <c r="AA116" s="64"/>
      <c r="AB116" s="64"/>
      <c r="AC116" s="64"/>
    </row>
    <row r="117" spans="1:29" ht="23.1" customHeight="1" x14ac:dyDescent="0.25">
      <c r="A117" s="339">
        <v>74</v>
      </c>
      <c r="B117" s="146" t="str">
        <f>IF('Proje ve Personel Bilgileri'!C90&gt;0,'Proje ve Personel Bilgileri'!C90,"")</f>
        <v/>
      </c>
      <c r="C117" s="162">
        <f>IF('G011A (Ocak-Temmuz)'!C117&lt;&gt;"",'G011A (Ocak-Temmuz)'!C117,0)</f>
        <v>0</v>
      </c>
      <c r="D117" s="163">
        <f>IF('G011A (Ocak-Temmuz)'!L117&lt;&gt;"",'G011A (Ocak-Temmuz)'!L117,0)</f>
        <v>0</v>
      </c>
      <c r="E117" s="155">
        <f>IF('G011A (Şubat-Ağustos)'!C117&lt;&gt;"",'G011A (Şubat-Ağustos)'!C117,0)</f>
        <v>0</v>
      </c>
      <c r="F117" s="154">
        <f>IF('G011A (Şubat-Ağustos)'!L117&lt;&gt;"",'G011A (Şubat-Ağustos)'!L117,0)</f>
        <v>0</v>
      </c>
      <c r="G117" s="155">
        <f>IF('G011A (Mart-Eylül)'!C117&lt;&gt;"",'G011A (Mart-Eylül)'!C117,0)</f>
        <v>0</v>
      </c>
      <c r="H117" s="154">
        <f>IF('G011A (Mart-Eylül)'!L117&lt;&gt;"",'G011A (Mart-Eylül)'!L117,0)</f>
        <v>0</v>
      </c>
      <c r="I117" s="155">
        <f>IF('G011A (Nisan-Ekim)'!C117&lt;&gt;"",'G011A (Nisan-Ekim)'!C117,0)</f>
        <v>0</v>
      </c>
      <c r="J117" s="154">
        <f>IF('G011A (Nisan-Ekim)'!L117&lt;&gt;"",'G011A (Nisan-Ekim)'!L117,0)</f>
        <v>0</v>
      </c>
      <c r="K117" s="155">
        <f>IF('G011A (Mayıs-Kasım)'!C117&lt;&gt;"",'G011A (Mayıs-Kasım)'!C117,0)</f>
        <v>0</v>
      </c>
      <c r="L117" s="154">
        <f>IF('G011A (Mayıs-Kasım)'!L117&lt;&gt;"",'G011A (Mayıs-Kasım)'!L117,0)</f>
        <v>0</v>
      </c>
      <c r="M117" s="155">
        <f>IF('G011A (Haziran-Aralık)'!C117&lt;&gt;"",'G011A (Haziran-Aralık)'!C117,0)</f>
        <v>0</v>
      </c>
      <c r="N117" s="154">
        <f>IF('G011A (Haziran-Aralık)'!L117&lt;&gt;"",'G011A (Haziran-Aralık)'!L117,0)</f>
        <v>0</v>
      </c>
      <c r="O117" s="162">
        <f t="shared" si="33"/>
        <v>0</v>
      </c>
      <c r="P117" s="163">
        <f t="shared" si="34"/>
        <v>0</v>
      </c>
      <c r="Q117" s="163">
        <f t="shared" si="35"/>
        <v>0</v>
      </c>
      <c r="R117" s="164">
        <f t="shared" si="36"/>
        <v>0</v>
      </c>
      <c r="S117" s="64"/>
      <c r="T117" s="143">
        <f t="shared" si="37"/>
        <v>0</v>
      </c>
      <c r="U117" s="143">
        <f t="shared" si="38"/>
        <v>0</v>
      </c>
      <c r="V117" s="143">
        <f t="shared" si="39"/>
        <v>0</v>
      </c>
      <c r="W117" s="143">
        <f t="shared" si="40"/>
        <v>0</v>
      </c>
      <c r="X117" s="143">
        <f t="shared" si="41"/>
        <v>0</v>
      </c>
      <c r="Y117" s="143">
        <f t="shared" si="42"/>
        <v>0</v>
      </c>
      <c r="Z117" s="143">
        <f t="shared" si="43"/>
        <v>0</v>
      </c>
      <c r="AA117" s="64"/>
      <c r="AB117" s="64"/>
      <c r="AC117" s="64"/>
    </row>
    <row r="118" spans="1:29" ht="23.1" customHeight="1" x14ac:dyDescent="0.25">
      <c r="A118" s="339">
        <v>75</v>
      </c>
      <c r="B118" s="146" t="str">
        <f>IF('Proje ve Personel Bilgileri'!C91&gt;0,'Proje ve Personel Bilgileri'!C91,"")</f>
        <v/>
      </c>
      <c r="C118" s="162">
        <f>IF('G011A (Ocak-Temmuz)'!C118&lt;&gt;"",'G011A (Ocak-Temmuz)'!C118,0)</f>
        <v>0</v>
      </c>
      <c r="D118" s="163">
        <f>IF('G011A (Ocak-Temmuz)'!L118&lt;&gt;"",'G011A (Ocak-Temmuz)'!L118,0)</f>
        <v>0</v>
      </c>
      <c r="E118" s="155">
        <f>IF('G011A (Şubat-Ağustos)'!C118&lt;&gt;"",'G011A (Şubat-Ağustos)'!C118,0)</f>
        <v>0</v>
      </c>
      <c r="F118" s="154">
        <f>IF('G011A (Şubat-Ağustos)'!L118&lt;&gt;"",'G011A (Şubat-Ağustos)'!L118,0)</f>
        <v>0</v>
      </c>
      <c r="G118" s="155">
        <f>IF('G011A (Mart-Eylül)'!C118&lt;&gt;"",'G011A (Mart-Eylül)'!C118,0)</f>
        <v>0</v>
      </c>
      <c r="H118" s="154">
        <f>IF('G011A (Mart-Eylül)'!L118&lt;&gt;"",'G011A (Mart-Eylül)'!L118,0)</f>
        <v>0</v>
      </c>
      <c r="I118" s="155">
        <f>IF('G011A (Nisan-Ekim)'!C118&lt;&gt;"",'G011A (Nisan-Ekim)'!C118,0)</f>
        <v>0</v>
      </c>
      <c r="J118" s="154">
        <f>IF('G011A (Nisan-Ekim)'!L118&lt;&gt;"",'G011A (Nisan-Ekim)'!L118,0)</f>
        <v>0</v>
      </c>
      <c r="K118" s="155">
        <f>IF('G011A (Mayıs-Kasım)'!C118&lt;&gt;"",'G011A (Mayıs-Kasım)'!C118,0)</f>
        <v>0</v>
      </c>
      <c r="L118" s="154">
        <f>IF('G011A (Mayıs-Kasım)'!L118&lt;&gt;"",'G011A (Mayıs-Kasım)'!L118,0)</f>
        <v>0</v>
      </c>
      <c r="M118" s="155">
        <f>IF('G011A (Haziran-Aralık)'!C118&lt;&gt;"",'G011A (Haziran-Aralık)'!C118,0)</f>
        <v>0</v>
      </c>
      <c r="N118" s="154">
        <f>IF('G011A (Haziran-Aralık)'!L118&lt;&gt;"",'G011A (Haziran-Aralık)'!L118,0)</f>
        <v>0</v>
      </c>
      <c r="O118" s="162">
        <f t="shared" si="33"/>
        <v>0</v>
      </c>
      <c r="P118" s="163">
        <f t="shared" si="34"/>
        <v>0</v>
      </c>
      <c r="Q118" s="163">
        <f t="shared" si="35"/>
        <v>0</v>
      </c>
      <c r="R118" s="164">
        <f t="shared" si="36"/>
        <v>0</v>
      </c>
      <c r="S118" s="64"/>
      <c r="T118" s="143">
        <f t="shared" si="37"/>
        <v>0</v>
      </c>
      <c r="U118" s="143">
        <f t="shared" si="38"/>
        <v>0</v>
      </c>
      <c r="V118" s="143">
        <f t="shared" si="39"/>
        <v>0</v>
      </c>
      <c r="W118" s="143">
        <f t="shared" si="40"/>
        <v>0</v>
      </c>
      <c r="X118" s="143">
        <f t="shared" si="41"/>
        <v>0</v>
      </c>
      <c r="Y118" s="143">
        <f t="shared" si="42"/>
        <v>0</v>
      </c>
      <c r="Z118" s="143">
        <f t="shared" si="43"/>
        <v>0</v>
      </c>
      <c r="AA118" s="64"/>
      <c r="AB118" s="64"/>
      <c r="AC118" s="64"/>
    </row>
    <row r="119" spans="1:29" ht="23.1" customHeight="1" x14ac:dyDescent="0.25">
      <c r="A119" s="339">
        <v>76</v>
      </c>
      <c r="B119" s="146" t="str">
        <f>IF('Proje ve Personel Bilgileri'!C92&gt;0,'Proje ve Personel Bilgileri'!C92,"")</f>
        <v/>
      </c>
      <c r="C119" s="162">
        <f>IF('G011A (Ocak-Temmuz)'!C119&lt;&gt;"",'G011A (Ocak-Temmuz)'!C119,0)</f>
        <v>0</v>
      </c>
      <c r="D119" s="163">
        <f>IF('G011A (Ocak-Temmuz)'!L119&lt;&gt;"",'G011A (Ocak-Temmuz)'!L119,0)</f>
        <v>0</v>
      </c>
      <c r="E119" s="155">
        <f>IF('G011A (Şubat-Ağustos)'!C119&lt;&gt;"",'G011A (Şubat-Ağustos)'!C119,0)</f>
        <v>0</v>
      </c>
      <c r="F119" s="154">
        <f>IF('G011A (Şubat-Ağustos)'!L119&lt;&gt;"",'G011A (Şubat-Ağustos)'!L119,0)</f>
        <v>0</v>
      </c>
      <c r="G119" s="155">
        <f>IF('G011A (Mart-Eylül)'!C119&lt;&gt;"",'G011A (Mart-Eylül)'!C119,0)</f>
        <v>0</v>
      </c>
      <c r="H119" s="154">
        <f>IF('G011A (Mart-Eylül)'!L119&lt;&gt;"",'G011A (Mart-Eylül)'!L119,0)</f>
        <v>0</v>
      </c>
      <c r="I119" s="155">
        <f>IF('G011A (Nisan-Ekim)'!C119&lt;&gt;"",'G011A (Nisan-Ekim)'!C119,0)</f>
        <v>0</v>
      </c>
      <c r="J119" s="154">
        <f>IF('G011A (Nisan-Ekim)'!L119&lt;&gt;"",'G011A (Nisan-Ekim)'!L119,0)</f>
        <v>0</v>
      </c>
      <c r="K119" s="155">
        <f>IF('G011A (Mayıs-Kasım)'!C119&lt;&gt;"",'G011A (Mayıs-Kasım)'!C119,0)</f>
        <v>0</v>
      </c>
      <c r="L119" s="154">
        <f>IF('G011A (Mayıs-Kasım)'!L119&lt;&gt;"",'G011A (Mayıs-Kasım)'!L119,0)</f>
        <v>0</v>
      </c>
      <c r="M119" s="155">
        <f>IF('G011A (Haziran-Aralık)'!C119&lt;&gt;"",'G011A (Haziran-Aralık)'!C119,0)</f>
        <v>0</v>
      </c>
      <c r="N119" s="154">
        <f>IF('G011A (Haziran-Aralık)'!L119&lt;&gt;"",'G011A (Haziran-Aralık)'!L119,0)</f>
        <v>0</v>
      </c>
      <c r="O119" s="162">
        <f t="shared" si="33"/>
        <v>0</v>
      </c>
      <c r="P119" s="163">
        <f t="shared" si="34"/>
        <v>0</v>
      </c>
      <c r="Q119" s="163">
        <f t="shared" si="35"/>
        <v>0</v>
      </c>
      <c r="R119" s="164">
        <f t="shared" si="36"/>
        <v>0</v>
      </c>
      <c r="S119" s="64"/>
      <c r="T119" s="143">
        <f t="shared" si="37"/>
        <v>0</v>
      </c>
      <c r="U119" s="143">
        <f t="shared" si="38"/>
        <v>0</v>
      </c>
      <c r="V119" s="143">
        <f t="shared" si="39"/>
        <v>0</v>
      </c>
      <c r="W119" s="143">
        <f t="shared" si="40"/>
        <v>0</v>
      </c>
      <c r="X119" s="143">
        <f t="shared" si="41"/>
        <v>0</v>
      </c>
      <c r="Y119" s="143">
        <f t="shared" si="42"/>
        <v>0</v>
      </c>
      <c r="Z119" s="143">
        <f t="shared" si="43"/>
        <v>0</v>
      </c>
      <c r="AA119" s="64"/>
      <c r="AB119" s="64"/>
      <c r="AC119" s="64"/>
    </row>
    <row r="120" spans="1:29" ht="23.1" customHeight="1" x14ac:dyDescent="0.25">
      <c r="A120" s="339">
        <v>77</v>
      </c>
      <c r="B120" s="146" t="str">
        <f>IF('Proje ve Personel Bilgileri'!C93&gt;0,'Proje ve Personel Bilgileri'!C93,"")</f>
        <v/>
      </c>
      <c r="C120" s="162">
        <f>IF('G011A (Ocak-Temmuz)'!C120&lt;&gt;"",'G011A (Ocak-Temmuz)'!C120,0)</f>
        <v>0</v>
      </c>
      <c r="D120" s="163">
        <f>IF('G011A (Ocak-Temmuz)'!L120&lt;&gt;"",'G011A (Ocak-Temmuz)'!L120,0)</f>
        <v>0</v>
      </c>
      <c r="E120" s="155">
        <f>IF('G011A (Şubat-Ağustos)'!C120&lt;&gt;"",'G011A (Şubat-Ağustos)'!C120,0)</f>
        <v>0</v>
      </c>
      <c r="F120" s="154">
        <f>IF('G011A (Şubat-Ağustos)'!L120&lt;&gt;"",'G011A (Şubat-Ağustos)'!L120,0)</f>
        <v>0</v>
      </c>
      <c r="G120" s="155">
        <f>IF('G011A (Mart-Eylül)'!C120&lt;&gt;"",'G011A (Mart-Eylül)'!C120,0)</f>
        <v>0</v>
      </c>
      <c r="H120" s="154">
        <f>IF('G011A (Mart-Eylül)'!L120&lt;&gt;"",'G011A (Mart-Eylül)'!L120,0)</f>
        <v>0</v>
      </c>
      <c r="I120" s="155">
        <f>IF('G011A (Nisan-Ekim)'!C120&lt;&gt;"",'G011A (Nisan-Ekim)'!C120,0)</f>
        <v>0</v>
      </c>
      <c r="J120" s="154">
        <f>IF('G011A (Nisan-Ekim)'!L120&lt;&gt;"",'G011A (Nisan-Ekim)'!L120,0)</f>
        <v>0</v>
      </c>
      <c r="K120" s="155">
        <f>IF('G011A (Mayıs-Kasım)'!C120&lt;&gt;"",'G011A (Mayıs-Kasım)'!C120,0)</f>
        <v>0</v>
      </c>
      <c r="L120" s="154">
        <f>IF('G011A (Mayıs-Kasım)'!L120&lt;&gt;"",'G011A (Mayıs-Kasım)'!L120,0)</f>
        <v>0</v>
      </c>
      <c r="M120" s="155">
        <f>IF('G011A (Haziran-Aralık)'!C120&lt;&gt;"",'G011A (Haziran-Aralık)'!C120,0)</f>
        <v>0</v>
      </c>
      <c r="N120" s="154">
        <f>IF('G011A (Haziran-Aralık)'!L120&lt;&gt;"",'G011A (Haziran-Aralık)'!L120,0)</f>
        <v>0</v>
      </c>
      <c r="O120" s="162">
        <f t="shared" si="33"/>
        <v>0</v>
      </c>
      <c r="P120" s="163">
        <f t="shared" si="34"/>
        <v>0</v>
      </c>
      <c r="Q120" s="163">
        <f t="shared" si="35"/>
        <v>0</v>
      </c>
      <c r="R120" s="164">
        <f t="shared" si="36"/>
        <v>0</v>
      </c>
      <c r="S120" s="64"/>
      <c r="T120" s="143">
        <f t="shared" si="37"/>
        <v>0</v>
      </c>
      <c r="U120" s="143">
        <f t="shared" si="38"/>
        <v>0</v>
      </c>
      <c r="V120" s="143">
        <f t="shared" si="39"/>
        <v>0</v>
      </c>
      <c r="W120" s="143">
        <f t="shared" si="40"/>
        <v>0</v>
      </c>
      <c r="X120" s="143">
        <f t="shared" si="41"/>
        <v>0</v>
      </c>
      <c r="Y120" s="143">
        <f t="shared" si="42"/>
        <v>0</v>
      </c>
      <c r="Z120" s="143">
        <f t="shared" si="43"/>
        <v>0</v>
      </c>
      <c r="AA120" s="64"/>
      <c r="AB120" s="64"/>
      <c r="AC120" s="64"/>
    </row>
    <row r="121" spans="1:29" ht="23.1" customHeight="1" x14ac:dyDescent="0.25">
      <c r="A121" s="339">
        <v>78</v>
      </c>
      <c r="B121" s="146" t="str">
        <f>IF('Proje ve Personel Bilgileri'!C94&gt;0,'Proje ve Personel Bilgileri'!C94,"")</f>
        <v/>
      </c>
      <c r="C121" s="162">
        <f>IF('G011A (Ocak-Temmuz)'!C121&lt;&gt;"",'G011A (Ocak-Temmuz)'!C121,0)</f>
        <v>0</v>
      </c>
      <c r="D121" s="163">
        <f>IF('G011A (Ocak-Temmuz)'!L121&lt;&gt;"",'G011A (Ocak-Temmuz)'!L121,0)</f>
        <v>0</v>
      </c>
      <c r="E121" s="155">
        <f>IF('G011A (Şubat-Ağustos)'!C121&lt;&gt;"",'G011A (Şubat-Ağustos)'!C121,0)</f>
        <v>0</v>
      </c>
      <c r="F121" s="154">
        <f>IF('G011A (Şubat-Ağustos)'!L121&lt;&gt;"",'G011A (Şubat-Ağustos)'!L121,0)</f>
        <v>0</v>
      </c>
      <c r="G121" s="155">
        <f>IF('G011A (Mart-Eylül)'!C121&lt;&gt;"",'G011A (Mart-Eylül)'!C121,0)</f>
        <v>0</v>
      </c>
      <c r="H121" s="154">
        <f>IF('G011A (Mart-Eylül)'!L121&lt;&gt;"",'G011A (Mart-Eylül)'!L121,0)</f>
        <v>0</v>
      </c>
      <c r="I121" s="155">
        <f>IF('G011A (Nisan-Ekim)'!C121&lt;&gt;"",'G011A (Nisan-Ekim)'!C121,0)</f>
        <v>0</v>
      </c>
      <c r="J121" s="154">
        <f>IF('G011A (Nisan-Ekim)'!L121&lt;&gt;"",'G011A (Nisan-Ekim)'!L121,0)</f>
        <v>0</v>
      </c>
      <c r="K121" s="155">
        <f>IF('G011A (Mayıs-Kasım)'!C121&lt;&gt;"",'G011A (Mayıs-Kasım)'!C121,0)</f>
        <v>0</v>
      </c>
      <c r="L121" s="154">
        <f>IF('G011A (Mayıs-Kasım)'!L121&lt;&gt;"",'G011A (Mayıs-Kasım)'!L121,0)</f>
        <v>0</v>
      </c>
      <c r="M121" s="155">
        <f>IF('G011A (Haziran-Aralık)'!C121&lt;&gt;"",'G011A (Haziran-Aralık)'!C121,0)</f>
        <v>0</v>
      </c>
      <c r="N121" s="154">
        <f>IF('G011A (Haziran-Aralık)'!L121&lt;&gt;"",'G011A (Haziran-Aralık)'!L121,0)</f>
        <v>0</v>
      </c>
      <c r="O121" s="162">
        <f t="shared" si="33"/>
        <v>0</v>
      </c>
      <c r="P121" s="163">
        <f t="shared" si="34"/>
        <v>0</v>
      </c>
      <c r="Q121" s="163">
        <f t="shared" si="35"/>
        <v>0</v>
      </c>
      <c r="R121" s="164">
        <f t="shared" si="36"/>
        <v>0</v>
      </c>
      <c r="S121" s="64"/>
      <c r="T121" s="143">
        <f t="shared" si="37"/>
        <v>0</v>
      </c>
      <c r="U121" s="143">
        <f t="shared" si="38"/>
        <v>0</v>
      </c>
      <c r="V121" s="143">
        <f t="shared" si="39"/>
        <v>0</v>
      </c>
      <c r="W121" s="143">
        <f t="shared" si="40"/>
        <v>0</v>
      </c>
      <c r="X121" s="143">
        <f t="shared" si="41"/>
        <v>0</v>
      </c>
      <c r="Y121" s="143">
        <f t="shared" si="42"/>
        <v>0</v>
      </c>
      <c r="Z121" s="143">
        <f t="shared" si="43"/>
        <v>0</v>
      </c>
      <c r="AA121" s="64"/>
      <c r="AB121" s="64"/>
      <c r="AC121" s="64"/>
    </row>
    <row r="122" spans="1:29" ht="23.1" customHeight="1" x14ac:dyDescent="0.25">
      <c r="A122" s="339">
        <v>79</v>
      </c>
      <c r="B122" s="146" t="str">
        <f>IF('Proje ve Personel Bilgileri'!C95&gt;0,'Proje ve Personel Bilgileri'!C95,"")</f>
        <v/>
      </c>
      <c r="C122" s="162">
        <f>IF('G011A (Ocak-Temmuz)'!C122&lt;&gt;"",'G011A (Ocak-Temmuz)'!C122,0)</f>
        <v>0</v>
      </c>
      <c r="D122" s="163">
        <f>IF('G011A (Ocak-Temmuz)'!L122&lt;&gt;"",'G011A (Ocak-Temmuz)'!L122,0)</f>
        <v>0</v>
      </c>
      <c r="E122" s="155">
        <f>IF('G011A (Şubat-Ağustos)'!C122&lt;&gt;"",'G011A (Şubat-Ağustos)'!C122,0)</f>
        <v>0</v>
      </c>
      <c r="F122" s="154">
        <f>IF('G011A (Şubat-Ağustos)'!L122&lt;&gt;"",'G011A (Şubat-Ağustos)'!L122,0)</f>
        <v>0</v>
      </c>
      <c r="G122" s="155">
        <f>IF('G011A (Mart-Eylül)'!C122&lt;&gt;"",'G011A (Mart-Eylül)'!C122,0)</f>
        <v>0</v>
      </c>
      <c r="H122" s="154">
        <f>IF('G011A (Mart-Eylül)'!L122&lt;&gt;"",'G011A (Mart-Eylül)'!L122,0)</f>
        <v>0</v>
      </c>
      <c r="I122" s="155">
        <f>IF('G011A (Nisan-Ekim)'!C122&lt;&gt;"",'G011A (Nisan-Ekim)'!C122,0)</f>
        <v>0</v>
      </c>
      <c r="J122" s="154">
        <f>IF('G011A (Nisan-Ekim)'!L122&lt;&gt;"",'G011A (Nisan-Ekim)'!L122,0)</f>
        <v>0</v>
      </c>
      <c r="K122" s="155">
        <f>IF('G011A (Mayıs-Kasım)'!C122&lt;&gt;"",'G011A (Mayıs-Kasım)'!C122,0)</f>
        <v>0</v>
      </c>
      <c r="L122" s="154">
        <f>IF('G011A (Mayıs-Kasım)'!L122&lt;&gt;"",'G011A (Mayıs-Kasım)'!L122,0)</f>
        <v>0</v>
      </c>
      <c r="M122" s="155">
        <f>IF('G011A (Haziran-Aralık)'!C122&lt;&gt;"",'G011A (Haziran-Aralık)'!C122,0)</f>
        <v>0</v>
      </c>
      <c r="N122" s="154">
        <f>IF('G011A (Haziran-Aralık)'!L122&lt;&gt;"",'G011A (Haziran-Aralık)'!L122,0)</f>
        <v>0</v>
      </c>
      <c r="O122" s="162">
        <f t="shared" si="33"/>
        <v>0</v>
      </c>
      <c r="P122" s="163">
        <f t="shared" si="34"/>
        <v>0</v>
      </c>
      <c r="Q122" s="163">
        <f t="shared" si="35"/>
        <v>0</v>
      </c>
      <c r="R122" s="164">
        <f t="shared" si="36"/>
        <v>0</v>
      </c>
      <c r="S122" s="64"/>
      <c r="T122" s="143">
        <f t="shared" si="37"/>
        <v>0</v>
      </c>
      <c r="U122" s="143">
        <f t="shared" si="38"/>
        <v>0</v>
      </c>
      <c r="V122" s="143">
        <f t="shared" si="39"/>
        <v>0</v>
      </c>
      <c r="W122" s="143">
        <f t="shared" si="40"/>
        <v>0</v>
      </c>
      <c r="X122" s="143">
        <f t="shared" si="41"/>
        <v>0</v>
      </c>
      <c r="Y122" s="143">
        <f t="shared" si="42"/>
        <v>0</v>
      </c>
      <c r="Z122" s="143">
        <f t="shared" si="43"/>
        <v>0</v>
      </c>
      <c r="AA122" s="64"/>
      <c r="AB122" s="64"/>
      <c r="AC122" s="64"/>
    </row>
    <row r="123" spans="1:29" ht="23.1" customHeight="1" thickBot="1" x14ac:dyDescent="0.3">
      <c r="A123" s="340">
        <v>80</v>
      </c>
      <c r="B123" s="148" t="str">
        <f>IF('Proje ve Personel Bilgileri'!C96&gt;0,'Proje ve Personel Bilgileri'!C96,"")</f>
        <v/>
      </c>
      <c r="C123" s="165">
        <f>IF('G011A (Ocak-Temmuz)'!C123&lt;&gt;"",'G011A (Ocak-Temmuz)'!C123,0)</f>
        <v>0</v>
      </c>
      <c r="D123" s="166">
        <f>IF('G011A (Ocak-Temmuz)'!L123&lt;&gt;"",'G011A (Ocak-Temmuz)'!L123,0)</f>
        <v>0</v>
      </c>
      <c r="E123" s="159">
        <f>IF('G011A (Şubat-Ağustos)'!C123&lt;&gt;"",'G011A (Şubat-Ağustos)'!C123,0)</f>
        <v>0</v>
      </c>
      <c r="F123" s="158">
        <f>IF('G011A (Şubat-Ağustos)'!L123&lt;&gt;"",'G011A (Şubat-Ağustos)'!L123,0)</f>
        <v>0</v>
      </c>
      <c r="G123" s="159">
        <f>IF('G011A (Mart-Eylül)'!C123&lt;&gt;"",'G011A (Mart-Eylül)'!C123,0)</f>
        <v>0</v>
      </c>
      <c r="H123" s="158">
        <f>IF('G011A (Mart-Eylül)'!L123&lt;&gt;"",'G011A (Mart-Eylül)'!L123,0)</f>
        <v>0</v>
      </c>
      <c r="I123" s="159">
        <f>IF('G011A (Nisan-Ekim)'!C123&lt;&gt;"",'G011A (Nisan-Ekim)'!C123,0)</f>
        <v>0</v>
      </c>
      <c r="J123" s="158">
        <f>IF('G011A (Nisan-Ekim)'!L123&lt;&gt;"",'G011A (Nisan-Ekim)'!L123,0)</f>
        <v>0</v>
      </c>
      <c r="K123" s="159">
        <f>IF('G011A (Mayıs-Kasım)'!C123&lt;&gt;"",'G011A (Mayıs-Kasım)'!C123,0)</f>
        <v>0</v>
      </c>
      <c r="L123" s="158">
        <f>IF('G011A (Mayıs-Kasım)'!L123&lt;&gt;"",'G011A (Mayıs-Kasım)'!L123,0)</f>
        <v>0</v>
      </c>
      <c r="M123" s="159">
        <f>IF('G011A (Haziran-Aralık)'!C123&lt;&gt;"",'G011A (Haziran-Aralık)'!C123,0)</f>
        <v>0</v>
      </c>
      <c r="N123" s="158">
        <f>IF('G011A (Haziran-Aralık)'!L123&lt;&gt;"",'G011A (Haziran-Aralık)'!L123,0)</f>
        <v>0</v>
      </c>
      <c r="O123" s="165">
        <f t="shared" si="33"/>
        <v>0</v>
      </c>
      <c r="P123" s="166">
        <f t="shared" si="34"/>
        <v>0</v>
      </c>
      <c r="Q123" s="166">
        <f t="shared" si="35"/>
        <v>0</v>
      </c>
      <c r="R123" s="167">
        <f t="shared" si="36"/>
        <v>0</v>
      </c>
      <c r="S123" s="64"/>
      <c r="T123" s="143">
        <f t="shared" si="37"/>
        <v>0</v>
      </c>
      <c r="U123" s="143">
        <f t="shared" si="38"/>
        <v>0</v>
      </c>
      <c r="V123" s="143">
        <f t="shared" si="39"/>
        <v>0</v>
      </c>
      <c r="W123" s="143">
        <f t="shared" si="40"/>
        <v>0</v>
      </c>
      <c r="X123" s="143">
        <f t="shared" si="41"/>
        <v>0</v>
      </c>
      <c r="Y123" s="143">
        <f t="shared" si="42"/>
        <v>0</v>
      </c>
      <c r="Z123" s="143">
        <f t="shared" si="43"/>
        <v>0</v>
      </c>
      <c r="AA123" s="143">
        <f>IF(ISERROR(IF(SUM(C104:R123)&gt;0,1,0)),1,IF(SUM(C104:R123)&gt;0,1,0))</f>
        <v>0</v>
      </c>
      <c r="AB123" s="64"/>
      <c r="AC123" s="64"/>
    </row>
    <row r="124" spans="1:29" x14ac:dyDescent="0.25">
      <c r="A124" s="64"/>
      <c r="B124" s="12"/>
      <c r="C124" s="12"/>
      <c r="D124" s="12"/>
      <c r="E124" s="12"/>
      <c r="F124" s="12"/>
      <c r="G124" s="12"/>
      <c r="H124" s="12"/>
      <c r="I124" s="12"/>
      <c r="J124" s="2"/>
      <c r="K124" s="64"/>
      <c r="L124" s="94"/>
      <c r="M124" s="94"/>
      <c r="N124" s="94"/>
      <c r="O124" s="94"/>
      <c r="P124" s="94"/>
      <c r="Q124" s="94"/>
      <c r="R124" s="64"/>
      <c r="S124" s="64"/>
      <c r="T124" s="64"/>
      <c r="U124" s="64"/>
      <c r="V124" s="64"/>
      <c r="W124" s="64"/>
      <c r="X124" s="64"/>
      <c r="Y124" s="64"/>
      <c r="Z124" s="64"/>
      <c r="AA124" s="64"/>
      <c r="AB124" s="64"/>
      <c r="AC124" s="64"/>
    </row>
    <row r="125" spans="1:29" x14ac:dyDescent="0.25">
      <c r="A125" s="341" t="s">
        <v>134</v>
      </c>
      <c r="B125" s="12"/>
      <c r="C125" s="12"/>
      <c r="D125" s="12"/>
      <c r="E125" s="12"/>
      <c r="F125" s="12"/>
      <c r="G125" s="12"/>
      <c r="H125" s="12"/>
      <c r="I125" s="12"/>
      <c r="J125" s="2"/>
      <c r="K125" s="64"/>
      <c r="L125" s="94"/>
      <c r="M125" s="94"/>
      <c r="N125" s="94"/>
      <c r="O125" s="94"/>
      <c r="P125" s="94"/>
      <c r="Q125" s="94"/>
      <c r="R125" s="64"/>
      <c r="S125" s="64"/>
      <c r="T125" s="64"/>
      <c r="U125" s="64"/>
      <c r="V125" s="64"/>
      <c r="W125" s="64"/>
      <c r="X125" s="64"/>
      <c r="Y125" s="64"/>
      <c r="Z125" s="64"/>
      <c r="AA125" s="64"/>
      <c r="AB125" s="64"/>
      <c r="AC125" s="64"/>
    </row>
    <row r="126" spans="1:29" x14ac:dyDescent="0.25">
      <c r="A126" s="64"/>
      <c r="B126" s="64"/>
      <c r="C126" s="94"/>
      <c r="D126" s="64"/>
      <c r="E126" s="64"/>
      <c r="F126" s="64"/>
      <c r="G126" s="64"/>
      <c r="H126" s="64"/>
      <c r="I126" s="64"/>
      <c r="J126" s="2"/>
      <c r="K126" s="64"/>
      <c r="L126" s="94"/>
      <c r="M126" s="94"/>
      <c r="N126" s="94"/>
      <c r="O126" s="94"/>
      <c r="P126" s="64"/>
      <c r="Q126" s="64"/>
      <c r="R126" s="64"/>
      <c r="S126" s="64"/>
      <c r="T126" s="64"/>
      <c r="U126" s="64"/>
      <c r="V126" s="64"/>
      <c r="W126" s="64"/>
      <c r="X126" s="64"/>
      <c r="Y126" s="64"/>
      <c r="Z126" s="64"/>
      <c r="AA126" s="64"/>
      <c r="AB126" s="64"/>
      <c r="AC126" s="64"/>
    </row>
    <row r="127" spans="1:29" ht="19.5" x14ac:dyDescent="0.3">
      <c r="A127" s="330" t="s">
        <v>32</v>
      </c>
      <c r="B127" s="331">
        <f ca="1">imzatarihi</f>
        <v>46091</v>
      </c>
      <c r="C127" s="468" t="s">
        <v>33</v>
      </c>
      <c r="D127" s="468"/>
      <c r="E127" s="332" t="str">
        <f>IF(kurulusyetkilisi&gt;0,kurulusyetkilisi,"")</f>
        <v/>
      </c>
      <c r="F127" s="64"/>
      <c r="G127" s="230"/>
      <c r="H127" s="229"/>
      <c r="I127" s="229"/>
      <c r="J127" s="2"/>
      <c r="K127" s="64"/>
      <c r="L127" s="94"/>
      <c r="M127" s="94"/>
      <c r="N127" s="94"/>
      <c r="O127" s="94"/>
      <c r="P127" s="64"/>
      <c r="Q127" s="64"/>
      <c r="R127" s="64"/>
      <c r="S127" s="64"/>
      <c r="T127" s="64"/>
      <c r="U127" s="64"/>
      <c r="V127" s="64"/>
      <c r="W127" s="64"/>
      <c r="X127" s="64"/>
      <c r="Y127" s="64"/>
      <c r="Z127" s="64"/>
      <c r="AA127" s="64"/>
      <c r="AB127" s="64"/>
      <c r="AC127" s="64"/>
    </row>
    <row r="128" spans="1:29" ht="19.5" x14ac:dyDescent="0.3">
      <c r="A128" s="232"/>
      <c r="B128" s="232"/>
      <c r="C128" s="468" t="s">
        <v>34</v>
      </c>
      <c r="D128" s="468"/>
      <c r="E128" s="469"/>
      <c r="F128" s="469"/>
      <c r="G128" s="469"/>
      <c r="H128" s="61"/>
      <c r="I128" s="61"/>
      <c r="J128" s="2"/>
      <c r="K128" s="64"/>
      <c r="L128" s="94"/>
      <c r="M128" s="94"/>
      <c r="N128" s="94"/>
      <c r="O128" s="94"/>
      <c r="P128" s="64"/>
      <c r="Q128" s="64"/>
      <c r="R128" s="64"/>
      <c r="S128" s="64"/>
      <c r="T128" s="64"/>
      <c r="U128" s="64"/>
      <c r="V128" s="64"/>
      <c r="W128" s="64"/>
      <c r="X128" s="64"/>
      <c r="Y128" s="64"/>
      <c r="Z128" s="64"/>
      <c r="AA128" s="64"/>
      <c r="AB128" s="64"/>
      <c r="AC128" s="64"/>
    </row>
    <row r="129" spans="1:29" ht="15.75" customHeight="1" x14ac:dyDescent="0.25">
      <c r="A129" s="508" t="s">
        <v>39</v>
      </c>
      <c r="B129" s="508"/>
      <c r="C129" s="508"/>
      <c r="D129" s="508"/>
      <c r="E129" s="508"/>
      <c r="F129" s="508"/>
      <c r="G129" s="508"/>
      <c r="H129" s="508"/>
      <c r="I129" s="508"/>
      <c r="J129" s="508"/>
      <c r="K129" s="508"/>
      <c r="L129" s="508"/>
      <c r="M129" s="508"/>
      <c r="N129" s="508"/>
      <c r="O129" s="508"/>
      <c r="P129" s="508"/>
      <c r="Q129" s="508"/>
      <c r="R129" s="508"/>
      <c r="S129" s="64"/>
      <c r="T129" s="64"/>
      <c r="U129" s="64"/>
      <c r="V129" s="64"/>
      <c r="W129" s="64"/>
      <c r="X129" s="64"/>
      <c r="Y129" s="64"/>
      <c r="Z129" s="64"/>
      <c r="AA129" s="64"/>
      <c r="AB129" s="64"/>
      <c r="AC129" s="64"/>
    </row>
    <row r="130" spans="1:29" x14ac:dyDescent="0.25">
      <c r="A130" s="494" t="str">
        <f>IF(YilDonem&lt;&gt;"",CONCATENATE(YilDonem," dönemine aittir."),"")</f>
        <v/>
      </c>
      <c r="B130" s="494"/>
      <c r="C130" s="494"/>
      <c r="D130" s="494"/>
      <c r="E130" s="494"/>
      <c r="F130" s="494"/>
      <c r="G130" s="494"/>
      <c r="H130" s="494"/>
      <c r="I130" s="494"/>
      <c r="J130" s="494"/>
      <c r="K130" s="494"/>
      <c r="L130" s="494"/>
      <c r="M130" s="494"/>
      <c r="N130" s="494"/>
      <c r="O130" s="494"/>
      <c r="P130" s="494"/>
      <c r="Q130" s="494"/>
      <c r="R130" s="494"/>
      <c r="S130" s="64"/>
      <c r="T130" s="64"/>
      <c r="U130" s="64"/>
      <c r="V130" s="64"/>
      <c r="W130" s="64"/>
      <c r="X130" s="64"/>
      <c r="Y130" s="64"/>
      <c r="Z130" s="64"/>
      <c r="AA130" s="64"/>
      <c r="AB130" s="64"/>
      <c r="AC130" s="64"/>
    </row>
    <row r="131" spans="1:29" ht="19.5" thickBot="1" x14ac:dyDescent="0.35">
      <c r="A131" s="495" t="s">
        <v>44</v>
      </c>
      <c r="B131" s="495"/>
      <c r="C131" s="495"/>
      <c r="D131" s="495"/>
      <c r="E131" s="495"/>
      <c r="F131" s="495"/>
      <c r="G131" s="495"/>
      <c r="H131" s="495"/>
      <c r="I131" s="495"/>
      <c r="J131" s="495"/>
      <c r="K131" s="495"/>
      <c r="L131" s="495"/>
      <c r="M131" s="495"/>
      <c r="N131" s="495"/>
      <c r="O131" s="495"/>
      <c r="P131" s="495"/>
      <c r="Q131" s="495"/>
      <c r="R131" s="495"/>
      <c r="S131" s="64"/>
      <c r="T131" s="64"/>
      <c r="U131" s="64"/>
      <c r="V131" s="64"/>
      <c r="W131" s="64"/>
      <c r="X131" s="64"/>
      <c r="Y131" s="64"/>
      <c r="Z131" s="64"/>
      <c r="AA131" s="64"/>
      <c r="AB131" s="64"/>
      <c r="AC131" s="64"/>
    </row>
    <row r="132" spans="1:29" ht="31.7" customHeight="1" thickBot="1" x14ac:dyDescent="0.3">
      <c r="A132" s="336" t="s">
        <v>167</v>
      </c>
      <c r="B132" s="496" t="str">
        <f>IF(ProjeNo&gt;0,ProjeNo,"")</f>
        <v/>
      </c>
      <c r="C132" s="497"/>
      <c r="D132" s="497"/>
      <c r="E132" s="497"/>
      <c r="F132" s="497"/>
      <c r="G132" s="497"/>
      <c r="H132" s="497"/>
      <c r="I132" s="497"/>
      <c r="J132" s="497"/>
      <c r="K132" s="497"/>
      <c r="L132" s="497"/>
      <c r="M132" s="497"/>
      <c r="N132" s="497"/>
      <c r="O132" s="497"/>
      <c r="P132" s="497"/>
      <c r="Q132" s="497"/>
      <c r="R132" s="498"/>
      <c r="S132" s="64"/>
      <c r="T132" s="64"/>
      <c r="U132" s="64"/>
      <c r="V132" s="64"/>
      <c r="W132" s="64"/>
      <c r="X132" s="64"/>
      <c r="Y132" s="64"/>
      <c r="Z132" s="64"/>
      <c r="AA132" s="64"/>
      <c r="AB132" s="64"/>
      <c r="AC132" s="64"/>
    </row>
    <row r="133" spans="1:29" ht="31.7" customHeight="1" thickBot="1" x14ac:dyDescent="0.3">
      <c r="A133" s="337" t="s">
        <v>168</v>
      </c>
      <c r="B133" s="499" t="str">
        <f>IF(ProjeAdi&gt;0,ProjeAdi,"")</f>
        <v/>
      </c>
      <c r="C133" s="500"/>
      <c r="D133" s="500"/>
      <c r="E133" s="500"/>
      <c r="F133" s="500"/>
      <c r="G133" s="500"/>
      <c r="H133" s="500"/>
      <c r="I133" s="500"/>
      <c r="J133" s="500"/>
      <c r="K133" s="500"/>
      <c r="L133" s="500"/>
      <c r="M133" s="500"/>
      <c r="N133" s="500"/>
      <c r="O133" s="500"/>
      <c r="P133" s="500"/>
      <c r="Q133" s="500"/>
      <c r="R133" s="501"/>
      <c r="S133" s="64"/>
      <c r="T133" s="64"/>
      <c r="U133" s="64"/>
      <c r="V133" s="64"/>
      <c r="W133" s="64"/>
      <c r="X133" s="64"/>
      <c r="Y133" s="64"/>
      <c r="Z133" s="64"/>
      <c r="AA133" s="64"/>
      <c r="AB133" s="64"/>
      <c r="AC133" s="64"/>
    </row>
    <row r="134" spans="1:29" ht="75.2" customHeight="1" thickBot="1" x14ac:dyDescent="0.3">
      <c r="A134" s="502" t="s">
        <v>3</v>
      </c>
      <c r="B134" s="504" t="s">
        <v>45</v>
      </c>
      <c r="C134" s="506" t="str">
        <f>IF(Dönem=1,"OCAK",IF(Dönem=2,"TEMMUZ",""))</f>
        <v/>
      </c>
      <c r="D134" s="507"/>
      <c r="E134" s="506" t="str">
        <f>IF(Dönem=1,"ŞUBAT",IF(Dönem=2,"AĞUSTOS",""))</f>
        <v/>
      </c>
      <c r="F134" s="507"/>
      <c r="G134" s="506" t="str">
        <f>IF(Dönem=1,"MART",IF(Dönem=2,"EYLÜL",""))</f>
        <v/>
      </c>
      <c r="H134" s="507"/>
      <c r="I134" s="506" t="str">
        <f>IF(Dönem=1,"NİSAN",IF(Dönem=2,"EKİM",""))</f>
        <v/>
      </c>
      <c r="J134" s="507"/>
      <c r="K134" s="506" t="str">
        <f>IF(Dönem=1,"MAYIS",IF(Dönem=2,"KASIM",""))</f>
        <v/>
      </c>
      <c r="L134" s="507"/>
      <c r="M134" s="506" t="str">
        <f>IF(Dönem=1,"HAZİRAN",IF(Dönem=2,"ARALIK",""))</f>
        <v/>
      </c>
      <c r="N134" s="507"/>
      <c r="O134" s="504" t="s">
        <v>40</v>
      </c>
      <c r="P134" s="504" t="s">
        <v>41</v>
      </c>
      <c r="Q134" s="504" t="s">
        <v>42</v>
      </c>
      <c r="R134" s="504" t="s">
        <v>126</v>
      </c>
      <c r="S134" s="333"/>
      <c r="T134" s="333"/>
      <c r="U134" s="64"/>
      <c r="V134" s="64"/>
      <c r="W134" s="64"/>
      <c r="X134" s="64"/>
      <c r="Y134" s="64"/>
      <c r="Z134" s="64"/>
      <c r="AA134" s="64"/>
      <c r="AB134" s="64"/>
      <c r="AC134" s="64"/>
    </row>
    <row r="135" spans="1:29" ht="49.7" customHeight="1" thickBot="1" x14ac:dyDescent="0.3">
      <c r="A135" s="503"/>
      <c r="B135" s="505"/>
      <c r="C135" s="334" t="s">
        <v>23</v>
      </c>
      <c r="D135" s="334" t="s">
        <v>43</v>
      </c>
      <c r="E135" s="334" t="s">
        <v>23</v>
      </c>
      <c r="F135" s="334" t="s">
        <v>43</v>
      </c>
      <c r="G135" s="334" t="s">
        <v>23</v>
      </c>
      <c r="H135" s="334" t="s">
        <v>43</v>
      </c>
      <c r="I135" s="334" t="s">
        <v>23</v>
      </c>
      <c r="J135" s="334" t="s">
        <v>43</v>
      </c>
      <c r="K135" s="334" t="s">
        <v>23</v>
      </c>
      <c r="L135" s="334" t="s">
        <v>43</v>
      </c>
      <c r="M135" s="334" t="s">
        <v>23</v>
      </c>
      <c r="N135" s="334" t="s">
        <v>43</v>
      </c>
      <c r="O135" s="505"/>
      <c r="P135" s="505"/>
      <c r="Q135" s="505"/>
      <c r="R135" s="505"/>
      <c r="S135" s="64"/>
      <c r="T135" s="64"/>
      <c r="U135" s="64"/>
      <c r="V135" s="64"/>
      <c r="W135" s="64"/>
      <c r="X135" s="64"/>
      <c r="Y135" s="64"/>
      <c r="Z135" s="335" t="s">
        <v>78</v>
      </c>
      <c r="AA135" s="64"/>
      <c r="AB135" s="64"/>
      <c r="AC135" s="64"/>
    </row>
    <row r="136" spans="1:29" ht="23.1" customHeight="1" x14ac:dyDescent="0.25">
      <c r="A136" s="338">
        <v>81</v>
      </c>
      <c r="B136" s="144" t="str">
        <f>IF('Proje ve Personel Bilgileri'!C97&gt;0,'Proje ve Personel Bilgileri'!C97,"")</f>
        <v/>
      </c>
      <c r="C136" s="152">
        <f>IF('G011A (Ocak-Temmuz)'!C136&lt;&gt;"",'G011A (Ocak-Temmuz)'!C136,0)</f>
        <v>0</v>
      </c>
      <c r="D136" s="151">
        <f>IF('G011A (Ocak-Temmuz)'!L136&lt;&gt;"",'G011A (Ocak-Temmuz)'!L136,0)</f>
        <v>0</v>
      </c>
      <c r="E136" s="152">
        <f>IF('G011A (Şubat-Ağustos)'!C136&lt;&gt;"",'G011A (Şubat-Ağustos)'!C136,0)</f>
        <v>0</v>
      </c>
      <c r="F136" s="151">
        <f>IF('G011A (Şubat-Ağustos)'!L136&lt;&gt;"",'G011A (Şubat-Ağustos)'!L136,0)</f>
        <v>0</v>
      </c>
      <c r="G136" s="152">
        <f>IF('G011A (Mart-Eylül)'!C136&lt;&gt;"",'G011A (Mart-Eylül)'!C136,0)</f>
        <v>0</v>
      </c>
      <c r="H136" s="151">
        <f>IF('G011A (Mart-Eylül)'!L136&lt;&gt;"",'G011A (Mart-Eylül)'!L136,0)</f>
        <v>0</v>
      </c>
      <c r="I136" s="152">
        <f>IF('G011A (Nisan-Ekim)'!C136&lt;&gt;"",'G011A (Nisan-Ekim)'!C136,0)</f>
        <v>0</v>
      </c>
      <c r="J136" s="151">
        <f>IF('G011A (Nisan-Ekim)'!L136&lt;&gt;"",'G011A (Nisan-Ekim)'!L136,0)</f>
        <v>0</v>
      </c>
      <c r="K136" s="152">
        <f>IF('G011A (Mayıs-Kasım)'!C136&lt;&gt;"",'G011A (Mayıs-Kasım)'!C136,0)</f>
        <v>0</v>
      </c>
      <c r="L136" s="151">
        <f>IF('G011A (Mayıs-Kasım)'!L136&lt;&gt;"",'G011A (Mayıs-Kasım)'!L136,0)</f>
        <v>0</v>
      </c>
      <c r="M136" s="152">
        <f>IF('G011A (Haziran-Aralık)'!C136&lt;&gt;"",'G011A (Haziran-Aralık)'!C136,0)</f>
        <v>0</v>
      </c>
      <c r="N136" s="151">
        <f>IF('G011A (Haziran-Aralık)'!L136&lt;&gt;"",'G011A (Haziran-Aralık)'!L136,0)</f>
        <v>0</v>
      </c>
      <c r="O136" s="152">
        <f>C136+E136+G136+I136+K136+M136</f>
        <v>0</v>
      </c>
      <c r="P136" s="151">
        <f>D136+F136+H136+J136+L136+N136</f>
        <v>0</v>
      </c>
      <c r="Q136" s="151">
        <f>IF(O136=0,0,O136/30)</f>
        <v>0</v>
      </c>
      <c r="R136" s="153">
        <f>IF(P136=0,0,P136/Q136)</f>
        <v>0</v>
      </c>
      <c r="S136" s="64"/>
      <c r="T136" s="143">
        <f>IF(C136&gt;0,1,0)</f>
        <v>0</v>
      </c>
      <c r="U136" s="143">
        <f>IF(E136&gt;0,1,0)</f>
        <v>0</v>
      </c>
      <c r="V136" s="143">
        <f>IF(G136&gt;0,1,0)</f>
        <v>0</v>
      </c>
      <c r="W136" s="143">
        <f>IF(I136&gt;0,1,0)</f>
        <v>0</v>
      </c>
      <c r="X136" s="143">
        <f>IF(K136&gt;0,1,0)</f>
        <v>0</v>
      </c>
      <c r="Y136" s="143">
        <f>IF(M136&gt;0,1,0)</f>
        <v>0</v>
      </c>
      <c r="Z136" s="143">
        <f>SUM(T136:Y136)</f>
        <v>0</v>
      </c>
      <c r="AA136" s="64"/>
      <c r="AB136" s="64"/>
      <c r="AC136" s="64"/>
    </row>
    <row r="137" spans="1:29" ht="23.1" customHeight="1" x14ac:dyDescent="0.25">
      <c r="A137" s="339">
        <v>82</v>
      </c>
      <c r="B137" s="146" t="str">
        <f>IF('Proje ve Personel Bilgileri'!C98&gt;0,'Proje ve Personel Bilgileri'!C98,"")</f>
        <v/>
      </c>
      <c r="C137" s="162">
        <f>IF('G011A (Ocak-Temmuz)'!C137&lt;&gt;"",'G011A (Ocak-Temmuz)'!C137,0)</f>
        <v>0</v>
      </c>
      <c r="D137" s="163">
        <f>IF('G011A (Ocak-Temmuz)'!L137&lt;&gt;"",'G011A (Ocak-Temmuz)'!L137,0)</f>
        <v>0</v>
      </c>
      <c r="E137" s="155">
        <f>IF('G011A (Şubat-Ağustos)'!C137&lt;&gt;"",'G011A (Şubat-Ağustos)'!C137,0)</f>
        <v>0</v>
      </c>
      <c r="F137" s="154">
        <f>IF('G011A (Şubat-Ağustos)'!L137&lt;&gt;"",'G011A (Şubat-Ağustos)'!L137,0)</f>
        <v>0</v>
      </c>
      <c r="G137" s="155">
        <f>IF('G011A (Mart-Eylül)'!C137&lt;&gt;"",'G011A (Mart-Eylül)'!C137,0)</f>
        <v>0</v>
      </c>
      <c r="H137" s="154">
        <f>IF('G011A (Mart-Eylül)'!L137&lt;&gt;"",'G011A (Mart-Eylül)'!L137,0)</f>
        <v>0</v>
      </c>
      <c r="I137" s="155">
        <f>IF('G011A (Nisan-Ekim)'!C137&lt;&gt;"",'G011A (Nisan-Ekim)'!C137,0)</f>
        <v>0</v>
      </c>
      <c r="J137" s="154">
        <f>IF('G011A (Nisan-Ekim)'!L137&lt;&gt;"",'G011A (Nisan-Ekim)'!L137,0)</f>
        <v>0</v>
      </c>
      <c r="K137" s="155">
        <f>IF('G011A (Mayıs-Kasım)'!C137&lt;&gt;"",'G011A (Mayıs-Kasım)'!C137,0)</f>
        <v>0</v>
      </c>
      <c r="L137" s="154">
        <f>IF('G011A (Mayıs-Kasım)'!L137&lt;&gt;"",'G011A (Mayıs-Kasım)'!L137,0)</f>
        <v>0</v>
      </c>
      <c r="M137" s="155">
        <f>IF('G011A (Haziran-Aralık)'!C137&lt;&gt;"",'G011A (Haziran-Aralık)'!C137,0)</f>
        <v>0</v>
      </c>
      <c r="N137" s="154">
        <f>IF('G011A (Haziran-Aralık)'!L137&lt;&gt;"",'G011A (Haziran-Aralık)'!L137,0)</f>
        <v>0</v>
      </c>
      <c r="O137" s="162">
        <f t="shared" ref="O137:O155" si="44">C137+E137+G137+I137+K137+M137</f>
        <v>0</v>
      </c>
      <c r="P137" s="163">
        <f t="shared" ref="P137:P155" si="45">D137+F137+H137+J137+L137+N137</f>
        <v>0</v>
      </c>
      <c r="Q137" s="163">
        <f t="shared" ref="Q137:Q155" si="46">IF(O137=0,0,O137/30)</f>
        <v>0</v>
      </c>
      <c r="R137" s="164">
        <f t="shared" ref="R137:R155" si="47">IF(P137=0,0,P137/Q137)</f>
        <v>0</v>
      </c>
      <c r="S137" s="64"/>
      <c r="T137" s="143">
        <f t="shared" ref="T137:T155" si="48">IF(C137&gt;0,1,0)</f>
        <v>0</v>
      </c>
      <c r="U137" s="143">
        <f t="shared" ref="U137:U155" si="49">IF(E137&gt;0,1,0)</f>
        <v>0</v>
      </c>
      <c r="V137" s="143">
        <f t="shared" ref="V137:V155" si="50">IF(G137&gt;0,1,0)</f>
        <v>0</v>
      </c>
      <c r="W137" s="143">
        <f t="shared" ref="W137:W155" si="51">IF(I137&gt;0,1,0)</f>
        <v>0</v>
      </c>
      <c r="X137" s="143">
        <f t="shared" ref="X137:X155" si="52">IF(K137&gt;0,1,0)</f>
        <v>0</v>
      </c>
      <c r="Y137" s="143">
        <f t="shared" ref="Y137:Y155" si="53">IF(M137&gt;0,1,0)</f>
        <v>0</v>
      </c>
      <c r="Z137" s="143">
        <f t="shared" ref="Z137:Z155" si="54">SUM(T137:Y137)</f>
        <v>0</v>
      </c>
      <c r="AA137" s="64"/>
      <c r="AB137" s="64"/>
      <c r="AC137" s="64"/>
    </row>
    <row r="138" spans="1:29" ht="23.1" customHeight="1" x14ac:dyDescent="0.25">
      <c r="A138" s="339">
        <v>83</v>
      </c>
      <c r="B138" s="146" t="str">
        <f>IF('Proje ve Personel Bilgileri'!C99&gt;0,'Proje ve Personel Bilgileri'!C99,"")</f>
        <v/>
      </c>
      <c r="C138" s="162">
        <f>IF('G011A (Ocak-Temmuz)'!C138&lt;&gt;"",'G011A (Ocak-Temmuz)'!C138,0)</f>
        <v>0</v>
      </c>
      <c r="D138" s="163">
        <f>IF('G011A (Ocak-Temmuz)'!L138&lt;&gt;"",'G011A (Ocak-Temmuz)'!L138,0)</f>
        <v>0</v>
      </c>
      <c r="E138" s="155">
        <f>IF('G011A (Şubat-Ağustos)'!C138&lt;&gt;"",'G011A (Şubat-Ağustos)'!C138,0)</f>
        <v>0</v>
      </c>
      <c r="F138" s="154">
        <f>IF('G011A (Şubat-Ağustos)'!L138&lt;&gt;"",'G011A (Şubat-Ağustos)'!L138,0)</f>
        <v>0</v>
      </c>
      <c r="G138" s="155">
        <f>IF('G011A (Mart-Eylül)'!C138&lt;&gt;"",'G011A (Mart-Eylül)'!C138,0)</f>
        <v>0</v>
      </c>
      <c r="H138" s="154">
        <f>IF('G011A (Mart-Eylül)'!L138&lt;&gt;"",'G011A (Mart-Eylül)'!L138,0)</f>
        <v>0</v>
      </c>
      <c r="I138" s="155">
        <f>IF('G011A (Nisan-Ekim)'!C138&lt;&gt;"",'G011A (Nisan-Ekim)'!C138,0)</f>
        <v>0</v>
      </c>
      <c r="J138" s="154">
        <f>IF('G011A (Nisan-Ekim)'!L138&lt;&gt;"",'G011A (Nisan-Ekim)'!L138,0)</f>
        <v>0</v>
      </c>
      <c r="K138" s="155">
        <f>IF('G011A (Mayıs-Kasım)'!C138&lt;&gt;"",'G011A (Mayıs-Kasım)'!C138,0)</f>
        <v>0</v>
      </c>
      <c r="L138" s="154">
        <f>IF('G011A (Mayıs-Kasım)'!L138&lt;&gt;"",'G011A (Mayıs-Kasım)'!L138,0)</f>
        <v>0</v>
      </c>
      <c r="M138" s="155">
        <f>IF('G011A (Haziran-Aralık)'!C138&lt;&gt;"",'G011A (Haziran-Aralık)'!C138,0)</f>
        <v>0</v>
      </c>
      <c r="N138" s="154">
        <f>IF('G011A (Haziran-Aralık)'!L138&lt;&gt;"",'G011A (Haziran-Aralık)'!L138,0)</f>
        <v>0</v>
      </c>
      <c r="O138" s="162">
        <f t="shared" si="44"/>
        <v>0</v>
      </c>
      <c r="P138" s="163">
        <f t="shared" si="45"/>
        <v>0</v>
      </c>
      <c r="Q138" s="163">
        <f t="shared" si="46"/>
        <v>0</v>
      </c>
      <c r="R138" s="164">
        <f t="shared" si="47"/>
        <v>0</v>
      </c>
      <c r="S138" s="64"/>
      <c r="T138" s="143">
        <f t="shared" si="48"/>
        <v>0</v>
      </c>
      <c r="U138" s="143">
        <f t="shared" si="49"/>
        <v>0</v>
      </c>
      <c r="V138" s="143">
        <f t="shared" si="50"/>
        <v>0</v>
      </c>
      <c r="W138" s="143">
        <f t="shared" si="51"/>
        <v>0</v>
      </c>
      <c r="X138" s="143">
        <f t="shared" si="52"/>
        <v>0</v>
      </c>
      <c r="Y138" s="143">
        <f t="shared" si="53"/>
        <v>0</v>
      </c>
      <c r="Z138" s="143">
        <f t="shared" si="54"/>
        <v>0</v>
      </c>
      <c r="AA138" s="64"/>
      <c r="AB138" s="64"/>
      <c r="AC138" s="64"/>
    </row>
    <row r="139" spans="1:29" ht="23.1" customHeight="1" x14ac:dyDescent="0.25">
      <c r="A139" s="339">
        <v>84</v>
      </c>
      <c r="B139" s="146" t="str">
        <f>IF('Proje ve Personel Bilgileri'!C100&gt;0,'Proje ve Personel Bilgileri'!C100,"")</f>
        <v/>
      </c>
      <c r="C139" s="162">
        <f>IF('G011A (Ocak-Temmuz)'!C139&lt;&gt;"",'G011A (Ocak-Temmuz)'!C139,0)</f>
        <v>0</v>
      </c>
      <c r="D139" s="163">
        <f>IF('G011A (Ocak-Temmuz)'!L139&lt;&gt;"",'G011A (Ocak-Temmuz)'!L139,0)</f>
        <v>0</v>
      </c>
      <c r="E139" s="155">
        <f>IF('G011A (Şubat-Ağustos)'!C139&lt;&gt;"",'G011A (Şubat-Ağustos)'!C139,0)</f>
        <v>0</v>
      </c>
      <c r="F139" s="154">
        <f>IF('G011A (Şubat-Ağustos)'!L139&lt;&gt;"",'G011A (Şubat-Ağustos)'!L139,0)</f>
        <v>0</v>
      </c>
      <c r="G139" s="155">
        <f>IF('G011A (Mart-Eylül)'!C139&lt;&gt;"",'G011A (Mart-Eylül)'!C139,0)</f>
        <v>0</v>
      </c>
      <c r="H139" s="154">
        <f>IF('G011A (Mart-Eylül)'!L139&lt;&gt;"",'G011A (Mart-Eylül)'!L139,0)</f>
        <v>0</v>
      </c>
      <c r="I139" s="155">
        <f>IF('G011A (Nisan-Ekim)'!C139&lt;&gt;"",'G011A (Nisan-Ekim)'!C139,0)</f>
        <v>0</v>
      </c>
      <c r="J139" s="154">
        <f>IF('G011A (Nisan-Ekim)'!L139&lt;&gt;"",'G011A (Nisan-Ekim)'!L139,0)</f>
        <v>0</v>
      </c>
      <c r="K139" s="155">
        <f>IF('G011A (Mayıs-Kasım)'!C139&lt;&gt;"",'G011A (Mayıs-Kasım)'!C139,0)</f>
        <v>0</v>
      </c>
      <c r="L139" s="154">
        <f>IF('G011A (Mayıs-Kasım)'!L139&lt;&gt;"",'G011A (Mayıs-Kasım)'!L139,0)</f>
        <v>0</v>
      </c>
      <c r="M139" s="155">
        <f>IF('G011A (Haziran-Aralık)'!C139&lt;&gt;"",'G011A (Haziran-Aralık)'!C139,0)</f>
        <v>0</v>
      </c>
      <c r="N139" s="154">
        <f>IF('G011A (Haziran-Aralık)'!L139&lt;&gt;"",'G011A (Haziran-Aralık)'!L139,0)</f>
        <v>0</v>
      </c>
      <c r="O139" s="162">
        <f t="shared" si="44"/>
        <v>0</v>
      </c>
      <c r="P139" s="163">
        <f t="shared" si="45"/>
        <v>0</v>
      </c>
      <c r="Q139" s="163">
        <f t="shared" si="46"/>
        <v>0</v>
      </c>
      <c r="R139" s="164">
        <f t="shared" si="47"/>
        <v>0</v>
      </c>
      <c r="S139" s="64"/>
      <c r="T139" s="143">
        <f t="shared" si="48"/>
        <v>0</v>
      </c>
      <c r="U139" s="143">
        <f t="shared" si="49"/>
        <v>0</v>
      </c>
      <c r="V139" s="143">
        <f t="shared" si="50"/>
        <v>0</v>
      </c>
      <c r="W139" s="143">
        <f t="shared" si="51"/>
        <v>0</v>
      </c>
      <c r="X139" s="143">
        <f t="shared" si="52"/>
        <v>0</v>
      </c>
      <c r="Y139" s="143">
        <f t="shared" si="53"/>
        <v>0</v>
      </c>
      <c r="Z139" s="143">
        <f t="shared" si="54"/>
        <v>0</v>
      </c>
      <c r="AA139" s="64"/>
      <c r="AB139" s="64"/>
      <c r="AC139" s="64"/>
    </row>
    <row r="140" spans="1:29" ht="23.1" customHeight="1" x14ac:dyDescent="0.25">
      <c r="A140" s="339">
        <v>85</v>
      </c>
      <c r="B140" s="146" t="str">
        <f>IF('Proje ve Personel Bilgileri'!C101&gt;0,'Proje ve Personel Bilgileri'!C101,"")</f>
        <v/>
      </c>
      <c r="C140" s="162">
        <f>IF('G011A (Ocak-Temmuz)'!C140&lt;&gt;"",'G011A (Ocak-Temmuz)'!C140,0)</f>
        <v>0</v>
      </c>
      <c r="D140" s="163">
        <f>IF('G011A (Ocak-Temmuz)'!L140&lt;&gt;"",'G011A (Ocak-Temmuz)'!L140,0)</f>
        <v>0</v>
      </c>
      <c r="E140" s="155">
        <f>IF('G011A (Şubat-Ağustos)'!C140&lt;&gt;"",'G011A (Şubat-Ağustos)'!C140,0)</f>
        <v>0</v>
      </c>
      <c r="F140" s="154">
        <f>IF('G011A (Şubat-Ağustos)'!L140&lt;&gt;"",'G011A (Şubat-Ağustos)'!L140,0)</f>
        <v>0</v>
      </c>
      <c r="G140" s="155">
        <f>IF('G011A (Mart-Eylül)'!C140&lt;&gt;"",'G011A (Mart-Eylül)'!C140,0)</f>
        <v>0</v>
      </c>
      <c r="H140" s="154">
        <f>IF('G011A (Mart-Eylül)'!L140&lt;&gt;"",'G011A (Mart-Eylül)'!L140,0)</f>
        <v>0</v>
      </c>
      <c r="I140" s="155">
        <f>IF('G011A (Nisan-Ekim)'!C140&lt;&gt;"",'G011A (Nisan-Ekim)'!C140,0)</f>
        <v>0</v>
      </c>
      <c r="J140" s="154">
        <f>IF('G011A (Nisan-Ekim)'!L140&lt;&gt;"",'G011A (Nisan-Ekim)'!L140,0)</f>
        <v>0</v>
      </c>
      <c r="K140" s="155">
        <f>IF('G011A (Mayıs-Kasım)'!C140&lt;&gt;"",'G011A (Mayıs-Kasım)'!C140,0)</f>
        <v>0</v>
      </c>
      <c r="L140" s="154">
        <f>IF('G011A (Mayıs-Kasım)'!L140&lt;&gt;"",'G011A (Mayıs-Kasım)'!L140,0)</f>
        <v>0</v>
      </c>
      <c r="M140" s="155">
        <f>IF('G011A (Haziran-Aralık)'!C140&lt;&gt;"",'G011A (Haziran-Aralık)'!C140,0)</f>
        <v>0</v>
      </c>
      <c r="N140" s="154">
        <f>IF('G011A (Haziran-Aralık)'!L140&lt;&gt;"",'G011A (Haziran-Aralık)'!L140,0)</f>
        <v>0</v>
      </c>
      <c r="O140" s="162">
        <f t="shared" si="44"/>
        <v>0</v>
      </c>
      <c r="P140" s="163">
        <f t="shared" si="45"/>
        <v>0</v>
      </c>
      <c r="Q140" s="163">
        <f t="shared" si="46"/>
        <v>0</v>
      </c>
      <c r="R140" s="164">
        <f t="shared" si="47"/>
        <v>0</v>
      </c>
      <c r="S140" s="64"/>
      <c r="T140" s="143">
        <f t="shared" si="48"/>
        <v>0</v>
      </c>
      <c r="U140" s="143">
        <f t="shared" si="49"/>
        <v>0</v>
      </c>
      <c r="V140" s="143">
        <f t="shared" si="50"/>
        <v>0</v>
      </c>
      <c r="W140" s="143">
        <f t="shared" si="51"/>
        <v>0</v>
      </c>
      <c r="X140" s="143">
        <f t="shared" si="52"/>
        <v>0</v>
      </c>
      <c r="Y140" s="143">
        <f t="shared" si="53"/>
        <v>0</v>
      </c>
      <c r="Z140" s="143">
        <f t="shared" si="54"/>
        <v>0</v>
      </c>
      <c r="AA140" s="64"/>
      <c r="AB140" s="64"/>
      <c r="AC140" s="64"/>
    </row>
    <row r="141" spans="1:29" ht="23.1" customHeight="1" x14ac:dyDescent="0.25">
      <c r="A141" s="339">
        <v>86</v>
      </c>
      <c r="B141" s="146" t="str">
        <f>IF('Proje ve Personel Bilgileri'!C102&gt;0,'Proje ve Personel Bilgileri'!C102,"")</f>
        <v/>
      </c>
      <c r="C141" s="162">
        <f>IF('G011A (Ocak-Temmuz)'!C141&lt;&gt;"",'G011A (Ocak-Temmuz)'!C141,0)</f>
        <v>0</v>
      </c>
      <c r="D141" s="163">
        <f>IF('G011A (Ocak-Temmuz)'!L141&lt;&gt;"",'G011A (Ocak-Temmuz)'!L141,0)</f>
        <v>0</v>
      </c>
      <c r="E141" s="155">
        <f>IF('G011A (Şubat-Ağustos)'!C141&lt;&gt;"",'G011A (Şubat-Ağustos)'!C141,0)</f>
        <v>0</v>
      </c>
      <c r="F141" s="154">
        <f>IF('G011A (Şubat-Ağustos)'!L141&lt;&gt;"",'G011A (Şubat-Ağustos)'!L141,0)</f>
        <v>0</v>
      </c>
      <c r="G141" s="155">
        <f>IF('G011A (Mart-Eylül)'!C141&lt;&gt;"",'G011A (Mart-Eylül)'!C141,0)</f>
        <v>0</v>
      </c>
      <c r="H141" s="154">
        <f>IF('G011A (Mart-Eylül)'!L141&lt;&gt;"",'G011A (Mart-Eylül)'!L141,0)</f>
        <v>0</v>
      </c>
      <c r="I141" s="155">
        <f>IF('G011A (Nisan-Ekim)'!C141&lt;&gt;"",'G011A (Nisan-Ekim)'!C141,0)</f>
        <v>0</v>
      </c>
      <c r="J141" s="154">
        <f>IF('G011A (Nisan-Ekim)'!L141&lt;&gt;"",'G011A (Nisan-Ekim)'!L141,0)</f>
        <v>0</v>
      </c>
      <c r="K141" s="155">
        <f>IF('G011A (Mayıs-Kasım)'!C141&lt;&gt;"",'G011A (Mayıs-Kasım)'!C141,0)</f>
        <v>0</v>
      </c>
      <c r="L141" s="154">
        <f>IF('G011A (Mayıs-Kasım)'!L141&lt;&gt;"",'G011A (Mayıs-Kasım)'!L141,0)</f>
        <v>0</v>
      </c>
      <c r="M141" s="155">
        <f>IF('G011A (Haziran-Aralık)'!C141&lt;&gt;"",'G011A (Haziran-Aralık)'!C141,0)</f>
        <v>0</v>
      </c>
      <c r="N141" s="154">
        <f>IF('G011A (Haziran-Aralık)'!L141&lt;&gt;"",'G011A (Haziran-Aralık)'!L141,0)</f>
        <v>0</v>
      </c>
      <c r="O141" s="162">
        <f t="shared" si="44"/>
        <v>0</v>
      </c>
      <c r="P141" s="163">
        <f t="shared" si="45"/>
        <v>0</v>
      </c>
      <c r="Q141" s="163">
        <f t="shared" si="46"/>
        <v>0</v>
      </c>
      <c r="R141" s="164">
        <f t="shared" si="47"/>
        <v>0</v>
      </c>
      <c r="S141" s="64"/>
      <c r="T141" s="143">
        <f t="shared" si="48"/>
        <v>0</v>
      </c>
      <c r="U141" s="143">
        <f t="shared" si="49"/>
        <v>0</v>
      </c>
      <c r="V141" s="143">
        <f t="shared" si="50"/>
        <v>0</v>
      </c>
      <c r="W141" s="143">
        <f t="shared" si="51"/>
        <v>0</v>
      </c>
      <c r="X141" s="143">
        <f t="shared" si="52"/>
        <v>0</v>
      </c>
      <c r="Y141" s="143">
        <f t="shared" si="53"/>
        <v>0</v>
      </c>
      <c r="Z141" s="143">
        <f t="shared" si="54"/>
        <v>0</v>
      </c>
      <c r="AA141" s="64"/>
      <c r="AB141" s="64"/>
      <c r="AC141" s="64"/>
    </row>
    <row r="142" spans="1:29" ht="23.1" customHeight="1" x14ac:dyDescent="0.25">
      <c r="A142" s="339">
        <v>87</v>
      </c>
      <c r="B142" s="146" t="str">
        <f>IF('Proje ve Personel Bilgileri'!C103&gt;0,'Proje ve Personel Bilgileri'!C103,"")</f>
        <v/>
      </c>
      <c r="C142" s="162">
        <f>IF('G011A (Ocak-Temmuz)'!C142&lt;&gt;"",'G011A (Ocak-Temmuz)'!C142,0)</f>
        <v>0</v>
      </c>
      <c r="D142" s="163">
        <f>IF('G011A (Ocak-Temmuz)'!L142&lt;&gt;"",'G011A (Ocak-Temmuz)'!L142,0)</f>
        <v>0</v>
      </c>
      <c r="E142" s="155">
        <f>IF('G011A (Şubat-Ağustos)'!C142&lt;&gt;"",'G011A (Şubat-Ağustos)'!C142,0)</f>
        <v>0</v>
      </c>
      <c r="F142" s="154">
        <f>IF('G011A (Şubat-Ağustos)'!L142&lt;&gt;"",'G011A (Şubat-Ağustos)'!L142,0)</f>
        <v>0</v>
      </c>
      <c r="G142" s="155">
        <f>IF('G011A (Mart-Eylül)'!C142&lt;&gt;"",'G011A (Mart-Eylül)'!C142,0)</f>
        <v>0</v>
      </c>
      <c r="H142" s="154">
        <f>IF('G011A (Mart-Eylül)'!L142&lt;&gt;"",'G011A (Mart-Eylül)'!L142,0)</f>
        <v>0</v>
      </c>
      <c r="I142" s="155">
        <f>IF('G011A (Nisan-Ekim)'!C142&lt;&gt;"",'G011A (Nisan-Ekim)'!C142,0)</f>
        <v>0</v>
      </c>
      <c r="J142" s="154">
        <f>IF('G011A (Nisan-Ekim)'!L142&lt;&gt;"",'G011A (Nisan-Ekim)'!L142,0)</f>
        <v>0</v>
      </c>
      <c r="K142" s="155">
        <f>IF('G011A (Mayıs-Kasım)'!C142&lt;&gt;"",'G011A (Mayıs-Kasım)'!C142,0)</f>
        <v>0</v>
      </c>
      <c r="L142" s="154">
        <f>IF('G011A (Mayıs-Kasım)'!L142&lt;&gt;"",'G011A (Mayıs-Kasım)'!L142,0)</f>
        <v>0</v>
      </c>
      <c r="M142" s="155">
        <f>IF('G011A (Haziran-Aralık)'!C142&lt;&gt;"",'G011A (Haziran-Aralık)'!C142,0)</f>
        <v>0</v>
      </c>
      <c r="N142" s="154">
        <f>IF('G011A (Haziran-Aralık)'!L142&lt;&gt;"",'G011A (Haziran-Aralık)'!L142,0)</f>
        <v>0</v>
      </c>
      <c r="O142" s="162">
        <f t="shared" si="44"/>
        <v>0</v>
      </c>
      <c r="P142" s="163">
        <f t="shared" si="45"/>
        <v>0</v>
      </c>
      <c r="Q142" s="163">
        <f t="shared" si="46"/>
        <v>0</v>
      </c>
      <c r="R142" s="164">
        <f t="shared" si="47"/>
        <v>0</v>
      </c>
      <c r="S142" s="64"/>
      <c r="T142" s="143">
        <f t="shared" si="48"/>
        <v>0</v>
      </c>
      <c r="U142" s="143">
        <f t="shared" si="49"/>
        <v>0</v>
      </c>
      <c r="V142" s="143">
        <f t="shared" si="50"/>
        <v>0</v>
      </c>
      <c r="W142" s="143">
        <f t="shared" si="51"/>
        <v>0</v>
      </c>
      <c r="X142" s="143">
        <f t="shared" si="52"/>
        <v>0</v>
      </c>
      <c r="Y142" s="143">
        <f t="shared" si="53"/>
        <v>0</v>
      </c>
      <c r="Z142" s="143">
        <f t="shared" si="54"/>
        <v>0</v>
      </c>
      <c r="AA142" s="64"/>
      <c r="AB142" s="64"/>
      <c r="AC142" s="64"/>
    </row>
    <row r="143" spans="1:29" ht="23.1" customHeight="1" x14ac:dyDescent="0.25">
      <c r="A143" s="339">
        <v>88</v>
      </c>
      <c r="B143" s="146" t="str">
        <f>IF('Proje ve Personel Bilgileri'!C104&gt;0,'Proje ve Personel Bilgileri'!C104,"")</f>
        <v/>
      </c>
      <c r="C143" s="162">
        <f>IF('G011A (Ocak-Temmuz)'!C143&lt;&gt;"",'G011A (Ocak-Temmuz)'!C143,0)</f>
        <v>0</v>
      </c>
      <c r="D143" s="163">
        <f>IF('G011A (Ocak-Temmuz)'!L143&lt;&gt;"",'G011A (Ocak-Temmuz)'!L143,0)</f>
        <v>0</v>
      </c>
      <c r="E143" s="155">
        <f>IF('G011A (Şubat-Ağustos)'!C143&lt;&gt;"",'G011A (Şubat-Ağustos)'!C143,0)</f>
        <v>0</v>
      </c>
      <c r="F143" s="154">
        <f>IF('G011A (Şubat-Ağustos)'!L143&lt;&gt;"",'G011A (Şubat-Ağustos)'!L143,0)</f>
        <v>0</v>
      </c>
      <c r="G143" s="155">
        <f>IF('G011A (Mart-Eylül)'!C143&lt;&gt;"",'G011A (Mart-Eylül)'!C143,0)</f>
        <v>0</v>
      </c>
      <c r="H143" s="154">
        <f>IF('G011A (Mart-Eylül)'!L143&lt;&gt;"",'G011A (Mart-Eylül)'!L143,0)</f>
        <v>0</v>
      </c>
      <c r="I143" s="155">
        <f>IF('G011A (Nisan-Ekim)'!C143&lt;&gt;"",'G011A (Nisan-Ekim)'!C143,0)</f>
        <v>0</v>
      </c>
      <c r="J143" s="154">
        <f>IF('G011A (Nisan-Ekim)'!L143&lt;&gt;"",'G011A (Nisan-Ekim)'!L143,0)</f>
        <v>0</v>
      </c>
      <c r="K143" s="155">
        <f>IF('G011A (Mayıs-Kasım)'!C143&lt;&gt;"",'G011A (Mayıs-Kasım)'!C143,0)</f>
        <v>0</v>
      </c>
      <c r="L143" s="154">
        <f>IF('G011A (Mayıs-Kasım)'!L143&lt;&gt;"",'G011A (Mayıs-Kasım)'!L143,0)</f>
        <v>0</v>
      </c>
      <c r="M143" s="155">
        <f>IF('G011A (Haziran-Aralık)'!C143&lt;&gt;"",'G011A (Haziran-Aralık)'!C143,0)</f>
        <v>0</v>
      </c>
      <c r="N143" s="154">
        <f>IF('G011A (Haziran-Aralık)'!L143&lt;&gt;"",'G011A (Haziran-Aralık)'!L143,0)</f>
        <v>0</v>
      </c>
      <c r="O143" s="162">
        <f t="shared" si="44"/>
        <v>0</v>
      </c>
      <c r="P143" s="163">
        <f t="shared" si="45"/>
        <v>0</v>
      </c>
      <c r="Q143" s="163">
        <f t="shared" si="46"/>
        <v>0</v>
      </c>
      <c r="R143" s="164">
        <f t="shared" si="47"/>
        <v>0</v>
      </c>
      <c r="S143" s="64"/>
      <c r="T143" s="143">
        <f t="shared" si="48"/>
        <v>0</v>
      </c>
      <c r="U143" s="143">
        <f t="shared" si="49"/>
        <v>0</v>
      </c>
      <c r="V143" s="143">
        <f t="shared" si="50"/>
        <v>0</v>
      </c>
      <c r="W143" s="143">
        <f t="shared" si="51"/>
        <v>0</v>
      </c>
      <c r="X143" s="143">
        <f t="shared" si="52"/>
        <v>0</v>
      </c>
      <c r="Y143" s="143">
        <f t="shared" si="53"/>
        <v>0</v>
      </c>
      <c r="Z143" s="143">
        <f t="shared" si="54"/>
        <v>0</v>
      </c>
      <c r="AA143" s="64"/>
      <c r="AB143" s="64"/>
      <c r="AC143" s="64"/>
    </row>
    <row r="144" spans="1:29" ht="23.1" customHeight="1" x14ac:dyDescent="0.25">
      <c r="A144" s="339">
        <v>89</v>
      </c>
      <c r="B144" s="146" t="str">
        <f>IF('Proje ve Personel Bilgileri'!C105&gt;0,'Proje ve Personel Bilgileri'!C105,"")</f>
        <v/>
      </c>
      <c r="C144" s="162">
        <f>IF('G011A (Ocak-Temmuz)'!C144&lt;&gt;"",'G011A (Ocak-Temmuz)'!C144,0)</f>
        <v>0</v>
      </c>
      <c r="D144" s="163">
        <f>IF('G011A (Ocak-Temmuz)'!L144&lt;&gt;"",'G011A (Ocak-Temmuz)'!L144,0)</f>
        <v>0</v>
      </c>
      <c r="E144" s="155">
        <f>IF('G011A (Şubat-Ağustos)'!C144&lt;&gt;"",'G011A (Şubat-Ağustos)'!C144,0)</f>
        <v>0</v>
      </c>
      <c r="F144" s="154">
        <f>IF('G011A (Şubat-Ağustos)'!L144&lt;&gt;"",'G011A (Şubat-Ağustos)'!L144,0)</f>
        <v>0</v>
      </c>
      <c r="G144" s="155">
        <f>IF('G011A (Mart-Eylül)'!C144&lt;&gt;"",'G011A (Mart-Eylül)'!C144,0)</f>
        <v>0</v>
      </c>
      <c r="H144" s="154">
        <f>IF('G011A (Mart-Eylül)'!L144&lt;&gt;"",'G011A (Mart-Eylül)'!L144,0)</f>
        <v>0</v>
      </c>
      <c r="I144" s="155">
        <f>IF('G011A (Nisan-Ekim)'!C144&lt;&gt;"",'G011A (Nisan-Ekim)'!C144,0)</f>
        <v>0</v>
      </c>
      <c r="J144" s="154">
        <f>IF('G011A (Nisan-Ekim)'!L144&lt;&gt;"",'G011A (Nisan-Ekim)'!L144,0)</f>
        <v>0</v>
      </c>
      <c r="K144" s="155">
        <f>IF('G011A (Mayıs-Kasım)'!C144&lt;&gt;"",'G011A (Mayıs-Kasım)'!C144,0)</f>
        <v>0</v>
      </c>
      <c r="L144" s="154">
        <f>IF('G011A (Mayıs-Kasım)'!L144&lt;&gt;"",'G011A (Mayıs-Kasım)'!L144,0)</f>
        <v>0</v>
      </c>
      <c r="M144" s="155">
        <f>IF('G011A (Haziran-Aralık)'!C144&lt;&gt;"",'G011A (Haziran-Aralık)'!C144,0)</f>
        <v>0</v>
      </c>
      <c r="N144" s="154">
        <f>IF('G011A (Haziran-Aralık)'!L144&lt;&gt;"",'G011A (Haziran-Aralık)'!L144,0)</f>
        <v>0</v>
      </c>
      <c r="O144" s="162">
        <f t="shared" si="44"/>
        <v>0</v>
      </c>
      <c r="P144" s="163">
        <f t="shared" si="45"/>
        <v>0</v>
      </c>
      <c r="Q144" s="163">
        <f t="shared" si="46"/>
        <v>0</v>
      </c>
      <c r="R144" s="164">
        <f t="shared" si="47"/>
        <v>0</v>
      </c>
      <c r="S144" s="64"/>
      <c r="T144" s="143">
        <f t="shared" si="48"/>
        <v>0</v>
      </c>
      <c r="U144" s="143">
        <f t="shared" si="49"/>
        <v>0</v>
      </c>
      <c r="V144" s="143">
        <f t="shared" si="50"/>
        <v>0</v>
      </c>
      <c r="W144" s="143">
        <f t="shared" si="51"/>
        <v>0</v>
      </c>
      <c r="X144" s="143">
        <f t="shared" si="52"/>
        <v>0</v>
      </c>
      <c r="Y144" s="143">
        <f t="shared" si="53"/>
        <v>0</v>
      </c>
      <c r="Z144" s="143">
        <f t="shared" si="54"/>
        <v>0</v>
      </c>
      <c r="AA144" s="64"/>
      <c r="AB144" s="64"/>
      <c r="AC144" s="64"/>
    </row>
    <row r="145" spans="1:29" ht="23.1" customHeight="1" x14ac:dyDescent="0.25">
      <c r="A145" s="339">
        <v>90</v>
      </c>
      <c r="B145" s="146" t="str">
        <f>IF('Proje ve Personel Bilgileri'!C106&gt;0,'Proje ve Personel Bilgileri'!C106,"")</f>
        <v/>
      </c>
      <c r="C145" s="162">
        <f>IF('G011A (Ocak-Temmuz)'!C145&lt;&gt;"",'G011A (Ocak-Temmuz)'!C145,0)</f>
        <v>0</v>
      </c>
      <c r="D145" s="163">
        <f>IF('G011A (Ocak-Temmuz)'!L145&lt;&gt;"",'G011A (Ocak-Temmuz)'!L145,0)</f>
        <v>0</v>
      </c>
      <c r="E145" s="155">
        <f>IF('G011A (Şubat-Ağustos)'!C145&lt;&gt;"",'G011A (Şubat-Ağustos)'!C145,0)</f>
        <v>0</v>
      </c>
      <c r="F145" s="154">
        <f>IF('G011A (Şubat-Ağustos)'!L145&lt;&gt;"",'G011A (Şubat-Ağustos)'!L145,0)</f>
        <v>0</v>
      </c>
      <c r="G145" s="155">
        <f>IF('G011A (Mart-Eylül)'!C145&lt;&gt;"",'G011A (Mart-Eylül)'!C145,0)</f>
        <v>0</v>
      </c>
      <c r="H145" s="154">
        <f>IF('G011A (Mart-Eylül)'!L145&lt;&gt;"",'G011A (Mart-Eylül)'!L145,0)</f>
        <v>0</v>
      </c>
      <c r="I145" s="155">
        <f>IF('G011A (Nisan-Ekim)'!C145&lt;&gt;"",'G011A (Nisan-Ekim)'!C145,0)</f>
        <v>0</v>
      </c>
      <c r="J145" s="154">
        <f>IF('G011A (Nisan-Ekim)'!L145&lt;&gt;"",'G011A (Nisan-Ekim)'!L145,0)</f>
        <v>0</v>
      </c>
      <c r="K145" s="155">
        <f>IF('G011A (Mayıs-Kasım)'!C145&lt;&gt;"",'G011A (Mayıs-Kasım)'!C145,0)</f>
        <v>0</v>
      </c>
      <c r="L145" s="154">
        <f>IF('G011A (Mayıs-Kasım)'!L145&lt;&gt;"",'G011A (Mayıs-Kasım)'!L145,0)</f>
        <v>0</v>
      </c>
      <c r="M145" s="155">
        <f>IF('G011A (Haziran-Aralık)'!C145&lt;&gt;"",'G011A (Haziran-Aralık)'!C145,0)</f>
        <v>0</v>
      </c>
      <c r="N145" s="154">
        <f>IF('G011A (Haziran-Aralık)'!L145&lt;&gt;"",'G011A (Haziran-Aralık)'!L145,0)</f>
        <v>0</v>
      </c>
      <c r="O145" s="162">
        <f t="shared" si="44"/>
        <v>0</v>
      </c>
      <c r="P145" s="163">
        <f t="shared" si="45"/>
        <v>0</v>
      </c>
      <c r="Q145" s="163">
        <f t="shared" si="46"/>
        <v>0</v>
      </c>
      <c r="R145" s="164">
        <f t="shared" si="47"/>
        <v>0</v>
      </c>
      <c r="S145" s="64"/>
      <c r="T145" s="143">
        <f t="shared" si="48"/>
        <v>0</v>
      </c>
      <c r="U145" s="143">
        <f t="shared" si="49"/>
        <v>0</v>
      </c>
      <c r="V145" s="143">
        <f t="shared" si="50"/>
        <v>0</v>
      </c>
      <c r="W145" s="143">
        <f t="shared" si="51"/>
        <v>0</v>
      </c>
      <c r="X145" s="143">
        <f t="shared" si="52"/>
        <v>0</v>
      </c>
      <c r="Y145" s="143">
        <f t="shared" si="53"/>
        <v>0</v>
      </c>
      <c r="Z145" s="143">
        <f t="shared" si="54"/>
        <v>0</v>
      </c>
      <c r="AA145" s="64"/>
      <c r="AB145" s="64"/>
      <c r="AC145" s="64"/>
    </row>
    <row r="146" spans="1:29" ht="23.1" customHeight="1" x14ac:dyDescent="0.25">
      <c r="A146" s="339">
        <v>91</v>
      </c>
      <c r="B146" s="146" t="str">
        <f>IF('Proje ve Personel Bilgileri'!C107&gt;0,'Proje ve Personel Bilgileri'!C107,"")</f>
        <v/>
      </c>
      <c r="C146" s="162">
        <f>IF('G011A (Ocak-Temmuz)'!C146&lt;&gt;"",'G011A (Ocak-Temmuz)'!C146,0)</f>
        <v>0</v>
      </c>
      <c r="D146" s="163">
        <f>IF('G011A (Ocak-Temmuz)'!L146&lt;&gt;"",'G011A (Ocak-Temmuz)'!L146,0)</f>
        <v>0</v>
      </c>
      <c r="E146" s="155">
        <f>IF('G011A (Şubat-Ağustos)'!C146&lt;&gt;"",'G011A (Şubat-Ağustos)'!C146,0)</f>
        <v>0</v>
      </c>
      <c r="F146" s="154">
        <f>IF('G011A (Şubat-Ağustos)'!L146&lt;&gt;"",'G011A (Şubat-Ağustos)'!L146,0)</f>
        <v>0</v>
      </c>
      <c r="G146" s="155">
        <f>IF('G011A (Mart-Eylül)'!C146&lt;&gt;"",'G011A (Mart-Eylül)'!C146,0)</f>
        <v>0</v>
      </c>
      <c r="H146" s="154">
        <f>IF('G011A (Mart-Eylül)'!L146&lt;&gt;"",'G011A (Mart-Eylül)'!L146,0)</f>
        <v>0</v>
      </c>
      <c r="I146" s="155">
        <f>IF('G011A (Nisan-Ekim)'!C146&lt;&gt;"",'G011A (Nisan-Ekim)'!C146,0)</f>
        <v>0</v>
      </c>
      <c r="J146" s="154">
        <f>IF('G011A (Nisan-Ekim)'!L146&lt;&gt;"",'G011A (Nisan-Ekim)'!L146,0)</f>
        <v>0</v>
      </c>
      <c r="K146" s="155">
        <f>IF('G011A (Mayıs-Kasım)'!C146&lt;&gt;"",'G011A (Mayıs-Kasım)'!C146,0)</f>
        <v>0</v>
      </c>
      <c r="L146" s="154">
        <f>IF('G011A (Mayıs-Kasım)'!L146&lt;&gt;"",'G011A (Mayıs-Kasım)'!L146,0)</f>
        <v>0</v>
      </c>
      <c r="M146" s="155">
        <f>IF('G011A (Haziran-Aralık)'!C146&lt;&gt;"",'G011A (Haziran-Aralık)'!C146,0)</f>
        <v>0</v>
      </c>
      <c r="N146" s="154">
        <f>IF('G011A (Haziran-Aralık)'!L146&lt;&gt;"",'G011A (Haziran-Aralık)'!L146,0)</f>
        <v>0</v>
      </c>
      <c r="O146" s="162">
        <f t="shared" si="44"/>
        <v>0</v>
      </c>
      <c r="P146" s="163">
        <f t="shared" si="45"/>
        <v>0</v>
      </c>
      <c r="Q146" s="163">
        <f t="shared" si="46"/>
        <v>0</v>
      </c>
      <c r="R146" s="164">
        <f t="shared" si="47"/>
        <v>0</v>
      </c>
      <c r="S146" s="64"/>
      <c r="T146" s="143">
        <f t="shared" si="48"/>
        <v>0</v>
      </c>
      <c r="U146" s="143">
        <f t="shared" si="49"/>
        <v>0</v>
      </c>
      <c r="V146" s="143">
        <f t="shared" si="50"/>
        <v>0</v>
      </c>
      <c r="W146" s="143">
        <f t="shared" si="51"/>
        <v>0</v>
      </c>
      <c r="X146" s="143">
        <f t="shared" si="52"/>
        <v>0</v>
      </c>
      <c r="Y146" s="143">
        <f t="shared" si="53"/>
        <v>0</v>
      </c>
      <c r="Z146" s="143">
        <f t="shared" si="54"/>
        <v>0</v>
      </c>
      <c r="AA146" s="64"/>
      <c r="AB146" s="64"/>
      <c r="AC146" s="64"/>
    </row>
    <row r="147" spans="1:29" ht="23.1" customHeight="1" x14ac:dyDescent="0.25">
      <c r="A147" s="339">
        <v>92</v>
      </c>
      <c r="B147" s="146" t="str">
        <f>IF('Proje ve Personel Bilgileri'!C108&gt;0,'Proje ve Personel Bilgileri'!C108,"")</f>
        <v/>
      </c>
      <c r="C147" s="162">
        <f>IF('G011A (Ocak-Temmuz)'!C147&lt;&gt;"",'G011A (Ocak-Temmuz)'!C147,0)</f>
        <v>0</v>
      </c>
      <c r="D147" s="163">
        <f>IF('G011A (Ocak-Temmuz)'!L147&lt;&gt;"",'G011A (Ocak-Temmuz)'!L147,0)</f>
        <v>0</v>
      </c>
      <c r="E147" s="155">
        <f>IF('G011A (Şubat-Ağustos)'!C147&lt;&gt;"",'G011A (Şubat-Ağustos)'!C147,0)</f>
        <v>0</v>
      </c>
      <c r="F147" s="154">
        <f>IF('G011A (Şubat-Ağustos)'!L147&lt;&gt;"",'G011A (Şubat-Ağustos)'!L147,0)</f>
        <v>0</v>
      </c>
      <c r="G147" s="155">
        <f>IF('G011A (Mart-Eylül)'!C147&lt;&gt;"",'G011A (Mart-Eylül)'!C147,0)</f>
        <v>0</v>
      </c>
      <c r="H147" s="154">
        <f>IF('G011A (Mart-Eylül)'!L147&lt;&gt;"",'G011A (Mart-Eylül)'!L147,0)</f>
        <v>0</v>
      </c>
      <c r="I147" s="155">
        <f>IF('G011A (Nisan-Ekim)'!C147&lt;&gt;"",'G011A (Nisan-Ekim)'!C147,0)</f>
        <v>0</v>
      </c>
      <c r="J147" s="154">
        <f>IF('G011A (Nisan-Ekim)'!L147&lt;&gt;"",'G011A (Nisan-Ekim)'!L147,0)</f>
        <v>0</v>
      </c>
      <c r="K147" s="155">
        <f>IF('G011A (Mayıs-Kasım)'!C147&lt;&gt;"",'G011A (Mayıs-Kasım)'!C147,0)</f>
        <v>0</v>
      </c>
      <c r="L147" s="154">
        <f>IF('G011A (Mayıs-Kasım)'!L147&lt;&gt;"",'G011A (Mayıs-Kasım)'!L147,0)</f>
        <v>0</v>
      </c>
      <c r="M147" s="155">
        <f>IF('G011A (Haziran-Aralık)'!C147&lt;&gt;"",'G011A (Haziran-Aralık)'!C147,0)</f>
        <v>0</v>
      </c>
      <c r="N147" s="154">
        <f>IF('G011A (Haziran-Aralık)'!L147&lt;&gt;"",'G011A (Haziran-Aralık)'!L147,0)</f>
        <v>0</v>
      </c>
      <c r="O147" s="162">
        <f t="shared" si="44"/>
        <v>0</v>
      </c>
      <c r="P147" s="163">
        <f t="shared" si="45"/>
        <v>0</v>
      </c>
      <c r="Q147" s="163">
        <f t="shared" si="46"/>
        <v>0</v>
      </c>
      <c r="R147" s="164">
        <f t="shared" si="47"/>
        <v>0</v>
      </c>
      <c r="S147" s="64"/>
      <c r="T147" s="143">
        <f t="shared" si="48"/>
        <v>0</v>
      </c>
      <c r="U147" s="143">
        <f t="shared" si="49"/>
        <v>0</v>
      </c>
      <c r="V147" s="143">
        <f t="shared" si="50"/>
        <v>0</v>
      </c>
      <c r="W147" s="143">
        <f t="shared" si="51"/>
        <v>0</v>
      </c>
      <c r="X147" s="143">
        <f t="shared" si="52"/>
        <v>0</v>
      </c>
      <c r="Y147" s="143">
        <f t="shared" si="53"/>
        <v>0</v>
      </c>
      <c r="Z147" s="143">
        <f t="shared" si="54"/>
        <v>0</v>
      </c>
      <c r="AA147" s="64"/>
      <c r="AB147" s="64"/>
      <c r="AC147" s="64"/>
    </row>
    <row r="148" spans="1:29" ht="23.1" customHeight="1" x14ac:dyDescent="0.25">
      <c r="A148" s="339">
        <v>93</v>
      </c>
      <c r="B148" s="146" t="str">
        <f>IF('Proje ve Personel Bilgileri'!C109&gt;0,'Proje ve Personel Bilgileri'!C109,"")</f>
        <v/>
      </c>
      <c r="C148" s="162">
        <f>IF('G011A (Ocak-Temmuz)'!C148&lt;&gt;"",'G011A (Ocak-Temmuz)'!C148,0)</f>
        <v>0</v>
      </c>
      <c r="D148" s="163">
        <f>IF('G011A (Ocak-Temmuz)'!L148&lt;&gt;"",'G011A (Ocak-Temmuz)'!L148,0)</f>
        <v>0</v>
      </c>
      <c r="E148" s="155">
        <f>IF('G011A (Şubat-Ağustos)'!C148&lt;&gt;"",'G011A (Şubat-Ağustos)'!C148,0)</f>
        <v>0</v>
      </c>
      <c r="F148" s="154">
        <f>IF('G011A (Şubat-Ağustos)'!L148&lt;&gt;"",'G011A (Şubat-Ağustos)'!L148,0)</f>
        <v>0</v>
      </c>
      <c r="G148" s="155">
        <f>IF('G011A (Mart-Eylül)'!C148&lt;&gt;"",'G011A (Mart-Eylül)'!C148,0)</f>
        <v>0</v>
      </c>
      <c r="H148" s="154">
        <f>IF('G011A (Mart-Eylül)'!L148&lt;&gt;"",'G011A (Mart-Eylül)'!L148,0)</f>
        <v>0</v>
      </c>
      <c r="I148" s="155">
        <f>IF('G011A (Nisan-Ekim)'!C148&lt;&gt;"",'G011A (Nisan-Ekim)'!C148,0)</f>
        <v>0</v>
      </c>
      <c r="J148" s="154">
        <f>IF('G011A (Nisan-Ekim)'!L148&lt;&gt;"",'G011A (Nisan-Ekim)'!L148,0)</f>
        <v>0</v>
      </c>
      <c r="K148" s="155">
        <f>IF('G011A (Mayıs-Kasım)'!C148&lt;&gt;"",'G011A (Mayıs-Kasım)'!C148,0)</f>
        <v>0</v>
      </c>
      <c r="L148" s="154">
        <f>IF('G011A (Mayıs-Kasım)'!L148&lt;&gt;"",'G011A (Mayıs-Kasım)'!L148,0)</f>
        <v>0</v>
      </c>
      <c r="M148" s="155">
        <f>IF('G011A (Haziran-Aralık)'!C148&lt;&gt;"",'G011A (Haziran-Aralık)'!C148,0)</f>
        <v>0</v>
      </c>
      <c r="N148" s="154">
        <f>IF('G011A (Haziran-Aralık)'!L148&lt;&gt;"",'G011A (Haziran-Aralık)'!L148,0)</f>
        <v>0</v>
      </c>
      <c r="O148" s="162">
        <f t="shared" si="44"/>
        <v>0</v>
      </c>
      <c r="P148" s="163">
        <f t="shared" si="45"/>
        <v>0</v>
      </c>
      <c r="Q148" s="163">
        <f t="shared" si="46"/>
        <v>0</v>
      </c>
      <c r="R148" s="164">
        <f t="shared" si="47"/>
        <v>0</v>
      </c>
      <c r="S148" s="64"/>
      <c r="T148" s="143">
        <f t="shared" si="48"/>
        <v>0</v>
      </c>
      <c r="U148" s="143">
        <f t="shared" si="49"/>
        <v>0</v>
      </c>
      <c r="V148" s="143">
        <f t="shared" si="50"/>
        <v>0</v>
      </c>
      <c r="W148" s="143">
        <f t="shared" si="51"/>
        <v>0</v>
      </c>
      <c r="X148" s="143">
        <f t="shared" si="52"/>
        <v>0</v>
      </c>
      <c r="Y148" s="143">
        <f t="shared" si="53"/>
        <v>0</v>
      </c>
      <c r="Z148" s="143">
        <f t="shared" si="54"/>
        <v>0</v>
      </c>
      <c r="AA148" s="64"/>
      <c r="AB148" s="64"/>
      <c r="AC148" s="64"/>
    </row>
    <row r="149" spans="1:29" ht="23.1" customHeight="1" x14ac:dyDescent="0.25">
      <c r="A149" s="339">
        <v>94</v>
      </c>
      <c r="B149" s="146" t="str">
        <f>IF('Proje ve Personel Bilgileri'!C110&gt;0,'Proje ve Personel Bilgileri'!C110,"")</f>
        <v/>
      </c>
      <c r="C149" s="162">
        <f>IF('G011A (Ocak-Temmuz)'!C149&lt;&gt;"",'G011A (Ocak-Temmuz)'!C149,0)</f>
        <v>0</v>
      </c>
      <c r="D149" s="163">
        <f>IF('G011A (Ocak-Temmuz)'!L149&lt;&gt;"",'G011A (Ocak-Temmuz)'!L149,0)</f>
        <v>0</v>
      </c>
      <c r="E149" s="155">
        <f>IF('G011A (Şubat-Ağustos)'!C149&lt;&gt;"",'G011A (Şubat-Ağustos)'!C149,0)</f>
        <v>0</v>
      </c>
      <c r="F149" s="154">
        <f>IF('G011A (Şubat-Ağustos)'!L149&lt;&gt;"",'G011A (Şubat-Ağustos)'!L149,0)</f>
        <v>0</v>
      </c>
      <c r="G149" s="155">
        <f>IF('G011A (Mart-Eylül)'!C149&lt;&gt;"",'G011A (Mart-Eylül)'!C149,0)</f>
        <v>0</v>
      </c>
      <c r="H149" s="154">
        <f>IF('G011A (Mart-Eylül)'!L149&lt;&gt;"",'G011A (Mart-Eylül)'!L149,0)</f>
        <v>0</v>
      </c>
      <c r="I149" s="155">
        <f>IF('G011A (Nisan-Ekim)'!C149&lt;&gt;"",'G011A (Nisan-Ekim)'!C149,0)</f>
        <v>0</v>
      </c>
      <c r="J149" s="154">
        <f>IF('G011A (Nisan-Ekim)'!L149&lt;&gt;"",'G011A (Nisan-Ekim)'!L149,0)</f>
        <v>0</v>
      </c>
      <c r="K149" s="155">
        <f>IF('G011A (Mayıs-Kasım)'!C149&lt;&gt;"",'G011A (Mayıs-Kasım)'!C149,0)</f>
        <v>0</v>
      </c>
      <c r="L149" s="154">
        <f>IF('G011A (Mayıs-Kasım)'!L149&lt;&gt;"",'G011A (Mayıs-Kasım)'!L149,0)</f>
        <v>0</v>
      </c>
      <c r="M149" s="155">
        <f>IF('G011A (Haziran-Aralık)'!C149&lt;&gt;"",'G011A (Haziran-Aralık)'!C149,0)</f>
        <v>0</v>
      </c>
      <c r="N149" s="154">
        <f>IF('G011A (Haziran-Aralık)'!L149&lt;&gt;"",'G011A (Haziran-Aralık)'!L149,0)</f>
        <v>0</v>
      </c>
      <c r="O149" s="162">
        <f t="shared" si="44"/>
        <v>0</v>
      </c>
      <c r="P149" s="163">
        <f t="shared" si="45"/>
        <v>0</v>
      </c>
      <c r="Q149" s="163">
        <f t="shared" si="46"/>
        <v>0</v>
      </c>
      <c r="R149" s="164">
        <f t="shared" si="47"/>
        <v>0</v>
      </c>
      <c r="S149" s="64"/>
      <c r="T149" s="143">
        <f t="shared" si="48"/>
        <v>0</v>
      </c>
      <c r="U149" s="143">
        <f t="shared" si="49"/>
        <v>0</v>
      </c>
      <c r="V149" s="143">
        <f t="shared" si="50"/>
        <v>0</v>
      </c>
      <c r="W149" s="143">
        <f t="shared" si="51"/>
        <v>0</v>
      </c>
      <c r="X149" s="143">
        <f t="shared" si="52"/>
        <v>0</v>
      </c>
      <c r="Y149" s="143">
        <f t="shared" si="53"/>
        <v>0</v>
      </c>
      <c r="Z149" s="143">
        <f t="shared" si="54"/>
        <v>0</v>
      </c>
      <c r="AA149" s="64"/>
      <c r="AB149" s="64"/>
      <c r="AC149" s="64"/>
    </row>
    <row r="150" spans="1:29" ht="23.1" customHeight="1" x14ac:dyDescent="0.25">
      <c r="A150" s="339">
        <v>95</v>
      </c>
      <c r="B150" s="146" t="str">
        <f>IF('Proje ve Personel Bilgileri'!C111&gt;0,'Proje ve Personel Bilgileri'!C111,"")</f>
        <v/>
      </c>
      <c r="C150" s="162">
        <f>IF('G011A (Ocak-Temmuz)'!C150&lt;&gt;"",'G011A (Ocak-Temmuz)'!C150,0)</f>
        <v>0</v>
      </c>
      <c r="D150" s="163">
        <f>IF('G011A (Ocak-Temmuz)'!L150&lt;&gt;"",'G011A (Ocak-Temmuz)'!L150,0)</f>
        <v>0</v>
      </c>
      <c r="E150" s="155">
        <f>IF('G011A (Şubat-Ağustos)'!C150&lt;&gt;"",'G011A (Şubat-Ağustos)'!C150,0)</f>
        <v>0</v>
      </c>
      <c r="F150" s="154">
        <f>IF('G011A (Şubat-Ağustos)'!L150&lt;&gt;"",'G011A (Şubat-Ağustos)'!L150,0)</f>
        <v>0</v>
      </c>
      <c r="G150" s="155">
        <f>IF('G011A (Mart-Eylül)'!C150&lt;&gt;"",'G011A (Mart-Eylül)'!C150,0)</f>
        <v>0</v>
      </c>
      <c r="H150" s="154">
        <f>IF('G011A (Mart-Eylül)'!L150&lt;&gt;"",'G011A (Mart-Eylül)'!L150,0)</f>
        <v>0</v>
      </c>
      <c r="I150" s="155">
        <f>IF('G011A (Nisan-Ekim)'!C150&lt;&gt;"",'G011A (Nisan-Ekim)'!C150,0)</f>
        <v>0</v>
      </c>
      <c r="J150" s="154">
        <f>IF('G011A (Nisan-Ekim)'!L150&lt;&gt;"",'G011A (Nisan-Ekim)'!L150,0)</f>
        <v>0</v>
      </c>
      <c r="K150" s="155">
        <f>IF('G011A (Mayıs-Kasım)'!C150&lt;&gt;"",'G011A (Mayıs-Kasım)'!C150,0)</f>
        <v>0</v>
      </c>
      <c r="L150" s="154">
        <f>IF('G011A (Mayıs-Kasım)'!L150&lt;&gt;"",'G011A (Mayıs-Kasım)'!L150,0)</f>
        <v>0</v>
      </c>
      <c r="M150" s="155">
        <f>IF('G011A (Haziran-Aralık)'!C150&lt;&gt;"",'G011A (Haziran-Aralık)'!C150,0)</f>
        <v>0</v>
      </c>
      <c r="N150" s="154">
        <f>IF('G011A (Haziran-Aralık)'!L150&lt;&gt;"",'G011A (Haziran-Aralık)'!L150,0)</f>
        <v>0</v>
      </c>
      <c r="O150" s="162">
        <f t="shared" si="44"/>
        <v>0</v>
      </c>
      <c r="P150" s="163">
        <f t="shared" si="45"/>
        <v>0</v>
      </c>
      <c r="Q150" s="163">
        <f t="shared" si="46"/>
        <v>0</v>
      </c>
      <c r="R150" s="164">
        <f t="shared" si="47"/>
        <v>0</v>
      </c>
      <c r="S150" s="64"/>
      <c r="T150" s="143">
        <f t="shared" si="48"/>
        <v>0</v>
      </c>
      <c r="U150" s="143">
        <f t="shared" si="49"/>
        <v>0</v>
      </c>
      <c r="V150" s="143">
        <f t="shared" si="50"/>
        <v>0</v>
      </c>
      <c r="W150" s="143">
        <f t="shared" si="51"/>
        <v>0</v>
      </c>
      <c r="X150" s="143">
        <f t="shared" si="52"/>
        <v>0</v>
      </c>
      <c r="Y150" s="143">
        <f t="shared" si="53"/>
        <v>0</v>
      </c>
      <c r="Z150" s="143">
        <f t="shared" si="54"/>
        <v>0</v>
      </c>
      <c r="AA150" s="64"/>
      <c r="AB150" s="64"/>
      <c r="AC150" s="64"/>
    </row>
    <row r="151" spans="1:29" ht="23.1" customHeight="1" x14ac:dyDescent="0.25">
      <c r="A151" s="339">
        <v>96</v>
      </c>
      <c r="B151" s="146" t="str">
        <f>IF('Proje ve Personel Bilgileri'!C112&gt;0,'Proje ve Personel Bilgileri'!C112,"")</f>
        <v/>
      </c>
      <c r="C151" s="162">
        <f>IF('G011A (Ocak-Temmuz)'!C151&lt;&gt;"",'G011A (Ocak-Temmuz)'!C151,0)</f>
        <v>0</v>
      </c>
      <c r="D151" s="163">
        <f>IF('G011A (Ocak-Temmuz)'!L151&lt;&gt;"",'G011A (Ocak-Temmuz)'!L151,0)</f>
        <v>0</v>
      </c>
      <c r="E151" s="155">
        <f>IF('G011A (Şubat-Ağustos)'!C151&lt;&gt;"",'G011A (Şubat-Ağustos)'!C151,0)</f>
        <v>0</v>
      </c>
      <c r="F151" s="154">
        <f>IF('G011A (Şubat-Ağustos)'!L151&lt;&gt;"",'G011A (Şubat-Ağustos)'!L151,0)</f>
        <v>0</v>
      </c>
      <c r="G151" s="155">
        <f>IF('G011A (Mart-Eylül)'!C151&lt;&gt;"",'G011A (Mart-Eylül)'!C151,0)</f>
        <v>0</v>
      </c>
      <c r="H151" s="154">
        <f>IF('G011A (Mart-Eylül)'!L151&lt;&gt;"",'G011A (Mart-Eylül)'!L151,0)</f>
        <v>0</v>
      </c>
      <c r="I151" s="155">
        <f>IF('G011A (Nisan-Ekim)'!C151&lt;&gt;"",'G011A (Nisan-Ekim)'!C151,0)</f>
        <v>0</v>
      </c>
      <c r="J151" s="154">
        <f>IF('G011A (Nisan-Ekim)'!L151&lt;&gt;"",'G011A (Nisan-Ekim)'!L151,0)</f>
        <v>0</v>
      </c>
      <c r="K151" s="155">
        <f>IF('G011A (Mayıs-Kasım)'!C151&lt;&gt;"",'G011A (Mayıs-Kasım)'!C151,0)</f>
        <v>0</v>
      </c>
      <c r="L151" s="154">
        <f>IF('G011A (Mayıs-Kasım)'!L151&lt;&gt;"",'G011A (Mayıs-Kasım)'!L151,0)</f>
        <v>0</v>
      </c>
      <c r="M151" s="155">
        <f>IF('G011A (Haziran-Aralık)'!C151&lt;&gt;"",'G011A (Haziran-Aralık)'!C151,0)</f>
        <v>0</v>
      </c>
      <c r="N151" s="154">
        <f>IF('G011A (Haziran-Aralık)'!L151&lt;&gt;"",'G011A (Haziran-Aralık)'!L151,0)</f>
        <v>0</v>
      </c>
      <c r="O151" s="162">
        <f t="shared" si="44"/>
        <v>0</v>
      </c>
      <c r="P151" s="163">
        <f t="shared" si="45"/>
        <v>0</v>
      </c>
      <c r="Q151" s="163">
        <f t="shared" si="46"/>
        <v>0</v>
      </c>
      <c r="R151" s="164">
        <f t="shared" si="47"/>
        <v>0</v>
      </c>
      <c r="S151" s="64"/>
      <c r="T151" s="143">
        <f t="shared" si="48"/>
        <v>0</v>
      </c>
      <c r="U151" s="143">
        <f t="shared" si="49"/>
        <v>0</v>
      </c>
      <c r="V151" s="143">
        <f t="shared" si="50"/>
        <v>0</v>
      </c>
      <c r="W151" s="143">
        <f t="shared" si="51"/>
        <v>0</v>
      </c>
      <c r="X151" s="143">
        <f t="shared" si="52"/>
        <v>0</v>
      </c>
      <c r="Y151" s="143">
        <f t="shared" si="53"/>
        <v>0</v>
      </c>
      <c r="Z151" s="143">
        <f t="shared" si="54"/>
        <v>0</v>
      </c>
      <c r="AA151" s="64"/>
      <c r="AB151" s="64"/>
      <c r="AC151" s="64"/>
    </row>
    <row r="152" spans="1:29" ht="23.1" customHeight="1" x14ac:dyDescent="0.25">
      <c r="A152" s="339">
        <v>97</v>
      </c>
      <c r="B152" s="146" t="str">
        <f>IF('Proje ve Personel Bilgileri'!C113&gt;0,'Proje ve Personel Bilgileri'!C113,"")</f>
        <v/>
      </c>
      <c r="C152" s="162">
        <f>IF('G011A (Ocak-Temmuz)'!C152&lt;&gt;"",'G011A (Ocak-Temmuz)'!C152,0)</f>
        <v>0</v>
      </c>
      <c r="D152" s="163">
        <f>IF('G011A (Ocak-Temmuz)'!L152&lt;&gt;"",'G011A (Ocak-Temmuz)'!L152,0)</f>
        <v>0</v>
      </c>
      <c r="E152" s="155">
        <f>IF('G011A (Şubat-Ağustos)'!C152&lt;&gt;"",'G011A (Şubat-Ağustos)'!C152,0)</f>
        <v>0</v>
      </c>
      <c r="F152" s="154">
        <f>IF('G011A (Şubat-Ağustos)'!L152&lt;&gt;"",'G011A (Şubat-Ağustos)'!L152,0)</f>
        <v>0</v>
      </c>
      <c r="G152" s="155">
        <f>IF('G011A (Mart-Eylül)'!C152&lt;&gt;"",'G011A (Mart-Eylül)'!C152,0)</f>
        <v>0</v>
      </c>
      <c r="H152" s="154">
        <f>IF('G011A (Mart-Eylül)'!L152&lt;&gt;"",'G011A (Mart-Eylül)'!L152,0)</f>
        <v>0</v>
      </c>
      <c r="I152" s="155">
        <f>IF('G011A (Nisan-Ekim)'!C152&lt;&gt;"",'G011A (Nisan-Ekim)'!C152,0)</f>
        <v>0</v>
      </c>
      <c r="J152" s="154">
        <f>IF('G011A (Nisan-Ekim)'!L152&lt;&gt;"",'G011A (Nisan-Ekim)'!L152,0)</f>
        <v>0</v>
      </c>
      <c r="K152" s="155">
        <f>IF('G011A (Mayıs-Kasım)'!C152&lt;&gt;"",'G011A (Mayıs-Kasım)'!C152,0)</f>
        <v>0</v>
      </c>
      <c r="L152" s="154">
        <f>IF('G011A (Mayıs-Kasım)'!L152&lt;&gt;"",'G011A (Mayıs-Kasım)'!L152,0)</f>
        <v>0</v>
      </c>
      <c r="M152" s="155">
        <f>IF('G011A (Haziran-Aralık)'!C152&lt;&gt;"",'G011A (Haziran-Aralık)'!C152,0)</f>
        <v>0</v>
      </c>
      <c r="N152" s="154">
        <f>IF('G011A (Haziran-Aralık)'!L152&lt;&gt;"",'G011A (Haziran-Aralık)'!L152,0)</f>
        <v>0</v>
      </c>
      <c r="O152" s="162">
        <f t="shared" si="44"/>
        <v>0</v>
      </c>
      <c r="P152" s="163">
        <f t="shared" si="45"/>
        <v>0</v>
      </c>
      <c r="Q152" s="163">
        <f t="shared" si="46"/>
        <v>0</v>
      </c>
      <c r="R152" s="164">
        <f t="shared" si="47"/>
        <v>0</v>
      </c>
      <c r="S152" s="64"/>
      <c r="T152" s="143">
        <f t="shared" si="48"/>
        <v>0</v>
      </c>
      <c r="U152" s="143">
        <f t="shared" si="49"/>
        <v>0</v>
      </c>
      <c r="V152" s="143">
        <f t="shared" si="50"/>
        <v>0</v>
      </c>
      <c r="W152" s="143">
        <f t="shared" si="51"/>
        <v>0</v>
      </c>
      <c r="X152" s="143">
        <f t="shared" si="52"/>
        <v>0</v>
      </c>
      <c r="Y152" s="143">
        <f t="shared" si="53"/>
        <v>0</v>
      </c>
      <c r="Z152" s="143">
        <f t="shared" si="54"/>
        <v>0</v>
      </c>
      <c r="AA152" s="64"/>
      <c r="AB152" s="64"/>
      <c r="AC152" s="64"/>
    </row>
    <row r="153" spans="1:29" ht="23.1" customHeight="1" x14ac:dyDescent="0.25">
      <c r="A153" s="339">
        <v>98</v>
      </c>
      <c r="B153" s="146" t="str">
        <f>IF('Proje ve Personel Bilgileri'!C114&gt;0,'Proje ve Personel Bilgileri'!C114,"")</f>
        <v/>
      </c>
      <c r="C153" s="162">
        <f>IF('G011A (Ocak-Temmuz)'!C153&lt;&gt;"",'G011A (Ocak-Temmuz)'!C153,0)</f>
        <v>0</v>
      </c>
      <c r="D153" s="163">
        <f>IF('G011A (Ocak-Temmuz)'!L153&lt;&gt;"",'G011A (Ocak-Temmuz)'!L153,0)</f>
        <v>0</v>
      </c>
      <c r="E153" s="155">
        <f>IF('G011A (Şubat-Ağustos)'!C153&lt;&gt;"",'G011A (Şubat-Ağustos)'!C153,0)</f>
        <v>0</v>
      </c>
      <c r="F153" s="154">
        <f>IF('G011A (Şubat-Ağustos)'!L153&lt;&gt;"",'G011A (Şubat-Ağustos)'!L153,0)</f>
        <v>0</v>
      </c>
      <c r="G153" s="155">
        <f>IF('G011A (Mart-Eylül)'!C153&lt;&gt;"",'G011A (Mart-Eylül)'!C153,0)</f>
        <v>0</v>
      </c>
      <c r="H153" s="154">
        <f>IF('G011A (Mart-Eylül)'!L153&lt;&gt;"",'G011A (Mart-Eylül)'!L153,0)</f>
        <v>0</v>
      </c>
      <c r="I153" s="155">
        <f>IF('G011A (Nisan-Ekim)'!C153&lt;&gt;"",'G011A (Nisan-Ekim)'!C153,0)</f>
        <v>0</v>
      </c>
      <c r="J153" s="154">
        <f>IF('G011A (Nisan-Ekim)'!L153&lt;&gt;"",'G011A (Nisan-Ekim)'!L153,0)</f>
        <v>0</v>
      </c>
      <c r="K153" s="155">
        <f>IF('G011A (Mayıs-Kasım)'!C153&lt;&gt;"",'G011A (Mayıs-Kasım)'!C153,0)</f>
        <v>0</v>
      </c>
      <c r="L153" s="154">
        <f>IF('G011A (Mayıs-Kasım)'!L153&lt;&gt;"",'G011A (Mayıs-Kasım)'!L153,0)</f>
        <v>0</v>
      </c>
      <c r="M153" s="155">
        <f>IF('G011A (Haziran-Aralık)'!C153&lt;&gt;"",'G011A (Haziran-Aralık)'!C153,0)</f>
        <v>0</v>
      </c>
      <c r="N153" s="154">
        <f>IF('G011A (Haziran-Aralık)'!L153&lt;&gt;"",'G011A (Haziran-Aralık)'!L153,0)</f>
        <v>0</v>
      </c>
      <c r="O153" s="162">
        <f t="shared" si="44"/>
        <v>0</v>
      </c>
      <c r="P153" s="163">
        <f t="shared" si="45"/>
        <v>0</v>
      </c>
      <c r="Q153" s="163">
        <f t="shared" si="46"/>
        <v>0</v>
      </c>
      <c r="R153" s="164">
        <f t="shared" si="47"/>
        <v>0</v>
      </c>
      <c r="S153" s="64"/>
      <c r="T153" s="143">
        <f t="shared" si="48"/>
        <v>0</v>
      </c>
      <c r="U153" s="143">
        <f t="shared" si="49"/>
        <v>0</v>
      </c>
      <c r="V153" s="143">
        <f t="shared" si="50"/>
        <v>0</v>
      </c>
      <c r="W153" s="143">
        <f t="shared" si="51"/>
        <v>0</v>
      </c>
      <c r="X153" s="143">
        <f t="shared" si="52"/>
        <v>0</v>
      </c>
      <c r="Y153" s="143">
        <f t="shared" si="53"/>
        <v>0</v>
      </c>
      <c r="Z153" s="143">
        <f t="shared" si="54"/>
        <v>0</v>
      </c>
      <c r="AA153" s="64"/>
      <c r="AB153" s="64"/>
      <c r="AC153" s="64"/>
    </row>
    <row r="154" spans="1:29" ht="23.1" customHeight="1" x14ac:dyDescent="0.25">
      <c r="A154" s="339">
        <v>99</v>
      </c>
      <c r="B154" s="146" t="str">
        <f>IF('Proje ve Personel Bilgileri'!C115&gt;0,'Proje ve Personel Bilgileri'!C115,"")</f>
        <v/>
      </c>
      <c r="C154" s="162">
        <f>IF('G011A (Ocak-Temmuz)'!C154&lt;&gt;"",'G011A (Ocak-Temmuz)'!C154,0)</f>
        <v>0</v>
      </c>
      <c r="D154" s="163">
        <f>IF('G011A (Ocak-Temmuz)'!L154&lt;&gt;"",'G011A (Ocak-Temmuz)'!L154,0)</f>
        <v>0</v>
      </c>
      <c r="E154" s="155">
        <f>IF('G011A (Şubat-Ağustos)'!C154&lt;&gt;"",'G011A (Şubat-Ağustos)'!C154,0)</f>
        <v>0</v>
      </c>
      <c r="F154" s="154">
        <f>IF('G011A (Şubat-Ağustos)'!L154&lt;&gt;"",'G011A (Şubat-Ağustos)'!L154,0)</f>
        <v>0</v>
      </c>
      <c r="G154" s="155">
        <f>IF('G011A (Mart-Eylül)'!C154&lt;&gt;"",'G011A (Mart-Eylül)'!C154,0)</f>
        <v>0</v>
      </c>
      <c r="H154" s="154">
        <f>IF('G011A (Mart-Eylül)'!L154&lt;&gt;"",'G011A (Mart-Eylül)'!L154,0)</f>
        <v>0</v>
      </c>
      <c r="I154" s="155">
        <f>IF('G011A (Nisan-Ekim)'!C154&lt;&gt;"",'G011A (Nisan-Ekim)'!C154,0)</f>
        <v>0</v>
      </c>
      <c r="J154" s="154">
        <f>IF('G011A (Nisan-Ekim)'!L154&lt;&gt;"",'G011A (Nisan-Ekim)'!L154,0)</f>
        <v>0</v>
      </c>
      <c r="K154" s="155">
        <f>IF('G011A (Mayıs-Kasım)'!C154&lt;&gt;"",'G011A (Mayıs-Kasım)'!C154,0)</f>
        <v>0</v>
      </c>
      <c r="L154" s="154">
        <f>IF('G011A (Mayıs-Kasım)'!L154&lt;&gt;"",'G011A (Mayıs-Kasım)'!L154,0)</f>
        <v>0</v>
      </c>
      <c r="M154" s="155">
        <f>IF('G011A (Haziran-Aralık)'!C154&lt;&gt;"",'G011A (Haziran-Aralık)'!C154,0)</f>
        <v>0</v>
      </c>
      <c r="N154" s="154">
        <f>IF('G011A (Haziran-Aralık)'!L154&lt;&gt;"",'G011A (Haziran-Aralık)'!L154,0)</f>
        <v>0</v>
      </c>
      <c r="O154" s="162">
        <f t="shared" si="44"/>
        <v>0</v>
      </c>
      <c r="P154" s="163">
        <f t="shared" si="45"/>
        <v>0</v>
      </c>
      <c r="Q154" s="163">
        <f t="shared" si="46"/>
        <v>0</v>
      </c>
      <c r="R154" s="164">
        <f t="shared" si="47"/>
        <v>0</v>
      </c>
      <c r="S154" s="64"/>
      <c r="T154" s="143">
        <f t="shared" si="48"/>
        <v>0</v>
      </c>
      <c r="U154" s="143">
        <f t="shared" si="49"/>
        <v>0</v>
      </c>
      <c r="V154" s="143">
        <f t="shared" si="50"/>
        <v>0</v>
      </c>
      <c r="W154" s="143">
        <f t="shared" si="51"/>
        <v>0</v>
      </c>
      <c r="X154" s="143">
        <f t="shared" si="52"/>
        <v>0</v>
      </c>
      <c r="Y154" s="143">
        <f t="shared" si="53"/>
        <v>0</v>
      </c>
      <c r="Z154" s="143">
        <f t="shared" si="54"/>
        <v>0</v>
      </c>
      <c r="AA154" s="64"/>
      <c r="AB154" s="64"/>
      <c r="AC154" s="64"/>
    </row>
    <row r="155" spans="1:29" ht="23.1" customHeight="1" thickBot="1" x14ac:dyDescent="0.3">
      <c r="A155" s="340">
        <v>100</v>
      </c>
      <c r="B155" s="148" t="str">
        <f>IF('Proje ve Personel Bilgileri'!C116&gt;0,'Proje ve Personel Bilgileri'!C116,"")</f>
        <v/>
      </c>
      <c r="C155" s="165">
        <f>IF('G011A (Ocak-Temmuz)'!C155&lt;&gt;"",'G011A (Ocak-Temmuz)'!C155,0)</f>
        <v>0</v>
      </c>
      <c r="D155" s="166">
        <f>IF('G011A (Ocak-Temmuz)'!L155&lt;&gt;"",'G011A (Ocak-Temmuz)'!L155,0)</f>
        <v>0</v>
      </c>
      <c r="E155" s="159">
        <f>IF('G011A (Şubat-Ağustos)'!C155&lt;&gt;"",'G011A (Şubat-Ağustos)'!C155,0)</f>
        <v>0</v>
      </c>
      <c r="F155" s="158">
        <f>IF('G011A (Şubat-Ağustos)'!L155&lt;&gt;"",'G011A (Şubat-Ağustos)'!L155,0)</f>
        <v>0</v>
      </c>
      <c r="G155" s="159">
        <f>IF('G011A (Mart-Eylül)'!C155&lt;&gt;"",'G011A (Mart-Eylül)'!C155,0)</f>
        <v>0</v>
      </c>
      <c r="H155" s="158">
        <f>IF('G011A (Mart-Eylül)'!L155&lt;&gt;"",'G011A (Mart-Eylül)'!L155,0)</f>
        <v>0</v>
      </c>
      <c r="I155" s="159">
        <f>IF('G011A (Nisan-Ekim)'!C155&lt;&gt;"",'G011A (Nisan-Ekim)'!C155,0)</f>
        <v>0</v>
      </c>
      <c r="J155" s="158">
        <f>IF('G011A (Nisan-Ekim)'!L155&lt;&gt;"",'G011A (Nisan-Ekim)'!L155,0)</f>
        <v>0</v>
      </c>
      <c r="K155" s="159">
        <f>IF('G011A (Mayıs-Kasım)'!C155&lt;&gt;"",'G011A (Mayıs-Kasım)'!C155,0)</f>
        <v>0</v>
      </c>
      <c r="L155" s="158">
        <f>IF('G011A (Mayıs-Kasım)'!L155&lt;&gt;"",'G011A (Mayıs-Kasım)'!L155,0)</f>
        <v>0</v>
      </c>
      <c r="M155" s="159">
        <f>IF('G011A (Haziran-Aralık)'!C155&lt;&gt;"",'G011A (Haziran-Aralık)'!C155,0)</f>
        <v>0</v>
      </c>
      <c r="N155" s="158">
        <f>IF('G011A (Haziran-Aralık)'!L155&lt;&gt;"",'G011A (Haziran-Aralık)'!L155,0)</f>
        <v>0</v>
      </c>
      <c r="O155" s="165">
        <f t="shared" si="44"/>
        <v>0</v>
      </c>
      <c r="P155" s="166">
        <f t="shared" si="45"/>
        <v>0</v>
      </c>
      <c r="Q155" s="166">
        <f t="shared" si="46"/>
        <v>0</v>
      </c>
      <c r="R155" s="167">
        <f t="shared" si="47"/>
        <v>0</v>
      </c>
      <c r="S155" s="64"/>
      <c r="T155" s="143">
        <f t="shared" si="48"/>
        <v>0</v>
      </c>
      <c r="U155" s="143">
        <f t="shared" si="49"/>
        <v>0</v>
      </c>
      <c r="V155" s="143">
        <f t="shared" si="50"/>
        <v>0</v>
      </c>
      <c r="W155" s="143">
        <f t="shared" si="51"/>
        <v>0</v>
      </c>
      <c r="X155" s="143">
        <f t="shared" si="52"/>
        <v>0</v>
      </c>
      <c r="Y155" s="143">
        <f t="shared" si="53"/>
        <v>0</v>
      </c>
      <c r="Z155" s="143">
        <f t="shared" si="54"/>
        <v>0</v>
      </c>
      <c r="AA155" s="143">
        <f>IF(ISERROR(IF(SUM(C136:R155)&gt;0,1,0)),1,IF(SUM(C136:R155)&gt;0,1,0))</f>
        <v>0</v>
      </c>
      <c r="AB155" s="64"/>
      <c r="AC155" s="64"/>
    </row>
    <row r="156" spans="1:29" x14ac:dyDescent="0.25">
      <c r="A156" s="64"/>
      <c r="B156" s="12"/>
      <c r="C156" s="12"/>
      <c r="D156" s="12"/>
      <c r="E156" s="12"/>
      <c r="F156" s="12"/>
      <c r="G156" s="12"/>
      <c r="H156" s="12"/>
      <c r="I156" s="12"/>
      <c r="J156" s="2"/>
      <c r="K156" s="64"/>
      <c r="L156" s="94"/>
      <c r="M156" s="94"/>
      <c r="N156" s="94"/>
      <c r="O156" s="94"/>
      <c r="P156" s="94"/>
      <c r="Q156" s="94"/>
      <c r="R156" s="64"/>
      <c r="S156" s="64"/>
      <c r="T156" s="64"/>
      <c r="U156" s="64"/>
      <c r="V156" s="64"/>
      <c r="W156" s="64"/>
      <c r="X156" s="64"/>
      <c r="Y156" s="64"/>
      <c r="Z156" s="64"/>
      <c r="AA156" s="64"/>
      <c r="AB156" s="64"/>
      <c r="AC156" s="64"/>
    </row>
    <row r="157" spans="1:29" x14ac:dyDescent="0.25">
      <c r="A157" s="341" t="s">
        <v>134</v>
      </c>
      <c r="B157" s="12"/>
      <c r="C157" s="12"/>
      <c r="D157" s="12"/>
      <c r="E157" s="12"/>
      <c r="F157" s="12"/>
      <c r="G157" s="12"/>
      <c r="H157" s="12"/>
      <c r="I157" s="12"/>
      <c r="J157" s="2"/>
      <c r="K157" s="64"/>
      <c r="L157" s="94"/>
      <c r="M157" s="94"/>
      <c r="N157" s="94"/>
      <c r="O157" s="94"/>
      <c r="P157" s="94"/>
      <c r="Q157" s="94"/>
      <c r="R157" s="64"/>
      <c r="S157" s="64"/>
      <c r="T157" s="64"/>
      <c r="U157" s="64"/>
      <c r="V157" s="64"/>
      <c r="W157" s="64"/>
      <c r="X157" s="64"/>
      <c r="Y157" s="64"/>
      <c r="Z157" s="64"/>
      <c r="AA157" s="64"/>
      <c r="AB157" s="64"/>
      <c r="AC157" s="64"/>
    </row>
    <row r="158" spans="1:29" x14ac:dyDescent="0.25">
      <c r="A158" s="64"/>
      <c r="B158" s="64"/>
      <c r="C158" s="94"/>
      <c r="D158" s="64"/>
      <c r="E158" s="64"/>
      <c r="F158" s="64"/>
      <c r="G158" s="64"/>
      <c r="H158" s="64"/>
      <c r="I158" s="64"/>
      <c r="J158" s="2"/>
      <c r="K158" s="64"/>
      <c r="L158" s="94"/>
      <c r="M158" s="94"/>
      <c r="N158" s="94"/>
      <c r="O158" s="94"/>
      <c r="P158" s="64"/>
      <c r="Q158" s="64"/>
      <c r="R158" s="64"/>
      <c r="S158" s="64"/>
      <c r="T158" s="64"/>
      <c r="U158" s="64"/>
      <c r="V158" s="64"/>
      <c r="W158" s="64"/>
      <c r="X158" s="64"/>
      <c r="Y158" s="64"/>
      <c r="Z158" s="64"/>
      <c r="AA158" s="64"/>
      <c r="AB158" s="64"/>
      <c r="AC158" s="64"/>
    </row>
    <row r="159" spans="1:29" ht="19.5" x14ac:dyDescent="0.3">
      <c r="A159" s="330" t="s">
        <v>32</v>
      </c>
      <c r="B159" s="331">
        <f ca="1">imzatarihi</f>
        <v>46091</v>
      </c>
      <c r="C159" s="468" t="s">
        <v>33</v>
      </c>
      <c r="D159" s="468"/>
      <c r="E159" s="332" t="str">
        <f>IF(kurulusyetkilisi&gt;0,kurulusyetkilisi,"")</f>
        <v/>
      </c>
      <c r="F159" s="64"/>
      <c r="G159" s="230"/>
      <c r="H159" s="229"/>
      <c r="I159" s="229"/>
      <c r="J159" s="2"/>
      <c r="K159" s="64"/>
      <c r="L159" s="94"/>
      <c r="M159" s="94"/>
      <c r="N159" s="94"/>
      <c r="O159" s="94"/>
      <c r="P159" s="64"/>
      <c r="Q159" s="64"/>
      <c r="R159" s="64"/>
      <c r="S159" s="64"/>
      <c r="T159" s="64"/>
      <c r="U159" s="64"/>
      <c r="V159" s="64"/>
      <c r="W159" s="64"/>
      <c r="X159" s="64"/>
      <c r="Y159" s="64"/>
      <c r="Z159" s="64"/>
      <c r="AA159" s="64"/>
      <c r="AB159" s="64"/>
      <c r="AC159" s="64"/>
    </row>
    <row r="160" spans="1:29" ht="19.5" x14ac:dyDescent="0.3">
      <c r="A160" s="232"/>
      <c r="B160" s="232"/>
      <c r="C160" s="468" t="s">
        <v>34</v>
      </c>
      <c r="D160" s="468"/>
      <c r="E160" s="469"/>
      <c r="F160" s="469"/>
      <c r="G160" s="469"/>
      <c r="H160" s="61"/>
      <c r="I160" s="61"/>
      <c r="J160" s="2"/>
      <c r="K160" s="64"/>
      <c r="L160" s="94"/>
      <c r="M160" s="94"/>
      <c r="N160" s="94"/>
      <c r="O160" s="94"/>
      <c r="P160" s="64"/>
      <c r="Q160" s="64"/>
      <c r="R160" s="64"/>
      <c r="S160" s="64"/>
      <c r="T160" s="64"/>
      <c r="U160" s="64"/>
      <c r="V160" s="64"/>
      <c r="W160" s="64"/>
      <c r="X160" s="64"/>
      <c r="Y160" s="64"/>
      <c r="Z160" s="64"/>
      <c r="AA160" s="64"/>
      <c r="AB160" s="64"/>
      <c r="AC160" s="64"/>
    </row>
    <row r="161" spans="1:29" ht="15.75" customHeight="1" x14ac:dyDescent="0.25">
      <c r="A161" s="508" t="s">
        <v>39</v>
      </c>
      <c r="B161" s="508"/>
      <c r="C161" s="508"/>
      <c r="D161" s="508"/>
      <c r="E161" s="508"/>
      <c r="F161" s="508"/>
      <c r="G161" s="508"/>
      <c r="H161" s="508"/>
      <c r="I161" s="508"/>
      <c r="J161" s="508"/>
      <c r="K161" s="508"/>
      <c r="L161" s="508"/>
      <c r="M161" s="508"/>
      <c r="N161" s="508"/>
      <c r="O161" s="508"/>
      <c r="P161" s="508"/>
      <c r="Q161" s="508"/>
      <c r="R161" s="508"/>
      <c r="S161" s="64"/>
      <c r="T161" s="64"/>
      <c r="U161" s="64"/>
      <c r="V161" s="64"/>
      <c r="W161" s="64"/>
      <c r="X161" s="64"/>
      <c r="Y161" s="64"/>
      <c r="Z161" s="64"/>
      <c r="AA161" s="64"/>
      <c r="AB161" s="64"/>
      <c r="AC161" s="64"/>
    </row>
    <row r="162" spans="1:29" x14ac:dyDescent="0.25">
      <c r="A162" s="494" t="str">
        <f>IF(YilDonem&lt;&gt;"",CONCATENATE(YilDonem," dönemine aittir."),"")</f>
        <v/>
      </c>
      <c r="B162" s="494"/>
      <c r="C162" s="494"/>
      <c r="D162" s="494"/>
      <c r="E162" s="494"/>
      <c r="F162" s="494"/>
      <c r="G162" s="494"/>
      <c r="H162" s="494"/>
      <c r="I162" s="494"/>
      <c r="J162" s="494"/>
      <c r="K162" s="494"/>
      <c r="L162" s="494"/>
      <c r="M162" s="494"/>
      <c r="N162" s="494"/>
      <c r="O162" s="494"/>
      <c r="P162" s="494"/>
      <c r="Q162" s="494"/>
      <c r="R162" s="494"/>
      <c r="S162" s="64"/>
      <c r="T162" s="64"/>
      <c r="U162" s="64"/>
      <c r="V162" s="64"/>
      <c r="W162" s="64"/>
      <c r="X162" s="64"/>
      <c r="Y162" s="64"/>
      <c r="Z162" s="64"/>
      <c r="AA162" s="64"/>
      <c r="AB162" s="64"/>
      <c r="AC162" s="64"/>
    </row>
    <row r="163" spans="1:29" ht="19.5" thickBot="1" x14ac:dyDescent="0.35">
      <c r="A163" s="495" t="s">
        <v>44</v>
      </c>
      <c r="B163" s="495"/>
      <c r="C163" s="495"/>
      <c r="D163" s="495"/>
      <c r="E163" s="495"/>
      <c r="F163" s="495"/>
      <c r="G163" s="495"/>
      <c r="H163" s="495"/>
      <c r="I163" s="495"/>
      <c r="J163" s="495"/>
      <c r="K163" s="495"/>
      <c r="L163" s="495"/>
      <c r="M163" s="495"/>
      <c r="N163" s="495"/>
      <c r="O163" s="495"/>
      <c r="P163" s="495"/>
      <c r="Q163" s="495"/>
      <c r="R163" s="495"/>
      <c r="S163" s="64"/>
      <c r="T163" s="64"/>
      <c r="U163" s="64"/>
      <c r="V163" s="64"/>
      <c r="W163" s="64"/>
      <c r="X163" s="64"/>
      <c r="Y163" s="64"/>
      <c r="Z163" s="64"/>
      <c r="AA163" s="64"/>
      <c r="AB163" s="64"/>
      <c r="AC163" s="64"/>
    </row>
    <row r="164" spans="1:29" ht="31.7" customHeight="1" thickBot="1" x14ac:dyDescent="0.3">
      <c r="A164" s="336" t="s">
        <v>167</v>
      </c>
      <c r="B164" s="496" t="str">
        <f>IF(ProjeNo&gt;0,ProjeNo,"")</f>
        <v/>
      </c>
      <c r="C164" s="497"/>
      <c r="D164" s="497"/>
      <c r="E164" s="497"/>
      <c r="F164" s="497"/>
      <c r="G164" s="497"/>
      <c r="H164" s="497"/>
      <c r="I164" s="497"/>
      <c r="J164" s="497"/>
      <c r="K164" s="497"/>
      <c r="L164" s="497"/>
      <c r="M164" s="497"/>
      <c r="N164" s="497"/>
      <c r="O164" s="497"/>
      <c r="P164" s="497"/>
      <c r="Q164" s="497"/>
      <c r="R164" s="498"/>
      <c r="S164" s="64"/>
      <c r="T164" s="64"/>
      <c r="U164" s="64"/>
      <c r="V164" s="64"/>
      <c r="W164" s="64"/>
      <c r="X164" s="64"/>
      <c r="Y164" s="64"/>
      <c r="Z164" s="64"/>
      <c r="AA164" s="64"/>
      <c r="AB164" s="64"/>
      <c r="AC164" s="64"/>
    </row>
    <row r="165" spans="1:29" ht="31.7" customHeight="1" thickBot="1" x14ac:dyDescent="0.3">
      <c r="A165" s="337" t="s">
        <v>168</v>
      </c>
      <c r="B165" s="499" t="str">
        <f>IF(ProjeAdi&gt;0,ProjeAdi,"")</f>
        <v/>
      </c>
      <c r="C165" s="500"/>
      <c r="D165" s="500"/>
      <c r="E165" s="500"/>
      <c r="F165" s="500"/>
      <c r="G165" s="500"/>
      <c r="H165" s="500"/>
      <c r="I165" s="500"/>
      <c r="J165" s="500"/>
      <c r="K165" s="500"/>
      <c r="L165" s="500"/>
      <c r="M165" s="500"/>
      <c r="N165" s="500"/>
      <c r="O165" s="500"/>
      <c r="P165" s="500"/>
      <c r="Q165" s="500"/>
      <c r="R165" s="501"/>
      <c r="S165" s="64"/>
      <c r="T165" s="64"/>
      <c r="U165" s="64"/>
      <c r="V165" s="64"/>
      <c r="W165" s="64"/>
      <c r="X165" s="64"/>
      <c r="Y165" s="64"/>
      <c r="Z165" s="64"/>
      <c r="AA165" s="64"/>
      <c r="AB165" s="64"/>
      <c r="AC165" s="64"/>
    </row>
    <row r="166" spans="1:29" ht="75.2" customHeight="1" thickBot="1" x14ac:dyDescent="0.3">
      <c r="A166" s="502" t="s">
        <v>3</v>
      </c>
      <c r="B166" s="504" t="s">
        <v>45</v>
      </c>
      <c r="C166" s="506" t="str">
        <f>IF(Dönem=1,"OCAK",IF(Dönem=2,"TEMMUZ",""))</f>
        <v/>
      </c>
      <c r="D166" s="507"/>
      <c r="E166" s="506" t="str">
        <f>IF(Dönem=1,"ŞUBAT",IF(Dönem=2,"AĞUSTOS",""))</f>
        <v/>
      </c>
      <c r="F166" s="507"/>
      <c r="G166" s="506" t="str">
        <f>IF(Dönem=1,"MART",IF(Dönem=2,"EYLÜL",""))</f>
        <v/>
      </c>
      <c r="H166" s="507"/>
      <c r="I166" s="506" t="str">
        <f>IF(Dönem=1,"NİSAN",IF(Dönem=2,"EKİM",""))</f>
        <v/>
      </c>
      <c r="J166" s="507"/>
      <c r="K166" s="506" t="str">
        <f>IF(Dönem=1,"MAYIS",IF(Dönem=2,"KASIM",""))</f>
        <v/>
      </c>
      <c r="L166" s="507"/>
      <c r="M166" s="506" t="str">
        <f>IF(Dönem=1,"HAZİRAN",IF(Dönem=2,"ARALIK",""))</f>
        <v/>
      </c>
      <c r="N166" s="507"/>
      <c r="O166" s="504" t="s">
        <v>40</v>
      </c>
      <c r="P166" s="504" t="s">
        <v>41</v>
      </c>
      <c r="Q166" s="504" t="s">
        <v>42</v>
      </c>
      <c r="R166" s="504" t="s">
        <v>126</v>
      </c>
      <c r="S166" s="333"/>
      <c r="T166" s="333"/>
      <c r="U166" s="64"/>
      <c r="V166" s="64"/>
      <c r="W166" s="64"/>
      <c r="X166" s="64"/>
      <c r="Y166" s="64"/>
      <c r="Z166" s="64"/>
      <c r="AA166" s="64"/>
      <c r="AB166" s="64"/>
      <c r="AC166" s="64"/>
    </row>
    <row r="167" spans="1:29" ht="49.7" customHeight="1" thickBot="1" x14ac:dyDescent="0.3">
      <c r="A167" s="503"/>
      <c r="B167" s="505"/>
      <c r="C167" s="334" t="s">
        <v>23</v>
      </c>
      <c r="D167" s="334" t="s">
        <v>43</v>
      </c>
      <c r="E167" s="334" t="s">
        <v>23</v>
      </c>
      <c r="F167" s="334" t="s">
        <v>43</v>
      </c>
      <c r="G167" s="334" t="s">
        <v>23</v>
      </c>
      <c r="H167" s="334" t="s">
        <v>43</v>
      </c>
      <c r="I167" s="334" t="s">
        <v>23</v>
      </c>
      <c r="J167" s="334" t="s">
        <v>43</v>
      </c>
      <c r="K167" s="334" t="s">
        <v>23</v>
      </c>
      <c r="L167" s="334" t="s">
        <v>43</v>
      </c>
      <c r="M167" s="334" t="s">
        <v>23</v>
      </c>
      <c r="N167" s="334" t="s">
        <v>43</v>
      </c>
      <c r="O167" s="505"/>
      <c r="P167" s="505"/>
      <c r="Q167" s="505"/>
      <c r="R167" s="505"/>
      <c r="S167" s="64"/>
      <c r="T167" s="64"/>
      <c r="U167" s="64"/>
      <c r="V167" s="64"/>
      <c r="W167" s="64"/>
      <c r="X167" s="64"/>
      <c r="Y167" s="64"/>
      <c r="Z167" s="335" t="s">
        <v>78</v>
      </c>
      <c r="AA167" s="64"/>
      <c r="AB167" s="64"/>
      <c r="AC167" s="64"/>
    </row>
    <row r="168" spans="1:29" ht="23.1" customHeight="1" x14ac:dyDescent="0.25">
      <c r="A168" s="338">
        <v>101</v>
      </c>
      <c r="B168" s="144" t="str">
        <f>IF('Proje ve Personel Bilgileri'!C117&gt;0,'Proje ve Personel Bilgileri'!C117,"")</f>
        <v/>
      </c>
      <c r="C168" s="152">
        <f>IF('G011A (Ocak-Temmuz)'!C168&lt;&gt;"",'G011A (Ocak-Temmuz)'!C168,0)</f>
        <v>0</v>
      </c>
      <c r="D168" s="151">
        <f>IF('G011A (Ocak-Temmuz)'!L168&lt;&gt;"",'G011A (Ocak-Temmuz)'!L168,0)</f>
        <v>0</v>
      </c>
      <c r="E168" s="152">
        <f>IF('G011A (Şubat-Ağustos)'!C168&lt;&gt;"",'G011A (Şubat-Ağustos)'!C168,0)</f>
        <v>0</v>
      </c>
      <c r="F168" s="151">
        <f>IF('G011A (Şubat-Ağustos)'!L168&lt;&gt;"",'G011A (Şubat-Ağustos)'!L168,0)</f>
        <v>0</v>
      </c>
      <c r="G168" s="152">
        <f>IF('G011A (Mart-Eylül)'!C168&lt;&gt;"",'G011A (Mart-Eylül)'!C168,0)</f>
        <v>0</v>
      </c>
      <c r="H168" s="151">
        <f>IF('G011A (Mart-Eylül)'!L168&lt;&gt;"",'G011A (Mart-Eylül)'!L168,0)</f>
        <v>0</v>
      </c>
      <c r="I168" s="152">
        <f>IF('G011A (Nisan-Ekim)'!C168&lt;&gt;"",'G011A (Nisan-Ekim)'!C168,0)</f>
        <v>0</v>
      </c>
      <c r="J168" s="151">
        <f>IF('G011A (Nisan-Ekim)'!L168&lt;&gt;"",'G011A (Nisan-Ekim)'!L168,0)</f>
        <v>0</v>
      </c>
      <c r="K168" s="152">
        <f>IF('G011A (Mayıs-Kasım)'!C168&lt;&gt;"",'G011A (Mayıs-Kasım)'!C168,0)</f>
        <v>0</v>
      </c>
      <c r="L168" s="151">
        <f>IF('G011A (Mayıs-Kasım)'!L168&lt;&gt;"",'G011A (Mayıs-Kasım)'!L168,0)</f>
        <v>0</v>
      </c>
      <c r="M168" s="152">
        <f>IF('G011A (Haziran-Aralık)'!C168&lt;&gt;"",'G011A (Haziran-Aralık)'!C168,0)</f>
        <v>0</v>
      </c>
      <c r="N168" s="151">
        <f>IF('G011A (Haziran-Aralık)'!L168&lt;&gt;"",'G011A (Haziran-Aralık)'!L168,0)</f>
        <v>0</v>
      </c>
      <c r="O168" s="152">
        <f>C168+E168+G168+I168+K168+M168</f>
        <v>0</v>
      </c>
      <c r="P168" s="151">
        <f>D168+F168+H168+J168+L168+N168</f>
        <v>0</v>
      </c>
      <c r="Q168" s="151">
        <f>IF(O168=0,0,O168/30)</f>
        <v>0</v>
      </c>
      <c r="R168" s="153">
        <f>IF(P168=0,0,P168/Q168)</f>
        <v>0</v>
      </c>
      <c r="S168" s="64"/>
      <c r="T168" s="143">
        <f>IF(C168&gt;0,1,0)</f>
        <v>0</v>
      </c>
      <c r="U168" s="143">
        <f>IF(E168&gt;0,1,0)</f>
        <v>0</v>
      </c>
      <c r="V168" s="143">
        <f>IF(G168&gt;0,1,0)</f>
        <v>0</v>
      </c>
      <c r="W168" s="143">
        <f>IF(I168&gt;0,1,0)</f>
        <v>0</v>
      </c>
      <c r="X168" s="143">
        <f>IF(K168&gt;0,1,0)</f>
        <v>0</v>
      </c>
      <c r="Y168" s="143">
        <f>IF(M168&gt;0,1,0)</f>
        <v>0</v>
      </c>
      <c r="Z168" s="143">
        <f>SUM(T168:Y168)</f>
        <v>0</v>
      </c>
      <c r="AA168" s="64"/>
      <c r="AB168" s="64"/>
      <c r="AC168" s="64"/>
    </row>
    <row r="169" spans="1:29" ht="23.1" customHeight="1" x14ac:dyDescent="0.25">
      <c r="A169" s="339">
        <v>102</v>
      </c>
      <c r="B169" s="146" t="str">
        <f>IF('Proje ve Personel Bilgileri'!C118&gt;0,'Proje ve Personel Bilgileri'!C118,"")</f>
        <v/>
      </c>
      <c r="C169" s="162">
        <f>IF('G011A (Ocak-Temmuz)'!C169&lt;&gt;"",'G011A (Ocak-Temmuz)'!C169,0)</f>
        <v>0</v>
      </c>
      <c r="D169" s="163">
        <f>IF('G011A (Ocak-Temmuz)'!L169&lt;&gt;"",'G011A (Ocak-Temmuz)'!L169,0)</f>
        <v>0</v>
      </c>
      <c r="E169" s="155">
        <f>IF('G011A (Şubat-Ağustos)'!C169&lt;&gt;"",'G011A (Şubat-Ağustos)'!C169,0)</f>
        <v>0</v>
      </c>
      <c r="F169" s="154">
        <f>IF('G011A (Şubat-Ağustos)'!L169&lt;&gt;"",'G011A (Şubat-Ağustos)'!L169,0)</f>
        <v>0</v>
      </c>
      <c r="G169" s="155">
        <f>IF('G011A (Mart-Eylül)'!C169&lt;&gt;"",'G011A (Mart-Eylül)'!C169,0)</f>
        <v>0</v>
      </c>
      <c r="H169" s="154">
        <f>IF('G011A (Mart-Eylül)'!L169&lt;&gt;"",'G011A (Mart-Eylül)'!L169,0)</f>
        <v>0</v>
      </c>
      <c r="I169" s="155">
        <f>IF('G011A (Nisan-Ekim)'!C169&lt;&gt;"",'G011A (Nisan-Ekim)'!C169,0)</f>
        <v>0</v>
      </c>
      <c r="J169" s="154">
        <f>IF('G011A (Nisan-Ekim)'!L169&lt;&gt;"",'G011A (Nisan-Ekim)'!L169,0)</f>
        <v>0</v>
      </c>
      <c r="K169" s="155">
        <f>IF('G011A (Mayıs-Kasım)'!C169&lt;&gt;"",'G011A (Mayıs-Kasım)'!C169,0)</f>
        <v>0</v>
      </c>
      <c r="L169" s="154">
        <f>IF('G011A (Mayıs-Kasım)'!L169&lt;&gt;"",'G011A (Mayıs-Kasım)'!L169,0)</f>
        <v>0</v>
      </c>
      <c r="M169" s="155">
        <f>IF('G011A (Haziran-Aralık)'!C169&lt;&gt;"",'G011A (Haziran-Aralık)'!C169,0)</f>
        <v>0</v>
      </c>
      <c r="N169" s="154">
        <f>IF('G011A (Haziran-Aralık)'!L169&lt;&gt;"",'G011A (Haziran-Aralık)'!L169,0)</f>
        <v>0</v>
      </c>
      <c r="O169" s="162">
        <f t="shared" ref="O169:O187" si="55">C169+E169+G169+I169+K169+M169</f>
        <v>0</v>
      </c>
      <c r="P169" s="163">
        <f t="shared" ref="P169:P187" si="56">D169+F169+H169+J169+L169+N169</f>
        <v>0</v>
      </c>
      <c r="Q169" s="163">
        <f t="shared" ref="Q169:Q187" si="57">IF(O169=0,0,O169/30)</f>
        <v>0</v>
      </c>
      <c r="R169" s="164">
        <f t="shared" ref="R169:R187" si="58">IF(P169=0,0,P169/Q169)</f>
        <v>0</v>
      </c>
      <c r="S169" s="64"/>
      <c r="T169" s="143">
        <f t="shared" ref="T169:T187" si="59">IF(C169&gt;0,1,0)</f>
        <v>0</v>
      </c>
      <c r="U169" s="143">
        <f t="shared" ref="U169:U187" si="60">IF(E169&gt;0,1,0)</f>
        <v>0</v>
      </c>
      <c r="V169" s="143">
        <f t="shared" ref="V169:V187" si="61">IF(G169&gt;0,1,0)</f>
        <v>0</v>
      </c>
      <c r="W169" s="143">
        <f t="shared" ref="W169:W187" si="62">IF(I169&gt;0,1,0)</f>
        <v>0</v>
      </c>
      <c r="X169" s="143">
        <f t="shared" ref="X169:X187" si="63">IF(K169&gt;0,1,0)</f>
        <v>0</v>
      </c>
      <c r="Y169" s="143">
        <f t="shared" ref="Y169:Y187" si="64">IF(M169&gt;0,1,0)</f>
        <v>0</v>
      </c>
      <c r="Z169" s="143">
        <f t="shared" ref="Z169:Z187" si="65">SUM(T169:Y169)</f>
        <v>0</v>
      </c>
      <c r="AA169" s="64"/>
      <c r="AB169" s="64"/>
      <c r="AC169" s="64"/>
    </row>
    <row r="170" spans="1:29" ht="23.1" customHeight="1" x14ac:dyDescent="0.25">
      <c r="A170" s="339">
        <v>103</v>
      </c>
      <c r="B170" s="146" t="str">
        <f>IF('Proje ve Personel Bilgileri'!C119&gt;0,'Proje ve Personel Bilgileri'!C119,"")</f>
        <v/>
      </c>
      <c r="C170" s="162">
        <f>IF('G011A (Ocak-Temmuz)'!C170&lt;&gt;"",'G011A (Ocak-Temmuz)'!C170,0)</f>
        <v>0</v>
      </c>
      <c r="D170" s="163">
        <f>IF('G011A (Ocak-Temmuz)'!L170&lt;&gt;"",'G011A (Ocak-Temmuz)'!L170,0)</f>
        <v>0</v>
      </c>
      <c r="E170" s="155">
        <f>IF('G011A (Şubat-Ağustos)'!C170&lt;&gt;"",'G011A (Şubat-Ağustos)'!C170,0)</f>
        <v>0</v>
      </c>
      <c r="F170" s="154">
        <f>IF('G011A (Şubat-Ağustos)'!L170&lt;&gt;"",'G011A (Şubat-Ağustos)'!L170,0)</f>
        <v>0</v>
      </c>
      <c r="G170" s="155">
        <f>IF('G011A (Mart-Eylül)'!C170&lt;&gt;"",'G011A (Mart-Eylül)'!C170,0)</f>
        <v>0</v>
      </c>
      <c r="H170" s="154">
        <f>IF('G011A (Mart-Eylül)'!L170&lt;&gt;"",'G011A (Mart-Eylül)'!L170,0)</f>
        <v>0</v>
      </c>
      <c r="I170" s="155">
        <f>IF('G011A (Nisan-Ekim)'!C170&lt;&gt;"",'G011A (Nisan-Ekim)'!C170,0)</f>
        <v>0</v>
      </c>
      <c r="J170" s="154">
        <f>IF('G011A (Nisan-Ekim)'!L170&lt;&gt;"",'G011A (Nisan-Ekim)'!L170,0)</f>
        <v>0</v>
      </c>
      <c r="K170" s="155">
        <f>IF('G011A (Mayıs-Kasım)'!C170&lt;&gt;"",'G011A (Mayıs-Kasım)'!C170,0)</f>
        <v>0</v>
      </c>
      <c r="L170" s="154">
        <f>IF('G011A (Mayıs-Kasım)'!L170&lt;&gt;"",'G011A (Mayıs-Kasım)'!L170,0)</f>
        <v>0</v>
      </c>
      <c r="M170" s="155">
        <f>IF('G011A (Haziran-Aralık)'!C170&lt;&gt;"",'G011A (Haziran-Aralık)'!C170,0)</f>
        <v>0</v>
      </c>
      <c r="N170" s="154">
        <f>IF('G011A (Haziran-Aralık)'!L170&lt;&gt;"",'G011A (Haziran-Aralık)'!L170,0)</f>
        <v>0</v>
      </c>
      <c r="O170" s="162">
        <f t="shared" si="55"/>
        <v>0</v>
      </c>
      <c r="P170" s="163">
        <f t="shared" si="56"/>
        <v>0</v>
      </c>
      <c r="Q170" s="163">
        <f t="shared" si="57"/>
        <v>0</v>
      </c>
      <c r="R170" s="164">
        <f t="shared" si="58"/>
        <v>0</v>
      </c>
      <c r="S170" s="64"/>
      <c r="T170" s="143">
        <f t="shared" si="59"/>
        <v>0</v>
      </c>
      <c r="U170" s="143">
        <f t="shared" si="60"/>
        <v>0</v>
      </c>
      <c r="V170" s="143">
        <f t="shared" si="61"/>
        <v>0</v>
      </c>
      <c r="W170" s="143">
        <f t="shared" si="62"/>
        <v>0</v>
      </c>
      <c r="X170" s="143">
        <f t="shared" si="63"/>
        <v>0</v>
      </c>
      <c r="Y170" s="143">
        <f t="shared" si="64"/>
        <v>0</v>
      </c>
      <c r="Z170" s="143">
        <f t="shared" si="65"/>
        <v>0</v>
      </c>
      <c r="AA170" s="64"/>
      <c r="AB170" s="64"/>
      <c r="AC170" s="64"/>
    </row>
    <row r="171" spans="1:29" ht="23.1" customHeight="1" x14ac:dyDescent="0.25">
      <c r="A171" s="339">
        <v>104</v>
      </c>
      <c r="B171" s="146" t="str">
        <f>IF('Proje ve Personel Bilgileri'!C120&gt;0,'Proje ve Personel Bilgileri'!C120,"")</f>
        <v/>
      </c>
      <c r="C171" s="162">
        <f>IF('G011A (Ocak-Temmuz)'!C171&lt;&gt;"",'G011A (Ocak-Temmuz)'!C171,0)</f>
        <v>0</v>
      </c>
      <c r="D171" s="163">
        <f>IF('G011A (Ocak-Temmuz)'!L171&lt;&gt;"",'G011A (Ocak-Temmuz)'!L171,0)</f>
        <v>0</v>
      </c>
      <c r="E171" s="155">
        <f>IF('G011A (Şubat-Ağustos)'!C171&lt;&gt;"",'G011A (Şubat-Ağustos)'!C171,0)</f>
        <v>0</v>
      </c>
      <c r="F171" s="154">
        <f>IF('G011A (Şubat-Ağustos)'!L171&lt;&gt;"",'G011A (Şubat-Ağustos)'!L171,0)</f>
        <v>0</v>
      </c>
      <c r="G171" s="155">
        <f>IF('G011A (Mart-Eylül)'!C171&lt;&gt;"",'G011A (Mart-Eylül)'!C171,0)</f>
        <v>0</v>
      </c>
      <c r="H171" s="154">
        <f>IF('G011A (Mart-Eylül)'!L171&lt;&gt;"",'G011A (Mart-Eylül)'!L171,0)</f>
        <v>0</v>
      </c>
      <c r="I171" s="155">
        <f>IF('G011A (Nisan-Ekim)'!C171&lt;&gt;"",'G011A (Nisan-Ekim)'!C171,0)</f>
        <v>0</v>
      </c>
      <c r="J171" s="154">
        <f>IF('G011A (Nisan-Ekim)'!L171&lt;&gt;"",'G011A (Nisan-Ekim)'!L171,0)</f>
        <v>0</v>
      </c>
      <c r="K171" s="155">
        <f>IF('G011A (Mayıs-Kasım)'!C171&lt;&gt;"",'G011A (Mayıs-Kasım)'!C171,0)</f>
        <v>0</v>
      </c>
      <c r="L171" s="154">
        <f>IF('G011A (Mayıs-Kasım)'!L171&lt;&gt;"",'G011A (Mayıs-Kasım)'!L171,0)</f>
        <v>0</v>
      </c>
      <c r="M171" s="155">
        <f>IF('G011A (Haziran-Aralık)'!C171&lt;&gt;"",'G011A (Haziran-Aralık)'!C171,0)</f>
        <v>0</v>
      </c>
      <c r="N171" s="154">
        <f>IF('G011A (Haziran-Aralık)'!L171&lt;&gt;"",'G011A (Haziran-Aralık)'!L171,0)</f>
        <v>0</v>
      </c>
      <c r="O171" s="162">
        <f t="shared" si="55"/>
        <v>0</v>
      </c>
      <c r="P171" s="163">
        <f t="shared" si="56"/>
        <v>0</v>
      </c>
      <c r="Q171" s="163">
        <f t="shared" si="57"/>
        <v>0</v>
      </c>
      <c r="R171" s="164">
        <f t="shared" si="58"/>
        <v>0</v>
      </c>
      <c r="S171" s="64"/>
      <c r="T171" s="143">
        <f t="shared" si="59"/>
        <v>0</v>
      </c>
      <c r="U171" s="143">
        <f t="shared" si="60"/>
        <v>0</v>
      </c>
      <c r="V171" s="143">
        <f t="shared" si="61"/>
        <v>0</v>
      </c>
      <c r="W171" s="143">
        <f t="shared" si="62"/>
        <v>0</v>
      </c>
      <c r="X171" s="143">
        <f t="shared" si="63"/>
        <v>0</v>
      </c>
      <c r="Y171" s="143">
        <f t="shared" si="64"/>
        <v>0</v>
      </c>
      <c r="Z171" s="143">
        <f t="shared" si="65"/>
        <v>0</v>
      </c>
      <c r="AA171" s="64"/>
      <c r="AB171" s="64"/>
      <c r="AC171" s="64"/>
    </row>
    <row r="172" spans="1:29" ht="23.1" customHeight="1" x14ac:dyDescent="0.25">
      <c r="A172" s="339">
        <v>105</v>
      </c>
      <c r="B172" s="146" t="str">
        <f>IF('Proje ve Personel Bilgileri'!C121&gt;0,'Proje ve Personel Bilgileri'!C121,"")</f>
        <v/>
      </c>
      <c r="C172" s="162">
        <f>IF('G011A (Ocak-Temmuz)'!C172&lt;&gt;"",'G011A (Ocak-Temmuz)'!C172,0)</f>
        <v>0</v>
      </c>
      <c r="D172" s="163">
        <f>IF('G011A (Ocak-Temmuz)'!L172&lt;&gt;"",'G011A (Ocak-Temmuz)'!L172,0)</f>
        <v>0</v>
      </c>
      <c r="E172" s="155">
        <f>IF('G011A (Şubat-Ağustos)'!C172&lt;&gt;"",'G011A (Şubat-Ağustos)'!C172,0)</f>
        <v>0</v>
      </c>
      <c r="F172" s="154">
        <f>IF('G011A (Şubat-Ağustos)'!L172&lt;&gt;"",'G011A (Şubat-Ağustos)'!L172,0)</f>
        <v>0</v>
      </c>
      <c r="G172" s="155">
        <f>IF('G011A (Mart-Eylül)'!C172&lt;&gt;"",'G011A (Mart-Eylül)'!C172,0)</f>
        <v>0</v>
      </c>
      <c r="H172" s="154">
        <f>IF('G011A (Mart-Eylül)'!L172&lt;&gt;"",'G011A (Mart-Eylül)'!L172,0)</f>
        <v>0</v>
      </c>
      <c r="I172" s="155">
        <f>IF('G011A (Nisan-Ekim)'!C172&lt;&gt;"",'G011A (Nisan-Ekim)'!C172,0)</f>
        <v>0</v>
      </c>
      <c r="J172" s="154">
        <f>IF('G011A (Nisan-Ekim)'!L172&lt;&gt;"",'G011A (Nisan-Ekim)'!L172,0)</f>
        <v>0</v>
      </c>
      <c r="K172" s="155">
        <f>IF('G011A (Mayıs-Kasım)'!C172&lt;&gt;"",'G011A (Mayıs-Kasım)'!C172,0)</f>
        <v>0</v>
      </c>
      <c r="L172" s="154">
        <f>IF('G011A (Mayıs-Kasım)'!L172&lt;&gt;"",'G011A (Mayıs-Kasım)'!L172,0)</f>
        <v>0</v>
      </c>
      <c r="M172" s="155">
        <f>IF('G011A (Haziran-Aralık)'!C172&lt;&gt;"",'G011A (Haziran-Aralık)'!C172,0)</f>
        <v>0</v>
      </c>
      <c r="N172" s="154">
        <f>IF('G011A (Haziran-Aralık)'!L172&lt;&gt;"",'G011A (Haziran-Aralık)'!L172,0)</f>
        <v>0</v>
      </c>
      <c r="O172" s="162">
        <f t="shared" si="55"/>
        <v>0</v>
      </c>
      <c r="P172" s="163">
        <f t="shared" si="56"/>
        <v>0</v>
      </c>
      <c r="Q172" s="163">
        <f t="shared" si="57"/>
        <v>0</v>
      </c>
      <c r="R172" s="164">
        <f t="shared" si="58"/>
        <v>0</v>
      </c>
      <c r="S172" s="64"/>
      <c r="T172" s="143">
        <f t="shared" si="59"/>
        <v>0</v>
      </c>
      <c r="U172" s="143">
        <f t="shared" si="60"/>
        <v>0</v>
      </c>
      <c r="V172" s="143">
        <f t="shared" si="61"/>
        <v>0</v>
      </c>
      <c r="W172" s="143">
        <f t="shared" si="62"/>
        <v>0</v>
      </c>
      <c r="X172" s="143">
        <f t="shared" si="63"/>
        <v>0</v>
      </c>
      <c r="Y172" s="143">
        <f t="shared" si="64"/>
        <v>0</v>
      </c>
      <c r="Z172" s="143">
        <f t="shared" si="65"/>
        <v>0</v>
      </c>
      <c r="AA172" s="64"/>
      <c r="AB172" s="64"/>
      <c r="AC172" s="64"/>
    </row>
    <row r="173" spans="1:29" ht="23.1" customHeight="1" x14ac:dyDescent="0.25">
      <c r="A173" s="339">
        <v>106</v>
      </c>
      <c r="B173" s="146" t="str">
        <f>IF('Proje ve Personel Bilgileri'!C122&gt;0,'Proje ve Personel Bilgileri'!C122,"")</f>
        <v/>
      </c>
      <c r="C173" s="162">
        <f>IF('G011A (Ocak-Temmuz)'!C173&lt;&gt;"",'G011A (Ocak-Temmuz)'!C173,0)</f>
        <v>0</v>
      </c>
      <c r="D173" s="163">
        <f>IF('G011A (Ocak-Temmuz)'!L173&lt;&gt;"",'G011A (Ocak-Temmuz)'!L173,0)</f>
        <v>0</v>
      </c>
      <c r="E173" s="155">
        <f>IF('G011A (Şubat-Ağustos)'!C173&lt;&gt;"",'G011A (Şubat-Ağustos)'!C173,0)</f>
        <v>0</v>
      </c>
      <c r="F173" s="154">
        <f>IF('G011A (Şubat-Ağustos)'!L173&lt;&gt;"",'G011A (Şubat-Ağustos)'!L173,0)</f>
        <v>0</v>
      </c>
      <c r="G173" s="155">
        <f>IF('G011A (Mart-Eylül)'!C173&lt;&gt;"",'G011A (Mart-Eylül)'!C173,0)</f>
        <v>0</v>
      </c>
      <c r="H173" s="154">
        <f>IF('G011A (Mart-Eylül)'!L173&lt;&gt;"",'G011A (Mart-Eylül)'!L173,0)</f>
        <v>0</v>
      </c>
      <c r="I173" s="155">
        <f>IF('G011A (Nisan-Ekim)'!C173&lt;&gt;"",'G011A (Nisan-Ekim)'!C173,0)</f>
        <v>0</v>
      </c>
      <c r="J173" s="154">
        <f>IF('G011A (Nisan-Ekim)'!L173&lt;&gt;"",'G011A (Nisan-Ekim)'!L173,0)</f>
        <v>0</v>
      </c>
      <c r="K173" s="155">
        <f>IF('G011A (Mayıs-Kasım)'!C173&lt;&gt;"",'G011A (Mayıs-Kasım)'!C173,0)</f>
        <v>0</v>
      </c>
      <c r="L173" s="154">
        <f>IF('G011A (Mayıs-Kasım)'!L173&lt;&gt;"",'G011A (Mayıs-Kasım)'!L173,0)</f>
        <v>0</v>
      </c>
      <c r="M173" s="155">
        <f>IF('G011A (Haziran-Aralık)'!C173&lt;&gt;"",'G011A (Haziran-Aralık)'!C173,0)</f>
        <v>0</v>
      </c>
      <c r="N173" s="154">
        <f>IF('G011A (Haziran-Aralık)'!L173&lt;&gt;"",'G011A (Haziran-Aralık)'!L173,0)</f>
        <v>0</v>
      </c>
      <c r="O173" s="162">
        <f t="shared" si="55"/>
        <v>0</v>
      </c>
      <c r="P173" s="163">
        <f t="shared" si="56"/>
        <v>0</v>
      </c>
      <c r="Q173" s="163">
        <f t="shared" si="57"/>
        <v>0</v>
      </c>
      <c r="R173" s="164">
        <f t="shared" si="58"/>
        <v>0</v>
      </c>
      <c r="S173" s="64"/>
      <c r="T173" s="143">
        <f t="shared" si="59"/>
        <v>0</v>
      </c>
      <c r="U173" s="143">
        <f t="shared" si="60"/>
        <v>0</v>
      </c>
      <c r="V173" s="143">
        <f t="shared" si="61"/>
        <v>0</v>
      </c>
      <c r="W173" s="143">
        <f t="shared" si="62"/>
        <v>0</v>
      </c>
      <c r="X173" s="143">
        <f t="shared" si="63"/>
        <v>0</v>
      </c>
      <c r="Y173" s="143">
        <f t="shared" si="64"/>
        <v>0</v>
      </c>
      <c r="Z173" s="143">
        <f t="shared" si="65"/>
        <v>0</v>
      </c>
      <c r="AA173" s="64"/>
      <c r="AB173" s="64"/>
      <c r="AC173" s="64"/>
    </row>
    <row r="174" spans="1:29" ht="23.1" customHeight="1" x14ac:dyDescent="0.25">
      <c r="A174" s="339">
        <v>107</v>
      </c>
      <c r="B174" s="146" t="str">
        <f>IF('Proje ve Personel Bilgileri'!C123&gt;0,'Proje ve Personel Bilgileri'!C123,"")</f>
        <v/>
      </c>
      <c r="C174" s="162">
        <f>IF('G011A (Ocak-Temmuz)'!C174&lt;&gt;"",'G011A (Ocak-Temmuz)'!C174,0)</f>
        <v>0</v>
      </c>
      <c r="D174" s="163">
        <f>IF('G011A (Ocak-Temmuz)'!L174&lt;&gt;"",'G011A (Ocak-Temmuz)'!L174,0)</f>
        <v>0</v>
      </c>
      <c r="E174" s="155">
        <f>IF('G011A (Şubat-Ağustos)'!C174&lt;&gt;"",'G011A (Şubat-Ağustos)'!C174,0)</f>
        <v>0</v>
      </c>
      <c r="F174" s="154">
        <f>IF('G011A (Şubat-Ağustos)'!L174&lt;&gt;"",'G011A (Şubat-Ağustos)'!L174,0)</f>
        <v>0</v>
      </c>
      <c r="G174" s="155">
        <f>IF('G011A (Mart-Eylül)'!C174&lt;&gt;"",'G011A (Mart-Eylül)'!C174,0)</f>
        <v>0</v>
      </c>
      <c r="H174" s="154">
        <f>IF('G011A (Mart-Eylül)'!L174&lt;&gt;"",'G011A (Mart-Eylül)'!L174,0)</f>
        <v>0</v>
      </c>
      <c r="I174" s="155">
        <f>IF('G011A (Nisan-Ekim)'!C174&lt;&gt;"",'G011A (Nisan-Ekim)'!C174,0)</f>
        <v>0</v>
      </c>
      <c r="J174" s="154">
        <f>IF('G011A (Nisan-Ekim)'!L174&lt;&gt;"",'G011A (Nisan-Ekim)'!L174,0)</f>
        <v>0</v>
      </c>
      <c r="K174" s="155">
        <f>IF('G011A (Mayıs-Kasım)'!C174&lt;&gt;"",'G011A (Mayıs-Kasım)'!C174,0)</f>
        <v>0</v>
      </c>
      <c r="L174" s="154">
        <f>IF('G011A (Mayıs-Kasım)'!L174&lt;&gt;"",'G011A (Mayıs-Kasım)'!L174,0)</f>
        <v>0</v>
      </c>
      <c r="M174" s="155">
        <f>IF('G011A (Haziran-Aralık)'!C174&lt;&gt;"",'G011A (Haziran-Aralık)'!C174,0)</f>
        <v>0</v>
      </c>
      <c r="N174" s="154">
        <f>IF('G011A (Haziran-Aralık)'!L174&lt;&gt;"",'G011A (Haziran-Aralık)'!L174,0)</f>
        <v>0</v>
      </c>
      <c r="O174" s="162">
        <f t="shared" si="55"/>
        <v>0</v>
      </c>
      <c r="P174" s="163">
        <f t="shared" si="56"/>
        <v>0</v>
      </c>
      <c r="Q174" s="163">
        <f t="shared" si="57"/>
        <v>0</v>
      </c>
      <c r="R174" s="164">
        <f t="shared" si="58"/>
        <v>0</v>
      </c>
      <c r="S174" s="64"/>
      <c r="T174" s="143">
        <f t="shared" si="59"/>
        <v>0</v>
      </c>
      <c r="U174" s="143">
        <f t="shared" si="60"/>
        <v>0</v>
      </c>
      <c r="V174" s="143">
        <f t="shared" si="61"/>
        <v>0</v>
      </c>
      <c r="W174" s="143">
        <f t="shared" si="62"/>
        <v>0</v>
      </c>
      <c r="X174" s="143">
        <f t="shared" si="63"/>
        <v>0</v>
      </c>
      <c r="Y174" s="143">
        <f t="shared" si="64"/>
        <v>0</v>
      </c>
      <c r="Z174" s="143">
        <f t="shared" si="65"/>
        <v>0</v>
      </c>
      <c r="AA174" s="64"/>
      <c r="AB174" s="64"/>
      <c r="AC174" s="64"/>
    </row>
    <row r="175" spans="1:29" ht="23.1" customHeight="1" x14ac:dyDescent="0.25">
      <c r="A175" s="339">
        <v>108</v>
      </c>
      <c r="B175" s="146" t="str">
        <f>IF('Proje ve Personel Bilgileri'!C124&gt;0,'Proje ve Personel Bilgileri'!C124,"")</f>
        <v/>
      </c>
      <c r="C175" s="162">
        <f>IF('G011A (Ocak-Temmuz)'!C175&lt;&gt;"",'G011A (Ocak-Temmuz)'!C175,0)</f>
        <v>0</v>
      </c>
      <c r="D175" s="163">
        <f>IF('G011A (Ocak-Temmuz)'!L175&lt;&gt;"",'G011A (Ocak-Temmuz)'!L175,0)</f>
        <v>0</v>
      </c>
      <c r="E175" s="155">
        <f>IF('G011A (Şubat-Ağustos)'!C175&lt;&gt;"",'G011A (Şubat-Ağustos)'!C175,0)</f>
        <v>0</v>
      </c>
      <c r="F175" s="154">
        <f>IF('G011A (Şubat-Ağustos)'!L175&lt;&gt;"",'G011A (Şubat-Ağustos)'!L175,0)</f>
        <v>0</v>
      </c>
      <c r="G175" s="155">
        <f>IF('G011A (Mart-Eylül)'!C175&lt;&gt;"",'G011A (Mart-Eylül)'!C175,0)</f>
        <v>0</v>
      </c>
      <c r="H175" s="154">
        <f>IF('G011A (Mart-Eylül)'!L175&lt;&gt;"",'G011A (Mart-Eylül)'!L175,0)</f>
        <v>0</v>
      </c>
      <c r="I175" s="155">
        <f>IF('G011A (Nisan-Ekim)'!C175&lt;&gt;"",'G011A (Nisan-Ekim)'!C175,0)</f>
        <v>0</v>
      </c>
      <c r="J175" s="154">
        <f>IF('G011A (Nisan-Ekim)'!L175&lt;&gt;"",'G011A (Nisan-Ekim)'!L175,0)</f>
        <v>0</v>
      </c>
      <c r="K175" s="155">
        <f>IF('G011A (Mayıs-Kasım)'!C175&lt;&gt;"",'G011A (Mayıs-Kasım)'!C175,0)</f>
        <v>0</v>
      </c>
      <c r="L175" s="154">
        <f>IF('G011A (Mayıs-Kasım)'!L175&lt;&gt;"",'G011A (Mayıs-Kasım)'!L175,0)</f>
        <v>0</v>
      </c>
      <c r="M175" s="155">
        <f>IF('G011A (Haziran-Aralık)'!C175&lt;&gt;"",'G011A (Haziran-Aralık)'!C175,0)</f>
        <v>0</v>
      </c>
      <c r="N175" s="154">
        <f>IF('G011A (Haziran-Aralık)'!L175&lt;&gt;"",'G011A (Haziran-Aralık)'!L175,0)</f>
        <v>0</v>
      </c>
      <c r="O175" s="162">
        <f t="shared" si="55"/>
        <v>0</v>
      </c>
      <c r="P175" s="163">
        <f t="shared" si="56"/>
        <v>0</v>
      </c>
      <c r="Q175" s="163">
        <f t="shared" si="57"/>
        <v>0</v>
      </c>
      <c r="R175" s="164">
        <f t="shared" si="58"/>
        <v>0</v>
      </c>
      <c r="S175" s="64"/>
      <c r="T175" s="143">
        <f t="shared" si="59"/>
        <v>0</v>
      </c>
      <c r="U175" s="143">
        <f t="shared" si="60"/>
        <v>0</v>
      </c>
      <c r="V175" s="143">
        <f t="shared" si="61"/>
        <v>0</v>
      </c>
      <c r="W175" s="143">
        <f t="shared" si="62"/>
        <v>0</v>
      </c>
      <c r="X175" s="143">
        <f t="shared" si="63"/>
        <v>0</v>
      </c>
      <c r="Y175" s="143">
        <f t="shared" si="64"/>
        <v>0</v>
      </c>
      <c r="Z175" s="143">
        <f t="shared" si="65"/>
        <v>0</v>
      </c>
      <c r="AA175" s="64"/>
      <c r="AB175" s="64"/>
      <c r="AC175" s="64"/>
    </row>
    <row r="176" spans="1:29" ht="23.1" customHeight="1" x14ac:dyDescent="0.25">
      <c r="A176" s="339">
        <v>109</v>
      </c>
      <c r="B176" s="146" t="str">
        <f>IF('Proje ve Personel Bilgileri'!C125&gt;0,'Proje ve Personel Bilgileri'!C125,"")</f>
        <v/>
      </c>
      <c r="C176" s="162">
        <f>IF('G011A (Ocak-Temmuz)'!C176&lt;&gt;"",'G011A (Ocak-Temmuz)'!C176,0)</f>
        <v>0</v>
      </c>
      <c r="D176" s="163">
        <f>IF('G011A (Ocak-Temmuz)'!L176&lt;&gt;"",'G011A (Ocak-Temmuz)'!L176,0)</f>
        <v>0</v>
      </c>
      <c r="E176" s="155">
        <f>IF('G011A (Şubat-Ağustos)'!C176&lt;&gt;"",'G011A (Şubat-Ağustos)'!C176,0)</f>
        <v>0</v>
      </c>
      <c r="F176" s="154">
        <f>IF('G011A (Şubat-Ağustos)'!L176&lt;&gt;"",'G011A (Şubat-Ağustos)'!L176,0)</f>
        <v>0</v>
      </c>
      <c r="G176" s="155">
        <f>IF('G011A (Mart-Eylül)'!C176&lt;&gt;"",'G011A (Mart-Eylül)'!C176,0)</f>
        <v>0</v>
      </c>
      <c r="H176" s="154">
        <f>IF('G011A (Mart-Eylül)'!L176&lt;&gt;"",'G011A (Mart-Eylül)'!L176,0)</f>
        <v>0</v>
      </c>
      <c r="I176" s="155">
        <f>IF('G011A (Nisan-Ekim)'!C176&lt;&gt;"",'G011A (Nisan-Ekim)'!C176,0)</f>
        <v>0</v>
      </c>
      <c r="J176" s="154">
        <f>IF('G011A (Nisan-Ekim)'!L176&lt;&gt;"",'G011A (Nisan-Ekim)'!L176,0)</f>
        <v>0</v>
      </c>
      <c r="K176" s="155">
        <f>IF('G011A (Mayıs-Kasım)'!C176&lt;&gt;"",'G011A (Mayıs-Kasım)'!C176,0)</f>
        <v>0</v>
      </c>
      <c r="L176" s="154">
        <f>IF('G011A (Mayıs-Kasım)'!L176&lt;&gt;"",'G011A (Mayıs-Kasım)'!L176,0)</f>
        <v>0</v>
      </c>
      <c r="M176" s="155">
        <f>IF('G011A (Haziran-Aralık)'!C176&lt;&gt;"",'G011A (Haziran-Aralık)'!C176,0)</f>
        <v>0</v>
      </c>
      <c r="N176" s="154">
        <f>IF('G011A (Haziran-Aralık)'!L176&lt;&gt;"",'G011A (Haziran-Aralık)'!L176,0)</f>
        <v>0</v>
      </c>
      <c r="O176" s="162">
        <f t="shared" si="55"/>
        <v>0</v>
      </c>
      <c r="P176" s="163">
        <f t="shared" si="56"/>
        <v>0</v>
      </c>
      <c r="Q176" s="163">
        <f t="shared" si="57"/>
        <v>0</v>
      </c>
      <c r="R176" s="164">
        <f t="shared" si="58"/>
        <v>0</v>
      </c>
      <c r="S176" s="64"/>
      <c r="T176" s="143">
        <f t="shared" si="59"/>
        <v>0</v>
      </c>
      <c r="U176" s="143">
        <f t="shared" si="60"/>
        <v>0</v>
      </c>
      <c r="V176" s="143">
        <f t="shared" si="61"/>
        <v>0</v>
      </c>
      <c r="W176" s="143">
        <f t="shared" si="62"/>
        <v>0</v>
      </c>
      <c r="X176" s="143">
        <f t="shared" si="63"/>
        <v>0</v>
      </c>
      <c r="Y176" s="143">
        <f t="shared" si="64"/>
        <v>0</v>
      </c>
      <c r="Z176" s="143">
        <f t="shared" si="65"/>
        <v>0</v>
      </c>
      <c r="AA176" s="64"/>
      <c r="AB176" s="64"/>
      <c r="AC176" s="64"/>
    </row>
    <row r="177" spans="1:29" ht="23.1" customHeight="1" x14ac:dyDescent="0.25">
      <c r="A177" s="339">
        <v>110</v>
      </c>
      <c r="B177" s="146" t="str">
        <f>IF('Proje ve Personel Bilgileri'!C126&gt;0,'Proje ve Personel Bilgileri'!C126,"")</f>
        <v/>
      </c>
      <c r="C177" s="162">
        <f>IF('G011A (Ocak-Temmuz)'!C177&lt;&gt;"",'G011A (Ocak-Temmuz)'!C177,0)</f>
        <v>0</v>
      </c>
      <c r="D177" s="163">
        <f>IF('G011A (Ocak-Temmuz)'!L177&lt;&gt;"",'G011A (Ocak-Temmuz)'!L177,0)</f>
        <v>0</v>
      </c>
      <c r="E177" s="155">
        <f>IF('G011A (Şubat-Ağustos)'!C177&lt;&gt;"",'G011A (Şubat-Ağustos)'!C177,0)</f>
        <v>0</v>
      </c>
      <c r="F177" s="154">
        <f>IF('G011A (Şubat-Ağustos)'!L177&lt;&gt;"",'G011A (Şubat-Ağustos)'!L177,0)</f>
        <v>0</v>
      </c>
      <c r="G177" s="155">
        <f>IF('G011A (Mart-Eylül)'!C177&lt;&gt;"",'G011A (Mart-Eylül)'!C177,0)</f>
        <v>0</v>
      </c>
      <c r="H177" s="154">
        <f>IF('G011A (Mart-Eylül)'!L177&lt;&gt;"",'G011A (Mart-Eylül)'!L177,0)</f>
        <v>0</v>
      </c>
      <c r="I177" s="155">
        <f>IF('G011A (Nisan-Ekim)'!C177&lt;&gt;"",'G011A (Nisan-Ekim)'!C177,0)</f>
        <v>0</v>
      </c>
      <c r="J177" s="154">
        <f>IF('G011A (Nisan-Ekim)'!L177&lt;&gt;"",'G011A (Nisan-Ekim)'!L177,0)</f>
        <v>0</v>
      </c>
      <c r="K177" s="155">
        <f>IF('G011A (Mayıs-Kasım)'!C177&lt;&gt;"",'G011A (Mayıs-Kasım)'!C177,0)</f>
        <v>0</v>
      </c>
      <c r="L177" s="154">
        <f>IF('G011A (Mayıs-Kasım)'!L177&lt;&gt;"",'G011A (Mayıs-Kasım)'!L177,0)</f>
        <v>0</v>
      </c>
      <c r="M177" s="155">
        <f>IF('G011A (Haziran-Aralık)'!C177&lt;&gt;"",'G011A (Haziran-Aralık)'!C177,0)</f>
        <v>0</v>
      </c>
      <c r="N177" s="154">
        <f>IF('G011A (Haziran-Aralık)'!L177&lt;&gt;"",'G011A (Haziran-Aralık)'!L177,0)</f>
        <v>0</v>
      </c>
      <c r="O177" s="162">
        <f t="shared" si="55"/>
        <v>0</v>
      </c>
      <c r="P177" s="163">
        <f t="shared" si="56"/>
        <v>0</v>
      </c>
      <c r="Q177" s="163">
        <f t="shared" si="57"/>
        <v>0</v>
      </c>
      <c r="R177" s="164">
        <f t="shared" si="58"/>
        <v>0</v>
      </c>
      <c r="S177" s="64"/>
      <c r="T177" s="143">
        <f t="shared" si="59"/>
        <v>0</v>
      </c>
      <c r="U177" s="143">
        <f t="shared" si="60"/>
        <v>0</v>
      </c>
      <c r="V177" s="143">
        <f t="shared" si="61"/>
        <v>0</v>
      </c>
      <c r="W177" s="143">
        <f t="shared" si="62"/>
        <v>0</v>
      </c>
      <c r="X177" s="143">
        <f t="shared" si="63"/>
        <v>0</v>
      </c>
      <c r="Y177" s="143">
        <f t="shared" si="64"/>
        <v>0</v>
      </c>
      <c r="Z177" s="143">
        <f t="shared" si="65"/>
        <v>0</v>
      </c>
      <c r="AA177" s="64"/>
      <c r="AB177" s="64"/>
      <c r="AC177" s="64"/>
    </row>
    <row r="178" spans="1:29" ht="23.1" customHeight="1" x14ac:dyDescent="0.25">
      <c r="A178" s="339">
        <v>111</v>
      </c>
      <c r="B178" s="146" t="str">
        <f>IF('Proje ve Personel Bilgileri'!C127&gt;0,'Proje ve Personel Bilgileri'!C127,"")</f>
        <v/>
      </c>
      <c r="C178" s="162">
        <f>IF('G011A (Ocak-Temmuz)'!C178&lt;&gt;"",'G011A (Ocak-Temmuz)'!C178,0)</f>
        <v>0</v>
      </c>
      <c r="D178" s="163">
        <f>IF('G011A (Ocak-Temmuz)'!L178&lt;&gt;"",'G011A (Ocak-Temmuz)'!L178,0)</f>
        <v>0</v>
      </c>
      <c r="E178" s="155">
        <f>IF('G011A (Şubat-Ağustos)'!C178&lt;&gt;"",'G011A (Şubat-Ağustos)'!C178,0)</f>
        <v>0</v>
      </c>
      <c r="F178" s="154">
        <f>IF('G011A (Şubat-Ağustos)'!L178&lt;&gt;"",'G011A (Şubat-Ağustos)'!L178,0)</f>
        <v>0</v>
      </c>
      <c r="G178" s="155">
        <f>IF('G011A (Mart-Eylül)'!C178&lt;&gt;"",'G011A (Mart-Eylül)'!C178,0)</f>
        <v>0</v>
      </c>
      <c r="H178" s="154">
        <f>IF('G011A (Mart-Eylül)'!L178&lt;&gt;"",'G011A (Mart-Eylül)'!L178,0)</f>
        <v>0</v>
      </c>
      <c r="I178" s="155">
        <f>IF('G011A (Nisan-Ekim)'!C178&lt;&gt;"",'G011A (Nisan-Ekim)'!C178,0)</f>
        <v>0</v>
      </c>
      <c r="J178" s="154">
        <f>IF('G011A (Nisan-Ekim)'!L178&lt;&gt;"",'G011A (Nisan-Ekim)'!L178,0)</f>
        <v>0</v>
      </c>
      <c r="K178" s="155">
        <f>IF('G011A (Mayıs-Kasım)'!C178&lt;&gt;"",'G011A (Mayıs-Kasım)'!C178,0)</f>
        <v>0</v>
      </c>
      <c r="L178" s="154">
        <f>IF('G011A (Mayıs-Kasım)'!L178&lt;&gt;"",'G011A (Mayıs-Kasım)'!L178,0)</f>
        <v>0</v>
      </c>
      <c r="M178" s="155">
        <f>IF('G011A (Haziran-Aralık)'!C178&lt;&gt;"",'G011A (Haziran-Aralık)'!C178,0)</f>
        <v>0</v>
      </c>
      <c r="N178" s="154">
        <f>IF('G011A (Haziran-Aralık)'!L178&lt;&gt;"",'G011A (Haziran-Aralık)'!L178,0)</f>
        <v>0</v>
      </c>
      <c r="O178" s="162">
        <f t="shared" si="55"/>
        <v>0</v>
      </c>
      <c r="P178" s="163">
        <f t="shared" si="56"/>
        <v>0</v>
      </c>
      <c r="Q178" s="163">
        <f t="shared" si="57"/>
        <v>0</v>
      </c>
      <c r="R178" s="164">
        <f t="shared" si="58"/>
        <v>0</v>
      </c>
      <c r="S178" s="64"/>
      <c r="T178" s="143">
        <f t="shared" si="59"/>
        <v>0</v>
      </c>
      <c r="U178" s="143">
        <f t="shared" si="60"/>
        <v>0</v>
      </c>
      <c r="V178" s="143">
        <f t="shared" si="61"/>
        <v>0</v>
      </c>
      <c r="W178" s="143">
        <f t="shared" si="62"/>
        <v>0</v>
      </c>
      <c r="X178" s="143">
        <f t="shared" si="63"/>
        <v>0</v>
      </c>
      <c r="Y178" s="143">
        <f t="shared" si="64"/>
        <v>0</v>
      </c>
      <c r="Z178" s="143">
        <f t="shared" si="65"/>
        <v>0</v>
      </c>
      <c r="AA178" s="64"/>
      <c r="AB178" s="64"/>
      <c r="AC178" s="64"/>
    </row>
    <row r="179" spans="1:29" ht="23.1" customHeight="1" x14ac:dyDescent="0.25">
      <c r="A179" s="339">
        <v>112</v>
      </c>
      <c r="B179" s="146" t="str">
        <f>IF('Proje ve Personel Bilgileri'!C128&gt;0,'Proje ve Personel Bilgileri'!C128,"")</f>
        <v/>
      </c>
      <c r="C179" s="162">
        <f>IF('G011A (Ocak-Temmuz)'!C179&lt;&gt;"",'G011A (Ocak-Temmuz)'!C179,0)</f>
        <v>0</v>
      </c>
      <c r="D179" s="163">
        <f>IF('G011A (Ocak-Temmuz)'!L179&lt;&gt;"",'G011A (Ocak-Temmuz)'!L179,0)</f>
        <v>0</v>
      </c>
      <c r="E179" s="155">
        <f>IF('G011A (Şubat-Ağustos)'!C179&lt;&gt;"",'G011A (Şubat-Ağustos)'!C179,0)</f>
        <v>0</v>
      </c>
      <c r="F179" s="154">
        <f>IF('G011A (Şubat-Ağustos)'!L179&lt;&gt;"",'G011A (Şubat-Ağustos)'!L179,0)</f>
        <v>0</v>
      </c>
      <c r="G179" s="155">
        <f>IF('G011A (Mart-Eylül)'!C179&lt;&gt;"",'G011A (Mart-Eylül)'!C179,0)</f>
        <v>0</v>
      </c>
      <c r="H179" s="154">
        <f>IF('G011A (Mart-Eylül)'!L179&lt;&gt;"",'G011A (Mart-Eylül)'!L179,0)</f>
        <v>0</v>
      </c>
      <c r="I179" s="155">
        <f>IF('G011A (Nisan-Ekim)'!C179&lt;&gt;"",'G011A (Nisan-Ekim)'!C179,0)</f>
        <v>0</v>
      </c>
      <c r="J179" s="154">
        <f>IF('G011A (Nisan-Ekim)'!L179&lt;&gt;"",'G011A (Nisan-Ekim)'!L179,0)</f>
        <v>0</v>
      </c>
      <c r="K179" s="155">
        <f>IF('G011A (Mayıs-Kasım)'!C179&lt;&gt;"",'G011A (Mayıs-Kasım)'!C179,0)</f>
        <v>0</v>
      </c>
      <c r="L179" s="154">
        <f>IF('G011A (Mayıs-Kasım)'!L179&lt;&gt;"",'G011A (Mayıs-Kasım)'!L179,0)</f>
        <v>0</v>
      </c>
      <c r="M179" s="155">
        <f>IF('G011A (Haziran-Aralık)'!C179&lt;&gt;"",'G011A (Haziran-Aralık)'!C179,0)</f>
        <v>0</v>
      </c>
      <c r="N179" s="154">
        <f>IF('G011A (Haziran-Aralık)'!L179&lt;&gt;"",'G011A (Haziran-Aralık)'!L179,0)</f>
        <v>0</v>
      </c>
      <c r="O179" s="162">
        <f t="shared" si="55"/>
        <v>0</v>
      </c>
      <c r="P179" s="163">
        <f t="shared" si="56"/>
        <v>0</v>
      </c>
      <c r="Q179" s="163">
        <f t="shared" si="57"/>
        <v>0</v>
      </c>
      <c r="R179" s="164">
        <f t="shared" si="58"/>
        <v>0</v>
      </c>
      <c r="S179" s="64"/>
      <c r="T179" s="143">
        <f t="shared" si="59"/>
        <v>0</v>
      </c>
      <c r="U179" s="143">
        <f t="shared" si="60"/>
        <v>0</v>
      </c>
      <c r="V179" s="143">
        <f t="shared" si="61"/>
        <v>0</v>
      </c>
      <c r="W179" s="143">
        <f t="shared" si="62"/>
        <v>0</v>
      </c>
      <c r="X179" s="143">
        <f t="shared" si="63"/>
        <v>0</v>
      </c>
      <c r="Y179" s="143">
        <f t="shared" si="64"/>
        <v>0</v>
      </c>
      <c r="Z179" s="143">
        <f t="shared" si="65"/>
        <v>0</v>
      </c>
      <c r="AA179" s="64"/>
      <c r="AB179" s="64"/>
      <c r="AC179" s="64"/>
    </row>
    <row r="180" spans="1:29" ht="23.1" customHeight="1" x14ac:dyDescent="0.25">
      <c r="A180" s="339">
        <v>113</v>
      </c>
      <c r="B180" s="146" t="str">
        <f>IF('Proje ve Personel Bilgileri'!C129&gt;0,'Proje ve Personel Bilgileri'!C129,"")</f>
        <v/>
      </c>
      <c r="C180" s="162">
        <f>IF('G011A (Ocak-Temmuz)'!C180&lt;&gt;"",'G011A (Ocak-Temmuz)'!C180,0)</f>
        <v>0</v>
      </c>
      <c r="D180" s="163">
        <f>IF('G011A (Ocak-Temmuz)'!L180&lt;&gt;"",'G011A (Ocak-Temmuz)'!L180,0)</f>
        <v>0</v>
      </c>
      <c r="E180" s="155">
        <f>IF('G011A (Şubat-Ağustos)'!C180&lt;&gt;"",'G011A (Şubat-Ağustos)'!C180,0)</f>
        <v>0</v>
      </c>
      <c r="F180" s="154">
        <f>IF('G011A (Şubat-Ağustos)'!L180&lt;&gt;"",'G011A (Şubat-Ağustos)'!L180,0)</f>
        <v>0</v>
      </c>
      <c r="G180" s="155">
        <f>IF('G011A (Mart-Eylül)'!C180&lt;&gt;"",'G011A (Mart-Eylül)'!C180,0)</f>
        <v>0</v>
      </c>
      <c r="H180" s="154">
        <f>IF('G011A (Mart-Eylül)'!L180&lt;&gt;"",'G011A (Mart-Eylül)'!L180,0)</f>
        <v>0</v>
      </c>
      <c r="I180" s="155">
        <f>IF('G011A (Nisan-Ekim)'!C180&lt;&gt;"",'G011A (Nisan-Ekim)'!C180,0)</f>
        <v>0</v>
      </c>
      <c r="J180" s="154">
        <f>IF('G011A (Nisan-Ekim)'!L180&lt;&gt;"",'G011A (Nisan-Ekim)'!L180,0)</f>
        <v>0</v>
      </c>
      <c r="K180" s="155">
        <f>IF('G011A (Mayıs-Kasım)'!C180&lt;&gt;"",'G011A (Mayıs-Kasım)'!C180,0)</f>
        <v>0</v>
      </c>
      <c r="L180" s="154">
        <f>IF('G011A (Mayıs-Kasım)'!L180&lt;&gt;"",'G011A (Mayıs-Kasım)'!L180,0)</f>
        <v>0</v>
      </c>
      <c r="M180" s="155">
        <f>IF('G011A (Haziran-Aralık)'!C180&lt;&gt;"",'G011A (Haziran-Aralık)'!C180,0)</f>
        <v>0</v>
      </c>
      <c r="N180" s="154">
        <f>IF('G011A (Haziran-Aralık)'!L180&lt;&gt;"",'G011A (Haziran-Aralık)'!L180,0)</f>
        <v>0</v>
      </c>
      <c r="O180" s="162">
        <f t="shared" si="55"/>
        <v>0</v>
      </c>
      <c r="P180" s="163">
        <f t="shared" si="56"/>
        <v>0</v>
      </c>
      <c r="Q180" s="163">
        <f t="shared" si="57"/>
        <v>0</v>
      </c>
      <c r="R180" s="164">
        <f t="shared" si="58"/>
        <v>0</v>
      </c>
      <c r="S180" s="64"/>
      <c r="T180" s="143">
        <f t="shared" si="59"/>
        <v>0</v>
      </c>
      <c r="U180" s="143">
        <f t="shared" si="60"/>
        <v>0</v>
      </c>
      <c r="V180" s="143">
        <f t="shared" si="61"/>
        <v>0</v>
      </c>
      <c r="W180" s="143">
        <f t="shared" si="62"/>
        <v>0</v>
      </c>
      <c r="X180" s="143">
        <f t="shared" si="63"/>
        <v>0</v>
      </c>
      <c r="Y180" s="143">
        <f t="shared" si="64"/>
        <v>0</v>
      </c>
      <c r="Z180" s="143">
        <f t="shared" si="65"/>
        <v>0</v>
      </c>
      <c r="AA180" s="64"/>
      <c r="AB180" s="64"/>
      <c r="AC180" s="64"/>
    </row>
    <row r="181" spans="1:29" ht="23.1" customHeight="1" x14ac:dyDescent="0.25">
      <c r="A181" s="339">
        <v>114</v>
      </c>
      <c r="B181" s="146" t="str">
        <f>IF('Proje ve Personel Bilgileri'!C130&gt;0,'Proje ve Personel Bilgileri'!C130,"")</f>
        <v/>
      </c>
      <c r="C181" s="162">
        <f>IF('G011A (Ocak-Temmuz)'!C181&lt;&gt;"",'G011A (Ocak-Temmuz)'!C181,0)</f>
        <v>0</v>
      </c>
      <c r="D181" s="163">
        <f>IF('G011A (Ocak-Temmuz)'!L181&lt;&gt;"",'G011A (Ocak-Temmuz)'!L181,0)</f>
        <v>0</v>
      </c>
      <c r="E181" s="155">
        <f>IF('G011A (Şubat-Ağustos)'!C181&lt;&gt;"",'G011A (Şubat-Ağustos)'!C181,0)</f>
        <v>0</v>
      </c>
      <c r="F181" s="154">
        <f>IF('G011A (Şubat-Ağustos)'!L181&lt;&gt;"",'G011A (Şubat-Ağustos)'!L181,0)</f>
        <v>0</v>
      </c>
      <c r="G181" s="155">
        <f>IF('G011A (Mart-Eylül)'!C181&lt;&gt;"",'G011A (Mart-Eylül)'!C181,0)</f>
        <v>0</v>
      </c>
      <c r="H181" s="154">
        <f>IF('G011A (Mart-Eylül)'!L181&lt;&gt;"",'G011A (Mart-Eylül)'!L181,0)</f>
        <v>0</v>
      </c>
      <c r="I181" s="155">
        <f>IF('G011A (Nisan-Ekim)'!C181&lt;&gt;"",'G011A (Nisan-Ekim)'!C181,0)</f>
        <v>0</v>
      </c>
      <c r="J181" s="154">
        <f>IF('G011A (Nisan-Ekim)'!L181&lt;&gt;"",'G011A (Nisan-Ekim)'!L181,0)</f>
        <v>0</v>
      </c>
      <c r="K181" s="155">
        <f>IF('G011A (Mayıs-Kasım)'!C181&lt;&gt;"",'G011A (Mayıs-Kasım)'!C181,0)</f>
        <v>0</v>
      </c>
      <c r="L181" s="154">
        <f>IF('G011A (Mayıs-Kasım)'!L181&lt;&gt;"",'G011A (Mayıs-Kasım)'!L181,0)</f>
        <v>0</v>
      </c>
      <c r="M181" s="155">
        <f>IF('G011A (Haziran-Aralık)'!C181&lt;&gt;"",'G011A (Haziran-Aralık)'!C181,0)</f>
        <v>0</v>
      </c>
      <c r="N181" s="154">
        <f>IF('G011A (Haziran-Aralık)'!L181&lt;&gt;"",'G011A (Haziran-Aralık)'!L181,0)</f>
        <v>0</v>
      </c>
      <c r="O181" s="162">
        <f t="shared" si="55"/>
        <v>0</v>
      </c>
      <c r="P181" s="163">
        <f t="shared" si="56"/>
        <v>0</v>
      </c>
      <c r="Q181" s="163">
        <f t="shared" si="57"/>
        <v>0</v>
      </c>
      <c r="R181" s="164">
        <f t="shared" si="58"/>
        <v>0</v>
      </c>
      <c r="S181" s="64"/>
      <c r="T181" s="143">
        <f t="shared" si="59"/>
        <v>0</v>
      </c>
      <c r="U181" s="143">
        <f t="shared" si="60"/>
        <v>0</v>
      </c>
      <c r="V181" s="143">
        <f t="shared" si="61"/>
        <v>0</v>
      </c>
      <c r="W181" s="143">
        <f t="shared" si="62"/>
        <v>0</v>
      </c>
      <c r="X181" s="143">
        <f t="shared" si="63"/>
        <v>0</v>
      </c>
      <c r="Y181" s="143">
        <f t="shared" si="64"/>
        <v>0</v>
      </c>
      <c r="Z181" s="143">
        <f t="shared" si="65"/>
        <v>0</v>
      </c>
      <c r="AA181" s="64"/>
      <c r="AB181" s="64"/>
      <c r="AC181" s="64"/>
    </row>
    <row r="182" spans="1:29" ht="23.1" customHeight="1" x14ac:dyDescent="0.25">
      <c r="A182" s="339">
        <v>115</v>
      </c>
      <c r="B182" s="146" t="str">
        <f>IF('Proje ve Personel Bilgileri'!C131&gt;0,'Proje ve Personel Bilgileri'!C131,"")</f>
        <v/>
      </c>
      <c r="C182" s="162">
        <f>IF('G011A (Ocak-Temmuz)'!C182&lt;&gt;"",'G011A (Ocak-Temmuz)'!C182,0)</f>
        <v>0</v>
      </c>
      <c r="D182" s="163">
        <f>IF('G011A (Ocak-Temmuz)'!L182&lt;&gt;"",'G011A (Ocak-Temmuz)'!L182,0)</f>
        <v>0</v>
      </c>
      <c r="E182" s="155">
        <f>IF('G011A (Şubat-Ağustos)'!C182&lt;&gt;"",'G011A (Şubat-Ağustos)'!C182,0)</f>
        <v>0</v>
      </c>
      <c r="F182" s="154">
        <f>IF('G011A (Şubat-Ağustos)'!L182&lt;&gt;"",'G011A (Şubat-Ağustos)'!L182,0)</f>
        <v>0</v>
      </c>
      <c r="G182" s="155">
        <f>IF('G011A (Mart-Eylül)'!C182&lt;&gt;"",'G011A (Mart-Eylül)'!C182,0)</f>
        <v>0</v>
      </c>
      <c r="H182" s="154">
        <f>IF('G011A (Mart-Eylül)'!L182&lt;&gt;"",'G011A (Mart-Eylül)'!L182,0)</f>
        <v>0</v>
      </c>
      <c r="I182" s="155">
        <f>IF('G011A (Nisan-Ekim)'!C182&lt;&gt;"",'G011A (Nisan-Ekim)'!C182,0)</f>
        <v>0</v>
      </c>
      <c r="J182" s="154">
        <f>IF('G011A (Nisan-Ekim)'!L182&lt;&gt;"",'G011A (Nisan-Ekim)'!L182,0)</f>
        <v>0</v>
      </c>
      <c r="K182" s="155">
        <f>IF('G011A (Mayıs-Kasım)'!C182&lt;&gt;"",'G011A (Mayıs-Kasım)'!C182,0)</f>
        <v>0</v>
      </c>
      <c r="L182" s="154">
        <f>IF('G011A (Mayıs-Kasım)'!L182&lt;&gt;"",'G011A (Mayıs-Kasım)'!L182,0)</f>
        <v>0</v>
      </c>
      <c r="M182" s="155">
        <f>IF('G011A (Haziran-Aralık)'!C182&lt;&gt;"",'G011A (Haziran-Aralık)'!C182,0)</f>
        <v>0</v>
      </c>
      <c r="N182" s="154">
        <f>IF('G011A (Haziran-Aralık)'!L182&lt;&gt;"",'G011A (Haziran-Aralık)'!L182,0)</f>
        <v>0</v>
      </c>
      <c r="O182" s="162">
        <f t="shared" si="55"/>
        <v>0</v>
      </c>
      <c r="P182" s="163">
        <f t="shared" si="56"/>
        <v>0</v>
      </c>
      <c r="Q182" s="163">
        <f t="shared" si="57"/>
        <v>0</v>
      </c>
      <c r="R182" s="164">
        <f t="shared" si="58"/>
        <v>0</v>
      </c>
      <c r="S182" s="64"/>
      <c r="T182" s="143">
        <f t="shared" si="59"/>
        <v>0</v>
      </c>
      <c r="U182" s="143">
        <f t="shared" si="60"/>
        <v>0</v>
      </c>
      <c r="V182" s="143">
        <f t="shared" si="61"/>
        <v>0</v>
      </c>
      <c r="W182" s="143">
        <f t="shared" si="62"/>
        <v>0</v>
      </c>
      <c r="X182" s="143">
        <f t="shared" si="63"/>
        <v>0</v>
      </c>
      <c r="Y182" s="143">
        <f t="shared" si="64"/>
        <v>0</v>
      </c>
      <c r="Z182" s="143">
        <f t="shared" si="65"/>
        <v>0</v>
      </c>
      <c r="AA182" s="64"/>
      <c r="AB182" s="64"/>
      <c r="AC182" s="64"/>
    </row>
    <row r="183" spans="1:29" ht="23.1" customHeight="1" x14ac:dyDescent="0.25">
      <c r="A183" s="339">
        <v>116</v>
      </c>
      <c r="B183" s="146" t="str">
        <f>IF('Proje ve Personel Bilgileri'!C132&gt;0,'Proje ve Personel Bilgileri'!C132,"")</f>
        <v/>
      </c>
      <c r="C183" s="162">
        <f>IF('G011A (Ocak-Temmuz)'!C183&lt;&gt;"",'G011A (Ocak-Temmuz)'!C183,0)</f>
        <v>0</v>
      </c>
      <c r="D183" s="163">
        <f>IF('G011A (Ocak-Temmuz)'!L183&lt;&gt;"",'G011A (Ocak-Temmuz)'!L183,0)</f>
        <v>0</v>
      </c>
      <c r="E183" s="155">
        <f>IF('G011A (Şubat-Ağustos)'!C183&lt;&gt;"",'G011A (Şubat-Ağustos)'!C183,0)</f>
        <v>0</v>
      </c>
      <c r="F183" s="154">
        <f>IF('G011A (Şubat-Ağustos)'!L183&lt;&gt;"",'G011A (Şubat-Ağustos)'!L183,0)</f>
        <v>0</v>
      </c>
      <c r="G183" s="155">
        <f>IF('G011A (Mart-Eylül)'!C183&lt;&gt;"",'G011A (Mart-Eylül)'!C183,0)</f>
        <v>0</v>
      </c>
      <c r="H183" s="154">
        <f>IF('G011A (Mart-Eylül)'!L183&lt;&gt;"",'G011A (Mart-Eylül)'!L183,0)</f>
        <v>0</v>
      </c>
      <c r="I183" s="155">
        <f>IF('G011A (Nisan-Ekim)'!C183&lt;&gt;"",'G011A (Nisan-Ekim)'!C183,0)</f>
        <v>0</v>
      </c>
      <c r="J183" s="154">
        <f>IF('G011A (Nisan-Ekim)'!L183&lt;&gt;"",'G011A (Nisan-Ekim)'!L183,0)</f>
        <v>0</v>
      </c>
      <c r="K183" s="155">
        <f>IF('G011A (Mayıs-Kasım)'!C183&lt;&gt;"",'G011A (Mayıs-Kasım)'!C183,0)</f>
        <v>0</v>
      </c>
      <c r="L183" s="154">
        <f>IF('G011A (Mayıs-Kasım)'!L183&lt;&gt;"",'G011A (Mayıs-Kasım)'!L183,0)</f>
        <v>0</v>
      </c>
      <c r="M183" s="155">
        <f>IF('G011A (Haziran-Aralık)'!C183&lt;&gt;"",'G011A (Haziran-Aralık)'!C183,0)</f>
        <v>0</v>
      </c>
      <c r="N183" s="154">
        <f>IF('G011A (Haziran-Aralık)'!L183&lt;&gt;"",'G011A (Haziran-Aralık)'!L183,0)</f>
        <v>0</v>
      </c>
      <c r="O183" s="162">
        <f t="shared" si="55"/>
        <v>0</v>
      </c>
      <c r="P183" s="163">
        <f t="shared" si="56"/>
        <v>0</v>
      </c>
      <c r="Q183" s="163">
        <f t="shared" si="57"/>
        <v>0</v>
      </c>
      <c r="R183" s="164">
        <f t="shared" si="58"/>
        <v>0</v>
      </c>
      <c r="S183" s="64"/>
      <c r="T183" s="143">
        <f t="shared" si="59"/>
        <v>0</v>
      </c>
      <c r="U183" s="143">
        <f t="shared" si="60"/>
        <v>0</v>
      </c>
      <c r="V183" s="143">
        <f t="shared" si="61"/>
        <v>0</v>
      </c>
      <c r="W183" s="143">
        <f t="shared" si="62"/>
        <v>0</v>
      </c>
      <c r="X183" s="143">
        <f t="shared" si="63"/>
        <v>0</v>
      </c>
      <c r="Y183" s="143">
        <f t="shared" si="64"/>
        <v>0</v>
      </c>
      <c r="Z183" s="143">
        <f t="shared" si="65"/>
        <v>0</v>
      </c>
      <c r="AA183" s="64"/>
      <c r="AB183" s="64"/>
      <c r="AC183" s="64"/>
    </row>
    <row r="184" spans="1:29" ht="23.1" customHeight="1" x14ac:dyDescent="0.25">
      <c r="A184" s="339">
        <v>117</v>
      </c>
      <c r="B184" s="146" t="str">
        <f>IF('Proje ve Personel Bilgileri'!C133&gt;0,'Proje ve Personel Bilgileri'!C133,"")</f>
        <v/>
      </c>
      <c r="C184" s="162">
        <f>IF('G011A (Ocak-Temmuz)'!C184&lt;&gt;"",'G011A (Ocak-Temmuz)'!C184,0)</f>
        <v>0</v>
      </c>
      <c r="D184" s="163">
        <f>IF('G011A (Ocak-Temmuz)'!L184&lt;&gt;"",'G011A (Ocak-Temmuz)'!L184,0)</f>
        <v>0</v>
      </c>
      <c r="E184" s="155">
        <f>IF('G011A (Şubat-Ağustos)'!C184&lt;&gt;"",'G011A (Şubat-Ağustos)'!C184,0)</f>
        <v>0</v>
      </c>
      <c r="F184" s="154">
        <f>IF('G011A (Şubat-Ağustos)'!L184&lt;&gt;"",'G011A (Şubat-Ağustos)'!L184,0)</f>
        <v>0</v>
      </c>
      <c r="G184" s="155">
        <f>IF('G011A (Mart-Eylül)'!C184&lt;&gt;"",'G011A (Mart-Eylül)'!C184,0)</f>
        <v>0</v>
      </c>
      <c r="H184" s="154">
        <f>IF('G011A (Mart-Eylül)'!L184&lt;&gt;"",'G011A (Mart-Eylül)'!L184,0)</f>
        <v>0</v>
      </c>
      <c r="I184" s="155">
        <f>IF('G011A (Nisan-Ekim)'!C184&lt;&gt;"",'G011A (Nisan-Ekim)'!C184,0)</f>
        <v>0</v>
      </c>
      <c r="J184" s="154">
        <f>IF('G011A (Nisan-Ekim)'!L184&lt;&gt;"",'G011A (Nisan-Ekim)'!L184,0)</f>
        <v>0</v>
      </c>
      <c r="K184" s="155">
        <f>IF('G011A (Mayıs-Kasım)'!C184&lt;&gt;"",'G011A (Mayıs-Kasım)'!C184,0)</f>
        <v>0</v>
      </c>
      <c r="L184" s="154">
        <f>IF('G011A (Mayıs-Kasım)'!L184&lt;&gt;"",'G011A (Mayıs-Kasım)'!L184,0)</f>
        <v>0</v>
      </c>
      <c r="M184" s="155">
        <f>IF('G011A (Haziran-Aralık)'!C184&lt;&gt;"",'G011A (Haziran-Aralık)'!C184,0)</f>
        <v>0</v>
      </c>
      <c r="N184" s="154">
        <f>IF('G011A (Haziran-Aralık)'!L184&lt;&gt;"",'G011A (Haziran-Aralık)'!L184,0)</f>
        <v>0</v>
      </c>
      <c r="O184" s="162">
        <f t="shared" si="55"/>
        <v>0</v>
      </c>
      <c r="P184" s="163">
        <f t="shared" si="56"/>
        <v>0</v>
      </c>
      <c r="Q184" s="163">
        <f t="shared" si="57"/>
        <v>0</v>
      </c>
      <c r="R184" s="164">
        <f t="shared" si="58"/>
        <v>0</v>
      </c>
      <c r="S184" s="64"/>
      <c r="T184" s="143">
        <f t="shared" si="59"/>
        <v>0</v>
      </c>
      <c r="U184" s="143">
        <f t="shared" si="60"/>
        <v>0</v>
      </c>
      <c r="V184" s="143">
        <f t="shared" si="61"/>
        <v>0</v>
      </c>
      <c r="W184" s="143">
        <f t="shared" si="62"/>
        <v>0</v>
      </c>
      <c r="X184" s="143">
        <f t="shared" si="63"/>
        <v>0</v>
      </c>
      <c r="Y184" s="143">
        <f t="shared" si="64"/>
        <v>0</v>
      </c>
      <c r="Z184" s="143">
        <f t="shared" si="65"/>
        <v>0</v>
      </c>
      <c r="AA184" s="64"/>
      <c r="AB184" s="64"/>
      <c r="AC184" s="64"/>
    </row>
    <row r="185" spans="1:29" ht="23.1" customHeight="1" x14ac:dyDescent="0.25">
      <c r="A185" s="339">
        <v>118</v>
      </c>
      <c r="B185" s="146" t="str">
        <f>IF('Proje ve Personel Bilgileri'!C134&gt;0,'Proje ve Personel Bilgileri'!C134,"")</f>
        <v/>
      </c>
      <c r="C185" s="162">
        <f>IF('G011A (Ocak-Temmuz)'!C185&lt;&gt;"",'G011A (Ocak-Temmuz)'!C185,0)</f>
        <v>0</v>
      </c>
      <c r="D185" s="163">
        <f>IF('G011A (Ocak-Temmuz)'!L185&lt;&gt;"",'G011A (Ocak-Temmuz)'!L185,0)</f>
        <v>0</v>
      </c>
      <c r="E185" s="155">
        <f>IF('G011A (Şubat-Ağustos)'!C185&lt;&gt;"",'G011A (Şubat-Ağustos)'!C185,0)</f>
        <v>0</v>
      </c>
      <c r="F185" s="154">
        <f>IF('G011A (Şubat-Ağustos)'!L185&lt;&gt;"",'G011A (Şubat-Ağustos)'!L185,0)</f>
        <v>0</v>
      </c>
      <c r="G185" s="155">
        <f>IF('G011A (Mart-Eylül)'!C185&lt;&gt;"",'G011A (Mart-Eylül)'!C185,0)</f>
        <v>0</v>
      </c>
      <c r="H185" s="154">
        <f>IF('G011A (Mart-Eylül)'!L185&lt;&gt;"",'G011A (Mart-Eylül)'!L185,0)</f>
        <v>0</v>
      </c>
      <c r="I185" s="155">
        <f>IF('G011A (Nisan-Ekim)'!C185&lt;&gt;"",'G011A (Nisan-Ekim)'!C185,0)</f>
        <v>0</v>
      </c>
      <c r="J185" s="154">
        <f>IF('G011A (Nisan-Ekim)'!L185&lt;&gt;"",'G011A (Nisan-Ekim)'!L185,0)</f>
        <v>0</v>
      </c>
      <c r="K185" s="155">
        <f>IF('G011A (Mayıs-Kasım)'!C185&lt;&gt;"",'G011A (Mayıs-Kasım)'!C185,0)</f>
        <v>0</v>
      </c>
      <c r="L185" s="154">
        <f>IF('G011A (Mayıs-Kasım)'!L185&lt;&gt;"",'G011A (Mayıs-Kasım)'!L185,0)</f>
        <v>0</v>
      </c>
      <c r="M185" s="155">
        <f>IF('G011A (Haziran-Aralık)'!C185&lt;&gt;"",'G011A (Haziran-Aralık)'!C185,0)</f>
        <v>0</v>
      </c>
      <c r="N185" s="154">
        <f>IF('G011A (Haziran-Aralık)'!L185&lt;&gt;"",'G011A (Haziran-Aralık)'!L185,0)</f>
        <v>0</v>
      </c>
      <c r="O185" s="162">
        <f t="shared" si="55"/>
        <v>0</v>
      </c>
      <c r="P185" s="163">
        <f t="shared" si="56"/>
        <v>0</v>
      </c>
      <c r="Q185" s="163">
        <f t="shared" si="57"/>
        <v>0</v>
      </c>
      <c r="R185" s="164">
        <f t="shared" si="58"/>
        <v>0</v>
      </c>
      <c r="S185" s="64"/>
      <c r="T185" s="143">
        <f t="shared" si="59"/>
        <v>0</v>
      </c>
      <c r="U185" s="143">
        <f t="shared" si="60"/>
        <v>0</v>
      </c>
      <c r="V185" s="143">
        <f t="shared" si="61"/>
        <v>0</v>
      </c>
      <c r="W185" s="143">
        <f t="shared" si="62"/>
        <v>0</v>
      </c>
      <c r="X185" s="143">
        <f t="shared" si="63"/>
        <v>0</v>
      </c>
      <c r="Y185" s="143">
        <f t="shared" si="64"/>
        <v>0</v>
      </c>
      <c r="Z185" s="143">
        <f t="shared" si="65"/>
        <v>0</v>
      </c>
      <c r="AA185" s="64"/>
      <c r="AB185" s="64"/>
      <c r="AC185" s="64"/>
    </row>
    <row r="186" spans="1:29" ht="23.1" customHeight="1" x14ac:dyDescent="0.25">
      <c r="A186" s="339">
        <v>119</v>
      </c>
      <c r="B186" s="146" t="str">
        <f>IF('Proje ve Personel Bilgileri'!C135&gt;0,'Proje ve Personel Bilgileri'!C135,"")</f>
        <v/>
      </c>
      <c r="C186" s="162">
        <f>IF('G011A (Ocak-Temmuz)'!C186&lt;&gt;"",'G011A (Ocak-Temmuz)'!C186,0)</f>
        <v>0</v>
      </c>
      <c r="D186" s="163">
        <f>IF('G011A (Ocak-Temmuz)'!L186&lt;&gt;"",'G011A (Ocak-Temmuz)'!L186,0)</f>
        <v>0</v>
      </c>
      <c r="E186" s="155">
        <f>IF('G011A (Şubat-Ağustos)'!C186&lt;&gt;"",'G011A (Şubat-Ağustos)'!C186,0)</f>
        <v>0</v>
      </c>
      <c r="F186" s="154">
        <f>IF('G011A (Şubat-Ağustos)'!L186&lt;&gt;"",'G011A (Şubat-Ağustos)'!L186,0)</f>
        <v>0</v>
      </c>
      <c r="G186" s="155">
        <f>IF('G011A (Mart-Eylül)'!C186&lt;&gt;"",'G011A (Mart-Eylül)'!C186,0)</f>
        <v>0</v>
      </c>
      <c r="H186" s="154">
        <f>IF('G011A (Mart-Eylül)'!L186&lt;&gt;"",'G011A (Mart-Eylül)'!L186,0)</f>
        <v>0</v>
      </c>
      <c r="I186" s="155">
        <f>IF('G011A (Nisan-Ekim)'!C186&lt;&gt;"",'G011A (Nisan-Ekim)'!C186,0)</f>
        <v>0</v>
      </c>
      <c r="J186" s="154">
        <f>IF('G011A (Nisan-Ekim)'!L186&lt;&gt;"",'G011A (Nisan-Ekim)'!L186,0)</f>
        <v>0</v>
      </c>
      <c r="K186" s="155">
        <f>IF('G011A (Mayıs-Kasım)'!C186&lt;&gt;"",'G011A (Mayıs-Kasım)'!C186,0)</f>
        <v>0</v>
      </c>
      <c r="L186" s="154">
        <f>IF('G011A (Mayıs-Kasım)'!L186&lt;&gt;"",'G011A (Mayıs-Kasım)'!L186,0)</f>
        <v>0</v>
      </c>
      <c r="M186" s="155">
        <f>IF('G011A (Haziran-Aralık)'!C186&lt;&gt;"",'G011A (Haziran-Aralık)'!C186,0)</f>
        <v>0</v>
      </c>
      <c r="N186" s="154">
        <f>IF('G011A (Haziran-Aralık)'!L186&lt;&gt;"",'G011A (Haziran-Aralık)'!L186,0)</f>
        <v>0</v>
      </c>
      <c r="O186" s="162">
        <f t="shared" si="55"/>
        <v>0</v>
      </c>
      <c r="P186" s="163">
        <f t="shared" si="56"/>
        <v>0</v>
      </c>
      <c r="Q186" s="163">
        <f t="shared" si="57"/>
        <v>0</v>
      </c>
      <c r="R186" s="164">
        <f t="shared" si="58"/>
        <v>0</v>
      </c>
      <c r="S186" s="64"/>
      <c r="T186" s="143">
        <f t="shared" si="59"/>
        <v>0</v>
      </c>
      <c r="U186" s="143">
        <f t="shared" si="60"/>
        <v>0</v>
      </c>
      <c r="V186" s="143">
        <f t="shared" si="61"/>
        <v>0</v>
      </c>
      <c r="W186" s="143">
        <f t="shared" si="62"/>
        <v>0</v>
      </c>
      <c r="X186" s="143">
        <f t="shared" si="63"/>
        <v>0</v>
      </c>
      <c r="Y186" s="143">
        <f t="shared" si="64"/>
        <v>0</v>
      </c>
      <c r="Z186" s="143">
        <f t="shared" si="65"/>
        <v>0</v>
      </c>
      <c r="AA186" s="64"/>
      <c r="AB186" s="64"/>
      <c r="AC186" s="64"/>
    </row>
    <row r="187" spans="1:29" ht="23.1" customHeight="1" thickBot="1" x14ac:dyDescent="0.3">
      <c r="A187" s="340">
        <v>120</v>
      </c>
      <c r="B187" s="148" t="str">
        <f>IF('Proje ve Personel Bilgileri'!C136&gt;0,'Proje ve Personel Bilgileri'!C136,"")</f>
        <v/>
      </c>
      <c r="C187" s="165">
        <f>IF('G011A (Ocak-Temmuz)'!C187&lt;&gt;"",'G011A (Ocak-Temmuz)'!C187,0)</f>
        <v>0</v>
      </c>
      <c r="D187" s="166">
        <f>IF('G011A (Ocak-Temmuz)'!L187&lt;&gt;"",'G011A (Ocak-Temmuz)'!L187,0)</f>
        <v>0</v>
      </c>
      <c r="E187" s="159">
        <f>IF('G011A (Şubat-Ağustos)'!C187&lt;&gt;"",'G011A (Şubat-Ağustos)'!C187,0)</f>
        <v>0</v>
      </c>
      <c r="F187" s="158">
        <f>IF('G011A (Şubat-Ağustos)'!L187&lt;&gt;"",'G011A (Şubat-Ağustos)'!L187,0)</f>
        <v>0</v>
      </c>
      <c r="G187" s="159">
        <f>IF('G011A (Mart-Eylül)'!C187&lt;&gt;"",'G011A (Mart-Eylül)'!C187,0)</f>
        <v>0</v>
      </c>
      <c r="H187" s="158">
        <f>IF('G011A (Mart-Eylül)'!L187&lt;&gt;"",'G011A (Mart-Eylül)'!L187,0)</f>
        <v>0</v>
      </c>
      <c r="I187" s="159">
        <f>IF('G011A (Nisan-Ekim)'!C187&lt;&gt;"",'G011A (Nisan-Ekim)'!C187,0)</f>
        <v>0</v>
      </c>
      <c r="J187" s="158">
        <f>IF('G011A (Nisan-Ekim)'!L187&lt;&gt;"",'G011A (Nisan-Ekim)'!L187,0)</f>
        <v>0</v>
      </c>
      <c r="K187" s="159">
        <f>IF('G011A (Mayıs-Kasım)'!C187&lt;&gt;"",'G011A (Mayıs-Kasım)'!C187,0)</f>
        <v>0</v>
      </c>
      <c r="L187" s="158">
        <f>IF('G011A (Mayıs-Kasım)'!L187&lt;&gt;"",'G011A (Mayıs-Kasım)'!L187,0)</f>
        <v>0</v>
      </c>
      <c r="M187" s="159">
        <f>IF('G011A (Haziran-Aralık)'!C187&lt;&gt;"",'G011A (Haziran-Aralık)'!C187,0)</f>
        <v>0</v>
      </c>
      <c r="N187" s="158">
        <f>IF('G011A (Haziran-Aralık)'!L187&lt;&gt;"",'G011A (Haziran-Aralık)'!L187,0)</f>
        <v>0</v>
      </c>
      <c r="O187" s="165">
        <f t="shared" si="55"/>
        <v>0</v>
      </c>
      <c r="P187" s="166">
        <f t="shared" si="56"/>
        <v>0</v>
      </c>
      <c r="Q187" s="166">
        <f t="shared" si="57"/>
        <v>0</v>
      </c>
      <c r="R187" s="167">
        <f t="shared" si="58"/>
        <v>0</v>
      </c>
      <c r="S187" s="64"/>
      <c r="T187" s="143">
        <f t="shared" si="59"/>
        <v>0</v>
      </c>
      <c r="U187" s="143">
        <f t="shared" si="60"/>
        <v>0</v>
      </c>
      <c r="V187" s="143">
        <f t="shared" si="61"/>
        <v>0</v>
      </c>
      <c r="W187" s="143">
        <f t="shared" si="62"/>
        <v>0</v>
      </c>
      <c r="X187" s="143">
        <f t="shared" si="63"/>
        <v>0</v>
      </c>
      <c r="Y187" s="143">
        <f t="shared" si="64"/>
        <v>0</v>
      </c>
      <c r="Z187" s="143">
        <f t="shared" si="65"/>
        <v>0</v>
      </c>
      <c r="AA187" s="143">
        <f>IF(ISERROR(IF(SUM(C168:R187)&gt;0,1,0)),1,IF(SUM(C168:R187)&gt;0,1,0))</f>
        <v>0</v>
      </c>
      <c r="AB187" s="64"/>
      <c r="AC187" s="64"/>
    </row>
    <row r="188" spans="1:29" x14ac:dyDescent="0.25">
      <c r="A188" s="64"/>
      <c r="B188" s="12"/>
      <c r="C188" s="12"/>
      <c r="D188" s="12"/>
      <c r="E188" s="12"/>
      <c r="F188" s="12"/>
      <c r="G188" s="12"/>
      <c r="H188" s="12"/>
      <c r="I188" s="12"/>
      <c r="J188" s="2"/>
      <c r="K188" s="64"/>
      <c r="L188" s="94"/>
      <c r="M188" s="94"/>
      <c r="N188" s="94"/>
      <c r="O188" s="94"/>
      <c r="P188" s="94"/>
      <c r="Q188" s="94"/>
      <c r="R188" s="64"/>
      <c r="S188" s="64"/>
      <c r="T188" s="64"/>
      <c r="U188" s="64"/>
      <c r="V188" s="64"/>
      <c r="W188" s="64"/>
      <c r="X188" s="64"/>
      <c r="Y188" s="64"/>
      <c r="Z188" s="64"/>
      <c r="AA188" s="64"/>
      <c r="AB188" s="64"/>
      <c r="AC188" s="64"/>
    </row>
    <row r="189" spans="1:29" x14ac:dyDescent="0.25">
      <c r="A189" s="341" t="s">
        <v>134</v>
      </c>
      <c r="B189" s="12"/>
      <c r="C189" s="12"/>
      <c r="D189" s="12"/>
      <c r="E189" s="12"/>
      <c r="F189" s="12"/>
      <c r="G189" s="12"/>
      <c r="H189" s="12"/>
      <c r="I189" s="12"/>
      <c r="J189" s="2"/>
      <c r="K189" s="64"/>
      <c r="L189" s="94"/>
      <c r="M189" s="94"/>
      <c r="N189" s="94"/>
      <c r="O189" s="94"/>
      <c r="P189" s="94"/>
      <c r="Q189" s="94"/>
      <c r="R189" s="64"/>
      <c r="S189" s="64"/>
      <c r="T189" s="64"/>
      <c r="U189" s="64"/>
      <c r="V189" s="64"/>
      <c r="W189" s="64"/>
      <c r="X189" s="64"/>
      <c r="Y189" s="64"/>
      <c r="Z189" s="64"/>
      <c r="AA189" s="64"/>
      <c r="AB189" s="64"/>
      <c r="AC189" s="64"/>
    </row>
    <row r="190" spans="1:29" x14ac:dyDescent="0.25">
      <c r="A190" s="64"/>
      <c r="B190" s="64"/>
      <c r="C190" s="94"/>
      <c r="D190" s="64"/>
      <c r="E190" s="64"/>
      <c r="F190" s="64"/>
      <c r="G190" s="64"/>
      <c r="H190" s="64"/>
      <c r="I190" s="64"/>
      <c r="J190" s="2"/>
      <c r="K190" s="64"/>
      <c r="L190" s="94"/>
      <c r="M190" s="94"/>
      <c r="N190" s="94"/>
      <c r="O190" s="94"/>
      <c r="P190" s="64"/>
      <c r="Q190" s="64"/>
      <c r="R190" s="64"/>
      <c r="S190" s="64"/>
      <c r="T190" s="64"/>
      <c r="U190" s="64"/>
      <c r="V190" s="64"/>
      <c r="W190" s="64"/>
      <c r="X190" s="64"/>
      <c r="Y190" s="64"/>
      <c r="Z190" s="64"/>
      <c r="AA190" s="64"/>
      <c r="AB190" s="64"/>
      <c r="AC190" s="64"/>
    </row>
    <row r="191" spans="1:29" ht="19.5" x14ac:dyDescent="0.3">
      <c r="A191" s="330" t="s">
        <v>32</v>
      </c>
      <c r="B191" s="331">
        <f ca="1">imzatarihi</f>
        <v>46091</v>
      </c>
      <c r="C191" s="468" t="s">
        <v>33</v>
      </c>
      <c r="D191" s="468"/>
      <c r="E191" s="332" t="str">
        <f>IF(kurulusyetkilisi&gt;0,kurulusyetkilisi,"")</f>
        <v/>
      </c>
      <c r="F191" s="64"/>
      <c r="G191" s="230"/>
      <c r="H191" s="229"/>
      <c r="I191" s="229"/>
      <c r="J191" s="2"/>
      <c r="K191" s="64"/>
      <c r="L191" s="94"/>
      <c r="M191" s="94"/>
      <c r="N191" s="94"/>
      <c r="O191" s="94"/>
      <c r="P191" s="64"/>
      <c r="Q191" s="64"/>
      <c r="R191" s="64"/>
      <c r="S191" s="64"/>
      <c r="T191" s="64"/>
      <c r="U191" s="64"/>
      <c r="V191" s="64"/>
      <c r="W191" s="64"/>
      <c r="X191" s="64"/>
      <c r="Y191" s="64"/>
      <c r="Z191" s="64"/>
      <c r="AA191" s="64"/>
      <c r="AB191" s="64"/>
      <c r="AC191" s="64"/>
    </row>
    <row r="192" spans="1:29" ht="19.5" x14ac:dyDescent="0.3">
      <c r="A192" s="232"/>
      <c r="B192" s="232"/>
      <c r="C192" s="468" t="s">
        <v>34</v>
      </c>
      <c r="D192" s="468"/>
      <c r="E192" s="469"/>
      <c r="F192" s="469"/>
      <c r="G192" s="469"/>
      <c r="H192" s="61"/>
      <c r="I192" s="61"/>
      <c r="J192" s="2"/>
      <c r="K192" s="64"/>
      <c r="L192" s="94"/>
      <c r="M192" s="94"/>
      <c r="N192" s="94"/>
      <c r="O192" s="94"/>
      <c r="P192" s="64"/>
      <c r="Q192" s="64"/>
      <c r="R192" s="64"/>
      <c r="S192" s="64"/>
      <c r="T192" s="64"/>
      <c r="U192" s="64"/>
      <c r="V192" s="64"/>
      <c r="W192" s="64"/>
      <c r="X192" s="64"/>
      <c r="Y192" s="64"/>
      <c r="Z192" s="64"/>
      <c r="AA192" s="64"/>
      <c r="AB192" s="64"/>
      <c r="AC192" s="64"/>
    </row>
    <row r="193" spans="1:29" ht="15.75" customHeight="1" x14ac:dyDescent="0.25">
      <c r="A193" s="508" t="s">
        <v>39</v>
      </c>
      <c r="B193" s="508"/>
      <c r="C193" s="508"/>
      <c r="D193" s="508"/>
      <c r="E193" s="508"/>
      <c r="F193" s="508"/>
      <c r="G193" s="508"/>
      <c r="H193" s="508"/>
      <c r="I193" s="508"/>
      <c r="J193" s="508"/>
      <c r="K193" s="508"/>
      <c r="L193" s="508"/>
      <c r="M193" s="508"/>
      <c r="N193" s="508"/>
      <c r="O193" s="508"/>
      <c r="P193" s="508"/>
      <c r="Q193" s="508"/>
      <c r="R193" s="508"/>
      <c r="S193" s="64"/>
      <c r="T193" s="64"/>
      <c r="U193" s="64"/>
      <c r="V193" s="64"/>
      <c r="W193" s="64"/>
      <c r="X193" s="64"/>
      <c r="Y193" s="64"/>
      <c r="Z193" s="64"/>
      <c r="AA193" s="64"/>
      <c r="AB193" s="64"/>
      <c r="AC193" s="64"/>
    </row>
    <row r="194" spans="1:29" x14ac:dyDescent="0.25">
      <c r="A194" s="494" t="str">
        <f>IF(YilDonem&lt;&gt;"",CONCATENATE(YilDonem," dönemine aittir."),"")</f>
        <v/>
      </c>
      <c r="B194" s="494"/>
      <c r="C194" s="494"/>
      <c r="D194" s="494"/>
      <c r="E194" s="494"/>
      <c r="F194" s="494"/>
      <c r="G194" s="494"/>
      <c r="H194" s="494"/>
      <c r="I194" s="494"/>
      <c r="J194" s="494"/>
      <c r="K194" s="494"/>
      <c r="L194" s="494"/>
      <c r="M194" s="494"/>
      <c r="N194" s="494"/>
      <c r="O194" s="494"/>
      <c r="P194" s="494"/>
      <c r="Q194" s="494"/>
      <c r="R194" s="494"/>
      <c r="S194" s="64"/>
      <c r="T194" s="64"/>
      <c r="U194" s="64"/>
      <c r="V194" s="64"/>
      <c r="W194" s="64"/>
      <c r="X194" s="64"/>
      <c r="Y194" s="64"/>
      <c r="Z194" s="64"/>
      <c r="AA194" s="64"/>
      <c r="AB194" s="64"/>
      <c r="AC194" s="64"/>
    </row>
    <row r="195" spans="1:29" ht="19.5" thickBot="1" x14ac:dyDescent="0.35">
      <c r="A195" s="495" t="s">
        <v>44</v>
      </c>
      <c r="B195" s="495"/>
      <c r="C195" s="495"/>
      <c r="D195" s="495"/>
      <c r="E195" s="495"/>
      <c r="F195" s="495"/>
      <c r="G195" s="495"/>
      <c r="H195" s="495"/>
      <c r="I195" s="495"/>
      <c r="J195" s="495"/>
      <c r="K195" s="495"/>
      <c r="L195" s="495"/>
      <c r="M195" s="495"/>
      <c r="N195" s="495"/>
      <c r="O195" s="495"/>
      <c r="P195" s="495"/>
      <c r="Q195" s="495"/>
      <c r="R195" s="495"/>
      <c r="S195" s="64"/>
      <c r="T195" s="64"/>
      <c r="U195" s="64"/>
      <c r="V195" s="64"/>
      <c r="W195" s="64"/>
      <c r="X195" s="64"/>
      <c r="Y195" s="64"/>
      <c r="Z195" s="64"/>
      <c r="AA195" s="64"/>
      <c r="AB195" s="64"/>
      <c r="AC195" s="64"/>
    </row>
    <row r="196" spans="1:29" ht="31.7" customHeight="1" thickBot="1" x14ac:dyDescent="0.3">
      <c r="A196" s="336" t="s">
        <v>167</v>
      </c>
      <c r="B196" s="496" t="str">
        <f>IF(ProjeNo&gt;0,ProjeNo,"")</f>
        <v/>
      </c>
      <c r="C196" s="497"/>
      <c r="D196" s="497"/>
      <c r="E196" s="497"/>
      <c r="F196" s="497"/>
      <c r="G196" s="497"/>
      <c r="H196" s="497"/>
      <c r="I196" s="497"/>
      <c r="J196" s="497"/>
      <c r="K196" s="497"/>
      <c r="L196" s="497"/>
      <c r="M196" s="497"/>
      <c r="N196" s="497"/>
      <c r="O196" s="497"/>
      <c r="P196" s="497"/>
      <c r="Q196" s="497"/>
      <c r="R196" s="498"/>
      <c r="S196" s="64"/>
      <c r="T196" s="64"/>
      <c r="U196" s="64"/>
      <c r="V196" s="64"/>
      <c r="W196" s="64"/>
      <c r="X196" s="64"/>
      <c r="Y196" s="64"/>
      <c r="Z196" s="64"/>
      <c r="AA196" s="64"/>
      <c r="AB196" s="64"/>
      <c r="AC196" s="64"/>
    </row>
    <row r="197" spans="1:29" ht="31.7" customHeight="1" thickBot="1" x14ac:dyDescent="0.3">
      <c r="A197" s="337" t="s">
        <v>168</v>
      </c>
      <c r="B197" s="499" t="str">
        <f>IF(ProjeAdi&gt;0,ProjeAdi,"")</f>
        <v/>
      </c>
      <c r="C197" s="500"/>
      <c r="D197" s="500"/>
      <c r="E197" s="500"/>
      <c r="F197" s="500"/>
      <c r="G197" s="500"/>
      <c r="H197" s="500"/>
      <c r="I197" s="500"/>
      <c r="J197" s="500"/>
      <c r="K197" s="500"/>
      <c r="L197" s="500"/>
      <c r="M197" s="500"/>
      <c r="N197" s="500"/>
      <c r="O197" s="500"/>
      <c r="P197" s="500"/>
      <c r="Q197" s="500"/>
      <c r="R197" s="501"/>
      <c r="S197" s="64"/>
      <c r="T197" s="64"/>
      <c r="U197" s="64"/>
      <c r="V197" s="64"/>
      <c r="W197" s="64"/>
      <c r="X197" s="64"/>
      <c r="Y197" s="64"/>
      <c r="Z197" s="64"/>
      <c r="AA197" s="64"/>
      <c r="AB197" s="64"/>
      <c r="AC197" s="64"/>
    </row>
    <row r="198" spans="1:29" ht="75.2" customHeight="1" thickBot="1" x14ac:dyDescent="0.3">
      <c r="A198" s="502" t="s">
        <v>3</v>
      </c>
      <c r="B198" s="504" t="s">
        <v>45</v>
      </c>
      <c r="C198" s="506" t="str">
        <f>IF(Dönem=1,"OCAK",IF(Dönem=2,"TEMMUZ",""))</f>
        <v/>
      </c>
      <c r="D198" s="507"/>
      <c r="E198" s="506" t="str">
        <f>IF(Dönem=1,"ŞUBAT",IF(Dönem=2,"AĞUSTOS",""))</f>
        <v/>
      </c>
      <c r="F198" s="507"/>
      <c r="G198" s="506" t="str">
        <f>IF(Dönem=1,"MART",IF(Dönem=2,"EYLÜL",""))</f>
        <v/>
      </c>
      <c r="H198" s="507"/>
      <c r="I198" s="506" t="str">
        <f>IF(Dönem=1,"NİSAN",IF(Dönem=2,"EKİM",""))</f>
        <v/>
      </c>
      <c r="J198" s="507"/>
      <c r="K198" s="506" t="str">
        <f>IF(Dönem=1,"MAYIS",IF(Dönem=2,"KASIM",""))</f>
        <v/>
      </c>
      <c r="L198" s="507"/>
      <c r="M198" s="506" t="str">
        <f>IF(Dönem=1,"HAZİRAN",IF(Dönem=2,"ARALIK",""))</f>
        <v/>
      </c>
      <c r="N198" s="507"/>
      <c r="O198" s="504" t="s">
        <v>40</v>
      </c>
      <c r="P198" s="504" t="s">
        <v>41</v>
      </c>
      <c r="Q198" s="504" t="s">
        <v>42</v>
      </c>
      <c r="R198" s="504" t="s">
        <v>126</v>
      </c>
      <c r="S198" s="333"/>
      <c r="T198" s="333"/>
      <c r="U198" s="64"/>
      <c r="V198" s="64"/>
      <c r="W198" s="64"/>
      <c r="X198" s="64"/>
      <c r="Y198" s="64"/>
      <c r="Z198" s="64"/>
      <c r="AA198" s="64"/>
      <c r="AB198" s="64"/>
      <c r="AC198" s="64"/>
    </row>
    <row r="199" spans="1:29" ht="49.7" customHeight="1" thickBot="1" x14ac:dyDescent="0.3">
      <c r="A199" s="503"/>
      <c r="B199" s="505"/>
      <c r="C199" s="334" t="s">
        <v>23</v>
      </c>
      <c r="D199" s="334" t="s">
        <v>43</v>
      </c>
      <c r="E199" s="334" t="s">
        <v>23</v>
      </c>
      <c r="F199" s="334" t="s">
        <v>43</v>
      </c>
      <c r="G199" s="334" t="s">
        <v>23</v>
      </c>
      <c r="H199" s="334" t="s">
        <v>43</v>
      </c>
      <c r="I199" s="334" t="s">
        <v>23</v>
      </c>
      <c r="J199" s="334" t="s">
        <v>43</v>
      </c>
      <c r="K199" s="334" t="s">
        <v>23</v>
      </c>
      <c r="L199" s="334" t="s">
        <v>43</v>
      </c>
      <c r="M199" s="334" t="s">
        <v>23</v>
      </c>
      <c r="N199" s="334" t="s">
        <v>43</v>
      </c>
      <c r="O199" s="505"/>
      <c r="P199" s="505"/>
      <c r="Q199" s="505"/>
      <c r="R199" s="505"/>
      <c r="S199" s="64"/>
      <c r="T199" s="64"/>
      <c r="U199" s="64"/>
      <c r="V199" s="64"/>
      <c r="W199" s="64"/>
      <c r="X199" s="64"/>
      <c r="Y199" s="64"/>
      <c r="Z199" s="335" t="s">
        <v>78</v>
      </c>
      <c r="AA199" s="64"/>
      <c r="AB199" s="64"/>
      <c r="AC199" s="64"/>
    </row>
    <row r="200" spans="1:29" ht="23.1" customHeight="1" x14ac:dyDescent="0.25">
      <c r="A200" s="338">
        <v>121</v>
      </c>
      <c r="B200" s="144" t="str">
        <f>IF('Proje ve Personel Bilgileri'!C137&gt;0,'Proje ve Personel Bilgileri'!C137,"")</f>
        <v/>
      </c>
      <c r="C200" s="152">
        <f>IF('G011A (Ocak-Temmuz)'!C200&lt;&gt;"",'G011A (Ocak-Temmuz)'!C200,0)</f>
        <v>0</v>
      </c>
      <c r="D200" s="151">
        <f>IF('G011A (Ocak-Temmuz)'!L200&lt;&gt;"",'G011A (Ocak-Temmuz)'!L200,0)</f>
        <v>0</v>
      </c>
      <c r="E200" s="152">
        <f>IF('G011A (Şubat-Ağustos)'!C200&lt;&gt;"",'G011A (Şubat-Ağustos)'!C200,0)</f>
        <v>0</v>
      </c>
      <c r="F200" s="151">
        <f>IF('G011A (Şubat-Ağustos)'!L200&lt;&gt;"",'G011A (Şubat-Ağustos)'!L200,0)</f>
        <v>0</v>
      </c>
      <c r="G200" s="152">
        <f>IF('G011A (Mart-Eylül)'!C200&lt;&gt;"",'G011A (Mart-Eylül)'!C200,0)</f>
        <v>0</v>
      </c>
      <c r="H200" s="151">
        <f>IF('G011A (Mart-Eylül)'!L200&lt;&gt;"",'G011A (Mart-Eylül)'!L200,0)</f>
        <v>0</v>
      </c>
      <c r="I200" s="152">
        <f>IF('G011A (Nisan-Ekim)'!C200&lt;&gt;"",'G011A (Nisan-Ekim)'!C200,0)</f>
        <v>0</v>
      </c>
      <c r="J200" s="151">
        <f>IF('G011A (Nisan-Ekim)'!L200&lt;&gt;"",'G011A (Nisan-Ekim)'!L200,0)</f>
        <v>0</v>
      </c>
      <c r="K200" s="152">
        <f>IF('G011A (Mayıs-Kasım)'!C200&lt;&gt;"",'G011A (Mayıs-Kasım)'!C200,0)</f>
        <v>0</v>
      </c>
      <c r="L200" s="151">
        <f>IF('G011A (Mayıs-Kasım)'!L200&lt;&gt;"",'G011A (Mayıs-Kasım)'!L200,0)</f>
        <v>0</v>
      </c>
      <c r="M200" s="152">
        <f>IF('G011A (Haziran-Aralık)'!C200&lt;&gt;"",'G011A (Haziran-Aralık)'!C200,0)</f>
        <v>0</v>
      </c>
      <c r="N200" s="151">
        <f>IF('G011A (Haziran-Aralık)'!L200&lt;&gt;"",'G011A (Haziran-Aralık)'!L200,0)</f>
        <v>0</v>
      </c>
      <c r="O200" s="152">
        <f>C200+E200+G200+I200+K200+M200</f>
        <v>0</v>
      </c>
      <c r="P200" s="151">
        <f>D200+F200+H200+J200+L200+N200</f>
        <v>0</v>
      </c>
      <c r="Q200" s="151">
        <f>IF(O200=0,0,O200/30)</f>
        <v>0</v>
      </c>
      <c r="R200" s="153">
        <f>IF(P200=0,0,P200/Q200)</f>
        <v>0</v>
      </c>
      <c r="S200" s="64"/>
      <c r="T200" s="143">
        <f>IF(C200&gt;0,1,0)</f>
        <v>0</v>
      </c>
      <c r="U200" s="143">
        <f>IF(E200&gt;0,1,0)</f>
        <v>0</v>
      </c>
      <c r="V200" s="143">
        <f>IF(G200&gt;0,1,0)</f>
        <v>0</v>
      </c>
      <c r="W200" s="143">
        <f>IF(I200&gt;0,1,0)</f>
        <v>0</v>
      </c>
      <c r="X200" s="143">
        <f>IF(K200&gt;0,1,0)</f>
        <v>0</v>
      </c>
      <c r="Y200" s="143">
        <f>IF(M200&gt;0,1,0)</f>
        <v>0</v>
      </c>
      <c r="Z200" s="143">
        <f>SUM(T200:Y200)</f>
        <v>0</v>
      </c>
      <c r="AA200" s="64"/>
      <c r="AB200" s="64"/>
      <c r="AC200" s="64"/>
    </row>
    <row r="201" spans="1:29" ht="23.1" customHeight="1" x14ac:dyDescent="0.25">
      <c r="A201" s="339">
        <v>122</v>
      </c>
      <c r="B201" s="146" t="str">
        <f>IF('Proje ve Personel Bilgileri'!C138&gt;0,'Proje ve Personel Bilgileri'!C138,"")</f>
        <v/>
      </c>
      <c r="C201" s="162">
        <f>IF('G011A (Ocak-Temmuz)'!C201&lt;&gt;"",'G011A (Ocak-Temmuz)'!C201,0)</f>
        <v>0</v>
      </c>
      <c r="D201" s="163">
        <f>IF('G011A (Ocak-Temmuz)'!L201&lt;&gt;"",'G011A (Ocak-Temmuz)'!L201,0)</f>
        <v>0</v>
      </c>
      <c r="E201" s="155">
        <f>IF('G011A (Şubat-Ağustos)'!C201&lt;&gt;"",'G011A (Şubat-Ağustos)'!C201,0)</f>
        <v>0</v>
      </c>
      <c r="F201" s="154">
        <f>IF('G011A (Şubat-Ağustos)'!L201&lt;&gt;"",'G011A (Şubat-Ağustos)'!L201,0)</f>
        <v>0</v>
      </c>
      <c r="G201" s="155">
        <f>IF('G011A (Mart-Eylül)'!C201&lt;&gt;"",'G011A (Mart-Eylül)'!C201,0)</f>
        <v>0</v>
      </c>
      <c r="H201" s="154">
        <f>IF('G011A (Mart-Eylül)'!L201&lt;&gt;"",'G011A (Mart-Eylül)'!L201,0)</f>
        <v>0</v>
      </c>
      <c r="I201" s="155">
        <f>IF('G011A (Nisan-Ekim)'!C201&lt;&gt;"",'G011A (Nisan-Ekim)'!C201,0)</f>
        <v>0</v>
      </c>
      <c r="J201" s="154">
        <f>IF('G011A (Nisan-Ekim)'!L201&lt;&gt;"",'G011A (Nisan-Ekim)'!L201,0)</f>
        <v>0</v>
      </c>
      <c r="K201" s="155">
        <f>IF('G011A (Mayıs-Kasım)'!C201&lt;&gt;"",'G011A (Mayıs-Kasım)'!C201,0)</f>
        <v>0</v>
      </c>
      <c r="L201" s="154">
        <f>IF('G011A (Mayıs-Kasım)'!L201&lt;&gt;"",'G011A (Mayıs-Kasım)'!L201,0)</f>
        <v>0</v>
      </c>
      <c r="M201" s="155">
        <f>IF('G011A (Haziran-Aralık)'!C201&lt;&gt;"",'G011A (Haziran-Aralık)'!C201,0)</f>
        <v>0</v>
      </c>
      <c r="N201" s="154">
        <f>IF('G011A (Haziran-Aralık)'!L201&lt;&gt;"",'G011A (Haziran-Aralık)'!L201,0)</f>
        <v>0</v>
      </c>
      <c r="O201" s="162">
        <f t="shared" ref="O201:O219" si="66">C201+E201+G201+I201+K201+M201</f>
        <v>0</v>
      </c>
      <c r="P201" s="163">
        <f t="shared" ref="P201:P219" si="67">D201+F201+H201+J201+L201+N201</f>
        <v>0</v>
      </c>
      <c r="Q201" s="163">
        <f t="shared" ref="Q201:Q219" si="68">IF(O201=0,0,O201/30)</f>
        <v>0</v>
      </c>
      <c r="R201" s="164">
        <f t="shared" ref="R201:R219" si="69">IF(P201=0,0,P201/Q201)</f>
        <v>0</v>
      </c>
      <c r="S201" s="64"/>
      <c r="T201" s="143">
        <f t="shared" ref="T201:T219" si="70">IF(C201&gt;0,1,0)</f>
        <v>0</v>
      </c>
      <c r="U201" s="143">
        <f t="shared" ref="U201:U219" si="71">IF(E201&gt;0,1,0)</f>
        <v>0</v>
      </c>
      <c r="V201" s="143">
        <f t="shared" ref="V201:V219" si="72">IF(G201&gt;0,1,0)</f>
        <v>0</v>
      </c>
      <c r="W201" s="143">
        <f t="shared" ref="W201:W219" si="73">IF(I201&gt;0,1,0)</f>
        <v>0</v>
      </c>
      <c r="X201" s="143">
        <f t="shared" ref="X201:X219" si="74">IF(K201&gt;0,1,0)</f>
        <v>0</v>
      </c>
      <c r="Y201" s="143">
        <f t="shared" ref="Y201:Y219" si="75">IF(M201&gt;0,1,0)</f>
        <v>0</v>
      </c>
      <c r="Z201" s="143">
        <f t="shared" ref="Z201:Z219" si="76">SUM(T201:Y201)</f>
        <v>0</v>
      </c>
      <c r="AA201" s="64"/>
      <c r="AB201" s="64"/>
      <c r="AC201" s="64"/>
    </row>
    <row r="202" spans="1:29" ht="23.1" customHeight="1" x14ac:dyDescent="0.25">
      <c r="A202" s="339">
        <v>123</v>
      </c>
      <c r="B202" s="146" t="str">
        <f>IF('Proje ve Personel Bilgileri'!C139&gt;0,'Proje ve Personel Bilgileri'!C139,"")</f>
        <v/>
      </c>
      <c r="C202" s="162">
        <f>IF('G011A (Ocak-Temmuz)'!C202&lt;&gt;"",'G011A (Ocak-Temmuz)'!C202,0)</f>
        <v>0</v>
      </c>
      <c r="D202" s="163">
        <f>IF('G011A (Ocak-Temmuz)'!L202&lt;&gt;"",'G011A (Ocak-Temmuz)'!L202,0)</f>
        <v>0</v>
      </c>
      <c r="E202" s="155">
        <f>IF('G011A (Şubat-Ağustos)'!C202&lt;&gt;"",'G011A (Şubat-Ağustos)'!C202,0)</f>
        <v>0</v>
      </c>
      <c r="F202" s="154">
        <f>IF('G011A (Şubat-Ağustos)'!L202&lt;&gt;"",'G011A (Şubat-Ağustos)'!L202,0)</f>
        <v>0</v>
      </c>
      <c r="G202" s="155">
        <f>IF('G011A (Mart-Eylül)'!C202&lt;&gt;"",'G011A (Mart-Eylül)'!C202,0)</f>
        <v>0</v>
      </c>
      <c r="H202" s="154">
        <f>IF('G011A (Mart-Eylül)'!L202&lt;&gt;"",'G011A (Mart-Eylül)'!L202,0)</f>
        <v>0</v>
      </c>
      <c r="I202" s="155">
        <f>IF('G011A (Nisan-Ekim)'!C202&lt;&gt;"",'G011A (Nisan-Ekim)'!C202,0)</f>
        <v>0</v>
      </c>
      <c r="J202" s="154">
        <f>IF('G011A (Nisan-Ekim)'!L202&lt;&gt;"",'G011A (Nisan-Ekim)'!L202,0)</f>
        <v>0</v>
      </c>
      <c r="K202" s="155">
        <f>IF('G011A (Mayıs-Kasım)'!C202&lt;&gt;"",'G011A (Mayıs-Kasım)'!C202,0)</f>
        <v>0</v>
      </c>
      <c r="L202" s="154">
        <f>IF('G011A (Mayıs-Kasım)'!L202&lt;&gt;"",'G011A (Mayıs-Kasım)'!L202,0)</f>
        <v>0</v>
      </c>
      <c r="M202" s="155">
        <f>IF('G011A (Haziran-Aralık)'!C202&lt;&gt;"",'G011A (Haziran-Aralık)'!C202,0)</f>
        <v>0</v>
      </c>
      <c r="N202" s="154">
        <f>IF('G011A (Haziran-Aralık)'!L202&lt;&gt;"",'G011A (Haziran-Aralık)'!L202,0)</f>
        <v>0</v>
      </c>
      <c r="O202" s="162">
        <f t="shared" si="66"/>
        <v>0</v>
      </c>
      <c r="P202" s="163">
        <f t="shared" si="67"/>
        <v>0</v>
      </c>
      <c r="Q202" s="163">
        <f t="shared" si="68"/>
        <v>0</v>
      </c>
      <c r="R202" s="164">
        <f t="shared" si="69"/>
        <v>0</v>
      </c>
      <c r="S202" s="64"/>
      <c r="T202" s="143">
        <f t="shared" si="70"/>
        <v>0</v>
      </c>
      <c r="U202" s="143">
        <f t="shared" si="71"/>
        <v>0</v>
      </c>
      <c r="V202" s="143">
        <f t="shared" si="72"/>
        <v>0</v>
      </c>
      <c r="W202" s="143">
        <f t="shared" si="73"/>
        <v>0</v>
      </c>
      <c r="X202" s="143">
        <f t="shared" si="74"/>
        <v>0</v>
      </c>
      <c r="Y202" s="143">
        <f t="shared" si="75"/>
        <v>0</v>
      </c>
      <c r="Z202" s="143">
        <f t="shared" si="76"/>
        <v>0</v>
      </c>
      <c r="AA202" s="64"/>
      <c r="AB202" s="64"/>
      <c r="AC202" s="64"/>
    </row>
    <row r="203" spans="1:29" ht="23.1" customHeight="1" x14ac:dyDescent="0.25">
      <c r="A203" s="339">
        <v>124</v>
      </c>
      <c r="B203" s="146" t="str">
        <f>IF('Proje ve Personel Bilgileri'!C140&gt;0,'Proje ve Personel Bilgileri'!C140,"")</f>
        <v/>
      </c>
      <c r="C203" s="162">
        <f>IF('G011A (Ocak-Temmuz)'!C203&lt;&gt;"",'G011A (Ocak-Temmuz)'!C203,0)</f>
        <v>0</v>
      </c>
      <c r="D203" s="163">
        <f>IF('G011A (Ocak-Temmuz)'!L203&lt;&gt;"",'G011A (Ocak-Temmuz)'!L203,0)</f>
        <v>0</v>
      </c>
      <c r="E203" s="155">
        <f>IF('G011A (Şubat-Ağustos)'!C203&lt;&gt;"",'G011A (Şubat-Ağustos)'!C203,0)</f>
        <v>0</v>
      </c>
      <c r="F203" s="154">
        <f>IF('G011A (Şubat-Ağustos)'!L203&lt;&gt;"",'G011A (Şubat-Ağustos)'!L203,0)</f>
        <v>0</v>
      </c>
      <c r="G203" s="155">
        <f>IF('G011A (Mart-Eylül)'!C203&lt;&gt;"",'G011A (Mart-Eylül)'!C203,0)</f>
        <v>0</v>
      </c>
      <c r="H203" s="154">
        <f>IF('G011A (Mart-Eylül)'!L203&lt;&gt;"",'G011A (Mart-Eylül)'!L203,0)</f>
        <v>0</v>
      </c>
      <c r="I203" s="155">
        <f>IF('G011A (Nisan-Ekim)'!C203&lt;&gt;"",'G011A (Nisan-Ekim)'!C203,0)</f>
        <v>0</v>
      </c>
      <c r="J203" s="154">
        <f>IF('G011A (Nisan-Ekim)'!L203&lt;&gt;"",'G011A (Nisan-Ekim)'!L203,0)</f>
        <v>0</v>
      </c>
      <c r="K203" s="155">
        <f>IF('G011A (Mayıs-Kasım)'!C203&lt;&gt;"",'G011A (Mayıs-Kasım)'!C203,0)</f>
        <v>0</v>
      </c>
      <c r="L203" s="154">
        <f>IF('G011A (Mayıs-Kasım)'!L203&lt;&gt;"",'G011A (Mayıs-Kasım)'!L203,0)</f>
        <v>0</v>
      </c>
      <c r="M203" s="155">
        <f>IF('G011A (Haziran-Aralık)'!C203&lt;&gt;"",'G011A (Haziran-Aralık)'!C203,0)</f>
        <v>0</v>
      </c>
      <c r="N203" s="154">
        <f>IF('G011A (Haziran-Aralık)'!L203&lt;&gt;"",'G011A (Haziran-Aralık)'!L203,0)</f>
        <v>0</v>
      </c>
      <c r="O203" s="162">
        <f t="shared" si="66"/>
        <v>0</v>
      </c>
      <c r="P203" s="163">
        <f t="shared" si="67"/>
        <v>0</v>
      </c>
      <c r="Q203" s="163">
        <f t="shared" si="68"/>
        <v>0</v>
      </c>
      <c r="R203" s="164">
        <f t="shared" si="69"/>
        <v>0</v>
      </c>
      <c r="S203" s="64"/>
      <c r="T203" s="143">
        <f t="shared" si="70"/>
        <v>0</v>
      </c>
      <c r="U203" s="143">
        <f t="shared" si="71"/>
        <v>0</v>
      </c>
      <c r="V203" s="143">
        <f t="shared" si="72"/>
        <v>0</v>
      </c>
      <c r="W203" s="143">
        <f t="shared" si="73"/>
        <v>0</v>
      </c>
      <c r="X203" s="143">
        <f t="shared" si="74"/>
        <v>0</v>
      </c>
      <c r="Y203" s="143">
        <f t="shared" si="75"/>
        <v>0</v>
      </c>
      <c r="Z203" s="143">
        <f t="shared" si="76"/>
        <v>0</v>
      </c>
      <c r="AA203" s="64"/>
      <c r="AB203" s="64"/>
      <c r="AC203" s="64"/>
    </row>
    <row r="204" spans="1:29" ht="23.1" customHeight="1" x14ac:dyDescent="0.25">
      <c r="A204" s="339">
        <v>125</v>
      </c>
      <c r="B204" s="146" t="str">
        <f>IF('Proje ve Personel Bilgileri'!C141&gt;0,'Proje ve Personel Bilgileri'!C141,"")</f>
        <v/>
      </c>
      <c r="C204" s="162">
        <f>IF('G011A (Ocak-Temmuz)'!C204&lt;&gt;"",'G011A (Ocak-Temmuz)'!C204,0)</f>
        <v>0</v>
      </c>
      <c r="D204" s="163">
        <f>IF('G011A (Ocak-Temmuz)'!L204&lt;&gt;"",'G011A (Ocak-Temmuz)'!L204,0)</f>
        <v>0</v>
      </c>
      <c r="E204" s="155">
        <f>IF('G011A (Şubat-Ağustos)'!C204&lt;&gt;"",'G011A (Şubat-Ağustos)'!C204,0)</f>
        <v>0</v>
      </c>
      <c r="F204" s="154">
        <f>IF('G011A (Şubat-Ağustos)'!L204&lt;&gt;"",'G011A (Şubat-Ağustos)'!L204,0)</f>
        <v>0</v>
      </c>
      <c r="G204" s="155">
        <f>IF('G011A (Mart-Eylül)'!C204&lt;&gt;"",'G011A (Mart-Eylül)'!C204,0)</f>
        <v>0</v>
      </c>
      <c r="H204" s="154">
        <f>IF('G011A (Mart-Eylül)'!L204&lt;&gt;"",'G011A (Mart-Eylül)'!L204,0)</f>
        <v>0</v>
      </c>
      <c r="I204" s="155">
        <f>IF('G011A (Nisan-Ekim)'!C204&lt;&gt;"",'G011A (Nisan-Ekim)'!C204,0)</f>
        <v>0</v>
      </c>
      <c r="J204" s="154">
        <f>IF('G011A (Nisan-Ekim)'!L204&lt;&gt;"",'G011A (Nisan-Ekim)'!L204,0)</f>
        <v>0</v>
      </c>
      <c r="K204" s="155">
        <f>IF('G011A (Mayıs-Kasım)'!C204&lt;&gt;"",'G011A (Mayıs-Kasım)'!C204,0)</f>
        <v>0</v>
      </c>
      <c r="L204" s="154">
        <f>IF('G011A (Mayıs-Kasım)'!L204&lt;&gt;"",'G011A (Mayıs-Kasım)'!L204,0)</f>
        <v>0</v>
      </c>
      <c r="M204" s="155">
        <f>IF('G011A (Haziran-Aralık)'!C204&lt;&gt;"",'G011A (Haziran-Aralık)'!C204,0)</f>
        <v>0</v>
      </c>
      <c r="N204" s="154">
        <f>IF('G011A (Haziran-Aralık)'!L204&lt;&gt;"",'G011A (Haziran-Aralık)'!L204,0)</f>
        <v>0</v>
      </c>
      <c r="O204" s="162">
        <f t="shared" si="66"/>
        <v>0</v>
      </c>
      <c r="P204" s="163">
        <f t="shared" si="67"/>
        <v>0</v>
      </c>
      <c r="Q204" s="163">
        <f t="shared" si="68"/>
        <v>0</v>
      </c>
      <c r="R204" s="164">
        <f t="shared" si="69"/>
        <v>0</v>
      </c>
      <c r="S204" s="64"/>
      <c r="T204" s="143">
        <f t="shared" si="70"/>
        <v>0</v>
      </c>
      <c r="U204" s="143">
        <f t="shared" si="71"/>
        <v>0</v>
      </c>
      <c r="V204" s="143">
        <f t="shared" si="72"/>
        <v>0</v>
      </c>
      <c r="W204" s="143">
        <f t="shared" si="73"/>
        <v>0</v>
      </c>
      <c r="X204" s="143">
        <f t="shared" si="74"/>
        <v>0</v>
      </c>
      <c r="Y204" s="143">
        <f t="shared" si="75"/>
        <v>0</v>
      </c>
      <c r="Z204" s="143">
        <f t="shared" si="76"/>
        <v>0</v>
      </c>
      <c r="AA204" s="64"/>
      <c r="AB204" s="64"/>
      <c r="AC204" s="64"/>
    </row>
    <row r="205" spans="1:29" ht="23.1" customHeight="1" x14ac:dyDescent="0.25">
      <c r="A205" s="339">
        <v>126</v>
      </c>
      <c r="B205" s="146" t="str">
        <f>IF('Proje ve Personel Bilgileri'!C142&gt;0,'Proje ve Personel Bilgileri'!C142,"")</f>
        <v/>
      </c>
      <c r="C205" s="162">
        <f>IF('G011A (Ocak-Temmuz)'!C205&lt;&gt;"",'G011A (Ocak-Temmuz)'!C205,0)</f>
        <v>0</v>
      </c>
      <c r="D205" s="163">
        <f>IF('G011A (Ocak-Temmuz)'!L205&lt;&gt;"",'G011A (Ocak-Temmuz)'!L205,0)</f>
        <v>0</v>
      </c>
      <c r="E205" s="155">
        <f>IF('G011A (Şubat-Ağustos)'!C205&lt;&gt;"",'G011A (Şubat-Ağustos)'!C205,0)</f>
        <v>0</v>
      </c>
      <c r="F205" s="154">
        <f>IF('G011A (Şubat-Ağustos)'!L205&lt;&gt;"",'G011A (Şubat-Ağustos)'!L205,0)</f>
        <v>0</v>
      </c>
      <c r="G205" s="155">
        <f>IF('G011A (Mart-Eylül)'!C205&lt;&gt;"",'G011A (Mart-Eylül)'!C205,0)</f>
        <v>0</v>
      </c>
      <c r="H205" s="154">
        <f>IF('G011A (Mart-Eylül)'!L205&lt;&gt;"",'G011A (Mart-Eylül)'!L205,0)</f>
        <v>0</v>
      </c>
      <c r="I205" s="155">
        <f>IF('G011A (Nisan-Ekim)'!C205&lt;&gt;"",'G011A (Nisan-Ekim)'!C205,0)</f>
        <v>0</v>
      </c>
      <c r="J205" s="154">
        <f>IF('G011A (Nisan-Ekim)'!L205&lt;&gt;"",'G011A (Nisan-Ekim)'!L205,0)</f>
        <v>0</v>
      </c>
      <c r="K205" s="155">
        <f>IF('G011A (Mayıs-Kasım)'!C205&lt;&gt;"",'G011A (Mayıs-Kasım)'!C205,0)</f>
        <v>0</v>
      </c>
      <c r="L205" s="154">
        <f>IF('G011A (Mayıs-Kasım)'!L205&lt;&gt;"",'G011A (Mayıs-Kasım)'!L205,0)</f>
        <v>0</v>
      </c>
      <c r="M205" s="155">
        <f>IF('G011A (Haziran-Aralık)'!C205&lt;&gt;"",'G011A (Haziran-Aralık)'!C205,0)</f>
        <v>0</v>
      </c>
      <c r="N205" s="154">
        <f>IF('G011A (Haziran-Aralık)'!L205&lt;&gt;"",'G011A (Haziran-Aralık)'!L205,0)</f>
        <v>0</v>
      </c>
      <c r="O205" s="162">
        <f t="shared" si="66"/>
        <v>0</v>
      </c>
      <c r="P205" s="163">
        <f t="shared" si="67"/>
        <v>0</v>
      </c>
      <c r="Q205" s="163">
        <f t="shared" si="68"/>
        <v>0</v>
      </c>
      <c r="R205" s="164">
        <f t="shared" si="69"/>
        <v>0</v>
      </c>
      <c r="S205" s="64"/>
      <c r="T205" s="143">
        <f t="shared" si="70"/>
        <v>0</v>
      </c>
      <c r="U205" s="143">
        <f t="shared" si="71"/>
        <v>0</v>
      </c>
      <c r="V205" s="143">
        <f t="shared" si="72"/>
        <v>0</v>
      </c>
      <c r="W205" s="143">
        <f t="shared" si="73"/>
        <v>0</v>
      </c>
      <c r="X205" s="143">
        <f t="shared" si="74"/>
        <v>0</v>
      </c>
      <c r="Y205" s="143">
        <f t="shared" si="75"/>
        <v>0</v>
      </c>
      <c r="Z205" s="143">
        <f t="shared" si="76"/>
        <v>0</v>
      </c>
      <c r="AA205" s="64"/>
      <c r="AB205" s="64"/>
      <c r="AC205" s="64"/>
    </row>
    <row r="206" spans="1:29" ht="23.1" customHeight="1" x14ac:dyDescent="0.25">
      <c r="A206" s="339">
        <v>127</v>
      </c>
      <c r="B206" s="146" t="str">
        <f>IF('Proje ve Personel Bilgileri'!C143&gt;0,'Proje ve Personel Bilgileri'!C143,"")</f>
        <v/>
      </c>
      <c r="C206" s="162">
        <f>IF('G011A (Ocak-Temmuz)'!C206&lt;&gt;"",'G011A (Ocak-Temmuz)'!C206,0)</f>
        <v>0</v>
      </c>
      <c r="D206" s="163">
        <f>IF('G011A (Ocak-Temmuz)'!L206&lt;&gt;"",'G011A (Ocak-Temmuz)'!L206,0)</f>
        <v>0</v>
      </c>
      <c r="E206" s="155">
        <f>IF('G011A (Şubat-Ağustos)'!C206&lt;&gt;"",'G011A (Şubat-Ağustos)'!C206,0)</f>
        <v>0</v>
      </c>
      <c r="F206" s="154">
        <f>IF('G011A (Şubat-Ağustos)'!L206&lt;&gt;"",'G011A (Şubat-Ağustos)'!L206,0)</f>
        <v>0</v>
      </c>
      <c r="G206" s="155">
        <f>IF('G011A (Mart-Eylül)'!C206&lt;&gt;"",'G011A (Mart-Eylül)'!C206,0)</f>
        <v>0</v>
      </c>
      <c r="H206" s="154">
        <f>IF('G011A (Mart-Eylül)'!L206&lt;&gt;"",'G011A (Mart-Eylül)'!L206,0)</f>
        <v>0</v>
      </c>
      <c r="I206" s="155">
        <f>IF('G011A (Nisan-Ekim)'!C206&lt;&gt;"",'G011A (Nisan-Ekim)'!C206,0)</f>
        <v>0</v>
      </c>
      <c r="J206" s="154">
        <f>IF('G011A (Nisan-Ekim)'!L206&lt;&gt;"",'G011A (Nisan-Ekim)'!L206,0)</f>
        <v>0</v>
      </c>
      <c r="K206" s="155">
        <f>IF('G011A (Mayıs-Kasım)'!C206&lt;&gt;"",'G011A (Mayıs-Kasım)'!C206,0)</f>
        <v>0</v>
      </c>
      <c r="L206" s="154">
        <f>IF('G011A (Mayıs-Kasım)'!L206&lt;&gt;"",'G011A (Mayıs-Kasım)'!L206,0)</f>
        <v>0</v>
      </c>
      <c r="M206" s="155">
        <f>IF('G011A (Haziran-Aralık)'!C206&lt;&gt;"",'G011A (Haziran-Aralık)'!C206,0)</f>
        <v>0</v>
      </c>
      <c r="N206" s="154">
        <f>IF('G011A (Haziran-Aralık)'!L206&lt;&gt;"",'G011A (Haziran-Aralık)'!L206,0)</f>
        <v>0</v>
      </c>
      <c r="O206" s="162">
        <f t="shared" si="66"/>
        <v>0</v>
      </c>
      <c r="P206" s="163">
        <f t="shared" si="67"/>
        <v>0</v>
      </c>
      <c r="Q206" s="163">
        <f t="shared" si="68"/>
        <v>0</v>
      </c>
      <c r="R206" s="164">
        <f t="shared" si="69"/>
        <v>0</v>
      </c>
      <c r="S206" s="64"/>
      <c r="T206" s="143">
        <f t="shared" si="70"/>
        <v>0</v>
      </c>
      <c r="U206" s="143">
        <f t="shared" si="71"/>
        <v>0</v>
      </c>
      <c r="V206" s="143">
        <f t="shared" si="72"/>
        <v>0</v>
      </c>
      <c r="W206" s="143">
        <f t="shared" si="73"/>
        <v>0</v>
      </c>
      <c r="X206" s="143">
        <f t="shared" si="74"/>
        <v>0</v>
      </c>
      <c r="Y206" s="143">
        <f t="shared" si="75"/>
        <v>0</v>
      </c>
      <c r="Z206" s="143">
        <f t="shared" si="76"/>
        <v>0</v>
      </c>
      <c r="AA206" s="64"/>
      <c r="AB206" s="64"/>
      <c r="AC206" s="64"/>
    </row>
    <row r="207" spans="1:29" ht="23.1" customHeight="1" x14ac:dyDescent="0.25">
      <c r="A207" s="339">
        <v>128</v>
      </c>
      <c r="B207" s="146" t="str">
        <f>IF('Proje ve Personel Bilgileri'!C144&gt;0,'Proje ve Personel Bilgileri'!C144,"")</f>
        <v/>
      </c>
      <c r="C207" s="162">
        <f>IF('G011A (Ocak-Temmuz)'!C207&lt;&gt;"",'G011A (Ocak-Temmuz)'!C207,0)</f>
        <v>0</v>
      </c>
      <c r="D207" s="163">
        <f>IF('G011A (Ocak-Temmuz)'!L207&lt;&gt;"",'G011A (Ocak-Temmuz)'!L207,0)</f>
        <v>0</v>
      </c>
      <c r="E207" s="155">
        <f>IF('G011A (Şubat-Ağustos)'!C207&lt;&gt;"",'G011A (Şubat-Ağustos)'!C207,0)</f>
        <v>0</v>
      </c>
      <c r="F207" s="154">
        <f>IF('G011A (Şubat-Ağustos)'!L207&lt;&gt;"",'G011A (Şubat-Ağustos)'!L207,0)</f>
        <v>0</v>
      </c>
      <c r="G207" s="155">
        <f>IF('G011A (Mart-Eylül)'!C207&lt;&gt;"",'G011A (Mart-Eylül)'!C207,0)</f>
        <v>0</v>
      </c>
      <c r="H207" s="154">
        <f>IF('G011A (Mart-Eylül)'!L207&lt;&gt;"",'G011A (Mart-Eylül)'!L207,0)</f>
        <v>0</v>
      </c>
      <c r="I207" s="155">
        <f>IF('G011A (Nisan-Ekim)'!C207&lt;&gt;"",'G011A (Nisan-Ekim)'!C207,0)</f>
        <v>0</v>
      </c>
      <c r="J207" s="154">
        <f>IF('G011A (Nisan-Ekim)'!L207&lt;&gt;"",'G011A (Nisan-Ekim)'!L207,0)</f>
        <v>0</v>
      </c>
      <c r="K207" s="155">
        <f>IF('G011A (Mayıs-Kasım)'!C207&lt;&gt;"",'G011A (Mayıs-Kasım)'!C207,0)</f>
        <v>0</v>
      </c>
      <c r="L207" s="154">
        <f>IF('G011A (Mayıs-Kasım)'!L207&lt;&gt;"",'G011A (Mayıs-Kasım)'!L207,0)</f>
        <v>0</v>
      </c>
      <c r="M207" s="155">
        <f>IF('G011A (Haziran-Aralık)'!C207&lt;&gt;"",'G011A (Haziran-Aralık)'!C207,0)</f>
        <v>0</v>
      </c>
      <c r="N207" s="154">
        <f>IF('G011A (Haziran-Aralık)'!L207&lt;&gt;"",'G011A (Haziran-Aralık)'!L207,0)</f>
        <v>0</v>
      </c>
      <c r="O207" s="162">
        <f t="shared" si="66"/>
        <v>0</v>
      </c>
      <c r="P207" s="163">
        <f t="shared" si="67"/>
        <v>0</v>
      </c>
      <c r="Q207" s="163">
        <f t="shared" si="68"/>
        <v>0</v>
      </c>
      <c r="R207" s="164">
        <f t="shared" si="69"/>
        <v>0</v>
      </c>
      <c r="S207" s="64"/>
      <c r="T207" s="143">
        <f t="shared" si="70"/>
        <v>0</v>
      </c>
      <c r="U207" s="143">
        <f t="shared" si="71"/>
        <v>0</v>
      </c>
      <c r="V207" s="143">
        <f t="shared" si="72"/>
        <v>0</v>
      </c>
      <c r="W207" s="143">
        <f t="shared" si="73"/>
        <v>0</v>
      </c>
      <c r="X207" s="143">
        <f t="shared" si="74"/>
        <v>0</v>
      </c>
      <c r="Y207" s="143">
        <f t="shared" si="75"/>
        <v>0</v>
      </c>
      <c r="Z207" s="143">
        <f t="shared" si="76"/>
        <v>0</v>
      </c>
      <c r="AA207" s="64"/>
      <c r="AB207" s="64"/>
      <c r="AC207" s="64"/>
    </row>
    <row r="208" spans="1:29" ht="23.1" customHeight="1" x14ac:dyDescent="0.25">
      <c r="A208" s="339">
        <v>129</v>
      </c>
      <c r="B208" s="146" t="str">
        <f>IF('Proje ve Personel Bilgileri'!C145&gt;0,'Proje ve Personel Bilgileri'!C145,"")</f>
        <v/>
      </c>
      <c r="C208" s="162">
        <f>IF('G011A (Ocak-Temmuz)'!C208&lt;&gt;"",'G011A (Ocak-Temmuz)'!C208,0)</f>
        <v>0</v>
      </c>
      <c r="D208" s="163">
        <f>IF('G011A (Ocak-Temmuz)'!L208&lt;&gt;"",'G011A (Ocak-Temmuz)'!L208,0)</f>
        <v>0</v>
      </c>
      <c r="E208" s="155">
        <f>IF('G011A (Şubat-Ağustos)'!C208&lt;&gt;"",'G011A (Şubat-Ağustos)'!C208,0)</f>
        <v>0</v>
      </c>
      <c r="F208" s="154">
        <f>IF('G011A (Şubat-Ağustos)'!L208&lt;&gt;"",'G011A (Şubat-Ağustos)'!L208,0)</f>
        <v>0</v>
      </c>
      <c r="G208" s="155">
        <f>IF('G011A (Mart-Eylül)'!C208&lt;&gt;"",'G011A (Mart-Eylül)'!C208,0)</f>
        <v>0</v>
      </c>
      <c r="H208" s="154">
        <f>IF('G011A (Mart-Eylül)'!L208&lt;&gt;"",'G011A (Mart-Eylül)'!L208,0)</f>
        <v>0</v>
      </c>
      <c r="I208" s="155">
        <f>IF('G011A (Nisan-Ekim)'!C208&lt;&gt;"",'G011A (Nisan-Ekim)'!C208,0)</f>
        <v>0</v>
      </c>
      <c r="J208" s="154">
        <f>IF('G011A (Nisan-Ekim)'!L208&lt;&gt;"",'G011A (Nisan-Ekim)'!L208,0)</f>
        <v>0</v>
      </c>
      <c r="K208" s="155">
        <f>IF('G011A (Mayıs-Kasım)'!C208&lt;&gt;"",'G011A (Mayıs-Kasım)'!C208,0)</f>
        <v>0</v>
      </c>
      <c r="L208" s="154">
        <f>IF('G011A (Mayıs-Kasım)'!L208&lt;&gt;"",'G011A (Mayıs-Kasım)'!L208,0)</f>
        <v>0</v>
      </c>
      <c r="M208" s="155">
        <f>IF('G011A (Haziran-Aralık)'!C208&lt;&gt;"",'G011A (Haziran-Aralık)'!C208,0)</f>
        <v>0</v>
      </c>
      <c r="N208" s="154">
        <f>IF('G011A (Haziran-Aralık)'!L208&lt;&gt;"",'G011A (Haziran-Aralık)'!L208,0)</f>
        <v>0</v>
      </c>
      <c r="O208" s="162">
        <f t="shared" si="66"/>
        <v>0</v>
      </c>
      <c r="P208" s="163">
        <f t="shared" si="67"/>
        <v>0</v>
      </c>
      <c r="Q208" s="163">
        <f t="shared" si="68"/>
        <v>0</v>
      </c>
      <c r="R208" s="164">
        <f t="shared" si="69"/>
        <v>0</v>
      </c>
      <c r="S208" s="64"/>
      <c r="T208" s="143">
        <f t="shared" si="70"/>
        <v>0</v>
      </c>
      <c r="U208" s="143">
        <f t="shared" si="71"/>
        <v>0</v>
      </c>
      <c r="V208" s="143">
        <f t="shared" si="72"/>
        <v>0</v>
      </c>
      <c r="W208" s="143">
        <f t="shared" si="73"/>
        <v>0</v>
      </c>
      <c r="X208" s="143">
        <f t="shared" si="74"/>
        <v>0</v>
      </c>
      <c r="Y208" s="143">
        <f t="shared" si="75"/>
        <v>0</v>
      </c>
      <c r="Z208" s="143">
        <f t="shared" si="76"/>
        <v>0</v>
      </c>
      <c r="AA208" s="64"/>
      <c r="AB208" s="64"/>
      <c r="AC208" s="64"/>
    </row>
    <row r="209" spans="1:29" ht="23.1" customHeight="1" x14ac:dyDescent="0.25">
      <c r="A209" s="339">
        <v>130</v>
      </c>
      <c r="B209" s="146" t="str">
        <f>IF('Proje ve Personel Bilgileri'!C146&gt;0,'Proje ve Personel Bilgileri'!C146,"")</f>
        <v/>
      </c>
      <c r="C209" s="162">
        <f>IF('G011A (Ocak-Temmuz)'!C209&lt;&gt;"",'G011A (Ocak-Temmuz)'!C209,0)</f>
        <v>0</v>
      </c>
      <c r="D209" s="163">
        <f>IF('G011A (Ocak-Temmuz)'!L209&lt;&gt;"",'G011A (Ocak-Temmuz)'!L209,0)</f>
        <v>0</v>
      </c>
      <c r="E209" s="155">
        <f>IF('G011A (Şubat-Ağustos)'!C209&lt;&gt;"",'G011A (Şubat-Ağustos)'!C209,0)</f>
        <v>0</v>
      </c>
      <c r="F209" s="154">
        <f>IF('G011A (Şubat-Ağustos)'!L209&lt;&gt;"",'G011A (Şubat-Ağustos)'!L209,0)</f>
        <v>0</v>
      </c>
      <c r="G209" s="155">
        <f>IF('G011A (Mart-Eylül)'!C209&lt;&gt;"",'G011A (Mart-Eylül)'!C209,0)</f>
        <v>0</v>
      </c>
      <c r="H209" s="154">
        <f>IF('G011A (Mart-Eylül)'!L209&lt;&gt;"",'G011A (Mart-Eylül)'!L209,0)</f>
        <v>0</v>
      </c>
      <c r="I209" s="155">
        <f>IF('G011A (Nisan-Ekim)'!C209&lt;&gt;"",'G011A (Nisan-Ekim)'!C209,0)</f>
        <v>0</v>
      </c>
      <c r="J209" s="154">
        <f>IF('G011A (Nisan-Ekim)'!L209&lt;&gt;"",'G011A (Nisan-Ekim)'!L209,0)</f>
        <v>0</v>
      </c>
      <c r="K209" s="155">
        <f>IF('G011A (Mayıs-Kasım)'!C209&lt;&gt;"",'G011A (Mayıs-Kasım)'!C209,0)</f>
        <v>0</v>
      </c>
      <c r="L209" s="154">
        <f>IF('G011A (Mayıs-Kasım)'!L209&lt;&gt;"",'G011A (Mayıs-Kasım)'!L209,0)</f>
        <v>0</v>
      </c>
      <c r="M209" s="155">
        <f>IF('G011A (Haziran-Aralık)'!C209&lt;&gt;"",'G011A (Haziran-Aralık)'!C209,0)</f>
        <v>0</v>
      </c>
      <c r="N209" s="154">
        <f>IF('G011A (Haziran-Aralık)'!L209&lt;&gt;"",'G011A (Haziran-Aralık)'!L209,0)</f>
        <v>0</v>
      </c>
      <c r="O209" s="162">
        <f t="shared" si="66"/>
        <v>0</v>
      </c>
      <c r="P209" s="163">
        <f t="shared" si="67"/>
        <v>0</v>
      </c>
      <c r="Q209" s="163">
        <f t="shared" si="68"/>
        <v>0</v>
      </c>
      <c r="R209" s="164">
        <f t="shared" si="69"/>
        <v>0</v>
      </c>
      <c r="S209" s="64"/>
      <c r="T209" s="143">
        <f t="shared" si="70"/>
        <v>0</v>
      </c>
      <c r="U209" s="143">
        <f t="shared" si="71"/>
        <v>0</v>
      </c>
      <c r="V209" s="143">
        <f t="shared" si="72"/>
        <v>0</v>
      </c>
      <c r="W209" s="143">
        <f t="shared" si="73"/>
        <v>0</v>
      </c>
      <c r="X209" s="143">
        <f t="shared" si="74"/>
        <v>0</v>
      </c>
      <c r="Y209" s="143">
        <f t="shared" si="75"/>
        <v>0</v>
      </c>
      <c r="Z209" s="143">
        <f t="shared" si="76"/>
        <v>0</v>
      </c>
      <c r="AA209" s="64"/>
      <c r="AB209" s="64"/>
      <c r="AC209" s="64"/>
    </row>
    <row r="210" spans="1:29" ht="23.1" customHeight="1" x14ac:dyDescent="0.25">
      <c r="A210" s="339">
        <v>131</v>
      </c>
      <c r="B210" s="146" t="str">
        <f>IF('Proje ve Personel Bilgileri'!C147&gt;0,'Proje ve Personel Bilgileri'!C147,"")</f>
        <v/>
      </c>
      <c r="C210" s="162">
        <f>IF('G011A (Ocak-Temmuz)'!C210&lt;&gt;"",'G011A (Ocak-Temmuz)'!C210,0)</f>
        <v>0</v>
      </c>
      <c r="D210" s="163">
        <f>IF('G011A (Ocak-Temmuz)'!L210&lt;&gt;"",'G011A (Ocak-Temmuz)'!L210,0)</f>
        <v>0</v>
      </c>
      <c r="E210" s="155">
        <f>IF('G011A (Şubat-Ağustos)'!C210&lt;&gt;"",'G011A (Şubat-Ağustos)'!C210,0)</f>
        <v>0</v>
      </c>
      <c r="F210" s="154">
        <f>IF('G011A (Şubat-Ağustos)'!L210&lt;&gt;"",'G011A (Şubat-Ağustos)'!L210,0)</f>
        <v>0</v>
      </c>
      <c r="G210" s="155">
        <f>IF('G011A (Mart-Eylül)'!C210&lt;&gt;"",'G011A (Mart-Eylül)'!C210,0)</f>
        <v>0</v>
      </c>
      <c r="H210" s="154">
        <f>IF('G011A (Mart-Eylül)'!L210&lt;&gt;"",'G011A (Mart-Eylül)'!L210,0)</f>
        <v>0</v>
      </c>
      <c r="I210" s="155">
        <f>IF('G011A (Nisan-Ekim)'!C210&lt;&gt;"",'G011A (Nisan-Ekim)'!C210,0)</f>
        <v>0</v>
      </c>
      <c r="J210" s="154">
        <f>IF('G011A (Nisan-Ekim)'!L210&lt;&gt;"",'G011A (Nisan-Ekim)'!L210,0)</f>
        <v>0</v>
      </c>
      <c r="K210" s="155">
        <f>IF('G011A (Mayıs-Kasım)'!C210&lt;&gt;"",'G011A (Mayıs-Kasım)'!C210,0)</f>
        <v>0</v>
      </c>
      <c r="L210" s="154">
        <f>IF('G011A (Mayıs-Kasım)'!L210&lt;&gt;"",'G011A (Mayıs-Kasım)'!L210,0)</f>
        <v>0</v>
      </c>
      <c r="M210" s="155">
        <f>IF('G011A (Haziran-Aralık)'!C210&lt;&gt;"",'G011A (Haziran-Aralık)'!C210,0)</f>
        <v>0</v>
      </c>
      <c r="N210" s="154">
        <f>IF('G011A (Haziran-Aralık)'!L210&lt;&gt;"",'G011A (Haziran-Aralık)'!L210,0)</f>
        <v>0</v>
      </c>
      <c r="O210" s="162">
        <f t="shared" si="66"/>
        <v>0</v>
      </c>
      <c r="P210" s="163">
        <f t="shared" si="67"/>
        <v>0</v>
      </c>
      <c r="Q210" s="163">
        <f t="shared" si="68"/>
        <v>0</v>
      </c>
      <c r="R210" s="164">
        <f t="shared" si="69"/>
        <v>0</v>
      </c>
      <c r="S210" s="64"/>
      <c r="T210" s="143">
        <f t="shared" si="70"/>
        <v>0</v>
      </c>
      <c r="U210" s="143">
        <f t="shared" si="71"/>
        <v>0</v>
      </c>
      <c r="V210" s="143">
        <f t="shared" si="72"/>
        <v>0</v>
      </c>
      <c r="W210" s="143">
        <f t="shared" si="73"/>
        <v>0</v>
      </c>
      <c r="X210" s="143">
        <f t="shared" si="74"/>
        <v>0</v>
      </c>
      <c r="Y210" s="143">
        <f t="shared" si="75"/>
        <v>0</v>
      </c>
      <c r="Z210" s="143">
        <f t="shared" si="76"/>
        <v>0</v>
      </c>
      <c r="AA210" s="64"/>
      <c r="AB210" s="64"/>
      <c r="AC210" s="64"/>
    </row>
    <row r="211" spans="1:29" ht="23.1" customHeight="1" x14ac:dyDescent="0.25">
      <c r="A211" s="339">
        <v>132</v>
      </c>
      <c r="B211" s="146" t="str">
        <f>IF('Proje ve Personel Bilgileri'!C148&gt;0,'Proje ve Personel Bilgileri'!C148,"")</f>
        <v/>
      </c>
      <c r="C211" s="162">
        <f>IF('G011A (Ocak-Temmuz)'!C211&lt;&gt;"",'G011A (Ocak-Temmuz)'!C211,0)</f>
        <v>0</v>
      </c>
      <c r="D211" s="163">
        <f>IF('G011A (Ocak-Temmuz)'!L211&lt;&gt;"",'G011A (Ocak-Temmuz)'!L211,0)</f>
        <v>0</v>
      </c>
      <c r="E211" s="155">
        <f>IF('G011A (Şubat-Ağustos)'!C211&lt;&gt;"",'G011A (Şubat-Ağustos)'!C211,0)</f>
        <v>0</v>
      </c>
      <c r="F211" s="154">
        <f>IF('G011A (Şubat-Ağustos)'!L211&lt;&gt;"",'G011A (Şubat-Ağustos)'!L211,0)</f>
        <v>0</v>
      </c>
      <c r="G211" s="155">
        <f>IF('G011A (Mart-Eylül)'!C211&lt;&gt;"",'G011A (Mart-Eylül)'!C211,0)</f>
        <v>0</v>
      </c>
      <c r="H211" s="154">
        <f>IF('G011A (Mart-Eylül)'!L211&lt;&gt;"",'G011A (Mart-Eylül)'!L211,0)</f>
        <v>0</v>
      </c>
      <c r="I211" s="155">
        <f>IF('G011A (Nisan-Ekim)'!C211&lt;&gt;"",'G011A (Nisan-Ekim)'!C211,0)</f>
        <v>0</v>
      </c>
      <c r="J211" s="154">
        <f>IF('G011A (Nisan-Ekim)'!L211&lt;&gt;"",'G011A (Nisan-Ekim)'!L211,0)</f>
        <v>0</v>
      </c>
      <c r="K211" s="155">
        <f>IF('G011A (Mayıs-Kasım)'!C211&lt;&gt;"",'G011A (Mayıs-Kasım)'!C211,0)</f>
        <v>0</v>
      </c>
      <c r="L211" s="154">
        <f>IF('G011A (Mayıs-Kasım)'!L211&lt;&gt;"",'G011A (Mayıs-Kasım)'!L211,0)</f>
        <v>0</v>
      </c>
      <c r="M211" s="155">
        <f>IF('G011A (Haziran-Aralık)'!C211&lt;&gt;"",'G011A (Haziran-Aralık)'!C211,0)</f>
        <v>0</v>
      </c>
      <c r="N211" s="154">
        <f>IF('G011A (Haziran-Aralık)'!L211&lt;&gt;"",'G011A (Haziran-Aralık)'!L211,0)</f>
        <v>0</v>
      </c>
      <c r="O211" s="162">
        <f t="shared" si="66"/>
        <v>0</v>
      </c>
      <c r="P211" s="163">
        <f t="shared" si="67"/>
        <v>0</v>
      </c>
      <c r="Q211" s="163">
        <f t="shared" si="68"/>
        <v>0</v>
      </c>
      <c r="R211" s="164">
        <f t="shared" si="69"/>
        <v>0</v>
      </c>
      <c r="S211" s="64"/>
      <c r="T211" s="143">
        <f t="shared" si="70"/>
        <v>0</v>
      </c>
      <c r="U211" s="143">
        <f t="shared" si="71"/>
        <v>0</v>
      </c>
      <c r="V211" s="143">
        <f t="shared" si="72"/>
        <v>0</v>
      </c>
      <c r="W211" s="143">
        <f t="shared" si="73"/>
        <v>0</v>
      </c>
      <c r="X211" s="143">
        <f t="shared" si="74"/>
        <v>0</v>
      </c>
      <c r="Y211" s="143">
        <f t="shared" si="75"/>
        <v>0</v>
      </c>
      <c r="Z211" s="143">
        <f t="shared" si="76"/>
        <v>0</v>
      </c>
      <c r="AA211" s="64"/>
      <c r="AB211" s="64"/>
      <c r="AC211" s="64"/>
    </row>
    <row r="212" spans="1:29" ht="23.1" customHeight="1" x14ac:dyDescent="0.25">
      <c r="A212" s="339">
        <v>133</v>
      </c>
      <c r="B212" s="146" t="str">
        <f>IF('Proje ve Personel Bilgileri'!C149&gt;0,'Proje ve Personel Bilgileri'!C149,"")</f>
        <v/>
      </c>
      <c r="C212" s="162">
        <f>IF('G011A (Ocak-Temmuz)'!C212&lt;&gt;"",'G011A (Ocak-Temmuz)'!C212,0)</f>
        <v>0</v>
      </c>
      <c r="D212" s="163">
        <f>IF('G011A (Ocak-Temmuz)'!L212&lt;&gt;"",'G011A (Ocak-Temmuz)'!L212,0)</f>
        <v>0</v>
      </c>
      <c r="E212" s="155">
        <f>IF('G011A (Şubat-Ağustos)'!C212&lt;&gt;"",'G011A (Şubat-Ağustos)'!C212,0)</f>
        <v>0</v>
      </c>
      <c r="F212" s="154">
        <f>IF('G011A (Şubat-Ağustos)'!L212&lt;&gt;"",'G011A (Şubat-Ağustos)'!L212,0)</f>
        <v>0</v>
      </c>
      <c r="G212" s="155">
        <f>IF('G011A (Mart-Eylül)'!C212&lt;&gt;"",'G011A (Mart-Eylül)'!C212,0)</f>
        <v>0</v>
      </c>
      <c r="H212" s="154">
        <f>IF('G011A (Mart-Eylül)'!L212&lt;&gt;"",'G011A (Mart-Eylül)'!L212,0)</f>
        <v>0</v>
      </c>
      <c r="I212" s="155">
        <f>IF('G011A (Nisan-Ekim)'!C212&lt;&gt;"",'G011A (Nisan-Ekim)'!C212,0)</f>
        <v>0</v>
      </c>
      <c r="J212" s="154">
        <f>IF('G011A (Nisan-Ekim)'!L212&lt;&gt;"",'G011A (Nisan-Ekim)'!L212,0)</f>
        <v>0</v>
      </c>
      <c r="K212" s="155">
        <f>IF('G011A (Mayıs-Kasım)'!C212&lt;&gt;"",'G011A (Mayıs-Kasım)'!C212,0)</f>
        <v>0</v>
      </c>
      <c r="L212" s="154">
        <f>IF('G011A (Mayıs-Kasım)'!L212&lt;&gt;"",'G011A (Mayıs-Kasım)'!L212,0)</f>
        <v>0</v>
      </c>
      <c r="M212" s="155">
        <f>IF('G011A (Haziran-Aralık)'!C212&lt;&gt;"",'G011A (Haziran-Aralık)'!C212,0)</f>
        <v>0</v>
      </c>
      <c r="N212" s="154">
        <f>IF('G011A (Haziran-Aralık)'!L212&lt;&gt;"",'G011A (Haziran-Aralık)'!L212,0)</f>
        <v>0</v>
      </c>
      <c r="O212" s="162">
        <f t="shared" si="66"/>
        <v>0</v>
      </c>
      <c r="P212" s="163">
        <f t="shared" si="67"/>
        <v>0</v>
      </c>
      <c r="Q212" s="163">
        <f t="shared" si="68"/>
        <v>0</v>
      </c>
      <c r="R212" s="164">
        <f t="shared" si="69"/>
        <v>0</v>
      </c>
      <c r="S212" s="64"/>
      <c r="T212" s="143">
        <f t="shared" si="70"/>
        <v>0</v>
      </c>
      <c r="U212" s="143">
        <f t="shared" si="71"/>
        <v>0</v>
      </c>
      <c r="V212" s="143">
        <f t="shared" si="72"/>
        <v>0</v>
      </c>
      <c r="W212" s="143">
        <f t="shared" si="73"/>
        <v>0</v>
      </c>
      <c r="X212" s="143">
        <f t="shared" si="74"/>
        <v>0</v>
      </c>
      <c r="Y212" s="143">
        <f t="shared" si="75"/>
        <v>0</v>
      </c>
      <c r="Z212" s="143">
        <f t="shared" si="76"/>
        <v>0</v>
      </c>
      <c r="AA212" s="64"/>
      <c r="AB212" s="64"/>
      <c r="AC212" s="64"/>
    </row>
    <row r="213" spans="1:29" ht="23.1" customHeight="1" x14ac:dyDescent="0.25">
      <c r="A213" s="339">
        <v>134</v>
      </c>
      <c r="B213" s="146" t="str">
        <f>IF('Proje ve Personel Bilgileri'!C150&gt;0,'Proje ve Personel Bilgileri'!C150,"")</f>
        <v/>
      </c>
      <c r="C213" s="162">
        <f>IF('G011A (Ocak-Temmuz)'!C213&lt;&gt;"",'G011A (Ocak-Temmuz)'!C213,0)</f>
        <v>0</v>
      </c>
      <c r="D213" s="163">
        <f>IF('G011A (Ocak-Temmuz)'!L213&lt;&gt;"",'G011A (Ocak-Temmuz)'!L213,0)</f>
        <v>0</v>
      </c>
      <c r="E213" s="155">
        <f>IF('G011A (Şubat-Ağustos)'!C213&lt;&gt;"",'G011A (Şubat-Ağustos)'!C213,0)</f>
        <v>0</v>
      </c>
      <c r="F213" s="154">
        <f>IF('G011A (Şubat-Ağustos)'!L213&lt;&gt;"",'G011A (Şubat-Ağustos)'!L213,0)</f>
        <v>0</v>
      </c>
      <c r="G213" s="155">
        <f>IF('G011A (Mart-Eylül)'!C213&lt;&gt;"",'G011A (Mart-Eylül)'!C213,0)</f>
        <v>0</v>
      </c>
      <c r="H213" s="154">
        <f>IF('G011A (Mart-Eylül)'!L213&lt;&gt;"",'G011A (Mart-Eylül)'!L213,0)</f>
        <v>0</v>
      </c>
      <c r="I213" s="155">
        <f>IF('G011A (Nisan-Ekim)'!C213&lt;&gt;"",'G011A (Nisan-Ekim)'!C213,0)</f>
        <v>0</v>
      </c>
      <c r="J213" s="154">
        <f>IF('G011A (Nisan-Ekim)'!L213&lt;&gt;"",'G011A (Nisan-Ekim)'!L213,0)</f>
        <v>0</v>
      </c>
      <c r="K213" s="155">
        <f>IF('G011A (Mayıs-Kasım)'!C213&lt;&gt;"",'G011A (Mayıs-Kasım)'!C213,0)</f>
        <v>0</v>
      </c>
      <c r="L213" s="154">
        <f>IF('G011A (Mayıs-Kasım)'!L213&lt;&gt;"",'G011A (Mayıs-Kasım)'!L213,0)</f>
        <v>0</v>
      </c>
      <c r="M213" s="155">
        <f>IF('G011A (Haziran-Aralık)'!C213&lt;&gt;"",'G011A (Haziran-Aralık)'!C213,0)</f>
        <v>0</v>
      </c>
      <c r="N213" s="154">
        <f>IF('G011A (Haziran-Aralık)'!L213&lt;&gt;"",'G011A (Haziran-Aralık)'!L213,0)</f>
        <v>0</v>
      </c>
      <c r="O213" s="162">
        <f t="shared" si="66"/>
        <v>0</v>
      </c>
      <c r="P213" s="163">
        <f t="shared" si="67"/>
        <v>0</v>
      </c>
      <c r="Q213" s="163">
        <f t="shared" si="68"/>
        <v>0</v>
      </c>
      <c r="R213" s="164">
        <f t="shared" si="69"/>
        <v>0</v>
      </c>
      <c r="S213" s="64"/>
      <c r="T213" s="143">
        <f t="shared" si="70"/>
        <v>0</v>
      </c>
      <c r="U213" s="143">
        <f t="shared" si="71"/>
        <v>0</v>
      </c>
      <c r="V213" s="143">
        <f t="shared" si="72"/>
        <v>0</v>
      </c>
      <c r="W213" s="143">
        <f t="shared" si="73"/>
        <v>0</v>
      </c>
      <c r="X213" s="143">
        <f t="shared" si="74"/>
        <v>0</v>
      </c>
      <c r="Y213" s="143">
        <f t="shared" si="75"/>
        <v>0</v>
      </c>
      <c r="Z213" s="143">
        <f t="shared" si="76"/>
        <v>0</v>
      </c>
      <c r="AA213" s="64"/>
      <c r="AB213" s="64"/>
      <c r="AC213" s="64"/>
    </row>
    <row r="214" spans="1:29" ht="23.1" customHeight="1" x14ac:dyDescent="0.25">
      <c r="A214" s="339">
        <v>135</v>
      </c>
      <c r="B214" s="146" t="str">
        <f>IF('Proje ve Personel Bilgileri'!C151&gt;0,'Proje ve Personel Bilgileri'!C151,"")</f>
        <v/>
      </c>
      <c r="C214" s="162">
        <f>IF('G011A (Ocak-Temmuz)'!C214&lt;&gt;"",'G011A (Ocak-Temmuz)'!C214,0)</f>
        <v>0</v>
      </c>
      <c r="D214" s="163">
        <f>IF('G011A (Ocak-Temmuz)'!L214&lt;&gt;"",'G011A (Ocak-Temmuz)'!L214,0)</f>
        <v>0</v>
      </c>
      <c r="E214" s="155">
        <f>IF('G011A (Şubat-Ağustos)'!C214&lt;&gt;"",'G011A (Şubat-Ağustos)'!C214,0)</f>
        <v>0</v>
      </c>
      <c r="F214" s="154">
        <f>IF('G011A (Şubat-Ağustos)'!L214&lt;&gt;"",'G011A (Şubat-Ağustos)'!L214,0)</f>
        <v>0</v>
      </c>
      <c r="G214" s="155">
        <f>IF('G011A (Mart-Eylül)'!C214&lt;&gt;"",'G011A (Mart-Eylül)'!C214,0)</f>
        <v>0</v>
      </c>
      <c r="H214" s="154">
        <f>IF('G011A (Mart-Eylül)'!L214&lt;&gt;"",'G011A (Mart-Eylül)'!L214,0)</f>
        <v>0</v>
      </c>
      <c r="I214" s="155">
        <f>IF('G011A (Nisan-Ekim)'!C214&lt;&gt;"",'G011A (Nisan-Ekim)'!C214,0)</f>
        <v>0</v>
      </c>
      <c r="J214" s="154">
        <f>IF('G011A (Nisan-Ekim)'!L214&lt;&gt;"",'G011A (Nisan-Ekim)'!L214,0)</f>
        <v>0</v>
      </c>
      <c r="K214" s="155">
        <f>IF('G011A (Mayıs-Kasım)'!C214&lt;&gt;"",'G011A (Mayıs-Kasım)'!C214,0)</f>
        <v>0</v>
      </c>
      <c r="L214" s="154">
        <f>IF('G011A (Mayıs-Kasım)'!L214&lt;&gt;"",'G011A (Mayıs-Kasım)'!L214,0)</f>
        <v>0</v>
      </c>
      <c r="M214" s="155">
        <f>IF('G011A (Haziran-Aralık)'!C214&lt;&gt;"",'G011A (Haziran-Aralık)'!C214,0)</f>
        <v>0</v>
      </c>
      <c r="N214" s="154">
        <f>IF('G011A (Haziran-Aralık)'!L214&lt;&gt;"",'G011A (Haziran-Aralık)'!L214,0)</f>
        <v>0</v>
      </c>
      <c r="O214" s="162">
        <f t="shared" si="66"/>
        <v>0</v>
      </c>
      <c r="P214" s="163">
        <f t="shared" si="67"/>
        <v>0</v>
      </c>
      <c r="Q214" s="163">
        <f t="shared" si="68"/>
        <v>0</v>
      </c>
      <c r="R214" s="164">
        <f t="shared" si="69"/>
        <v>0</v>
      </c>
      <c r="S214" s="64"/>
      <c r="T214" s="143">
        <f t="shared" si="70"/>
        <v>0</v>
      </c>
      <c r="U214" s="143">
        <f t="shared" si="71"/>
        <v>0</v>
      </c>
      <c r="V214" s="143">
        <f t="shared" si="72"/>
        <v>0</v>
      </c>
      <c r="W214" s="143">
        <f t="shared" si="73"/>
        <v>0</v>
      </c>
      <c r="X214" s="143">
        <f t="shared" si="74"/>
        <v>0</v>
      </c>
      <c r="Y214" s="143">
        <f t="shared" si="75"/>
        <v>0</v>
      </c>
      <c r="Z214" s="143">
        <f t="shared" si="76"/>
        <v>0</v>
      </c>
      <c r="AA214" s="64"/>
      <c r="AB214" s="64"/>
      <c r="AC214" s="64"/>
    </row>
    <row r="215" spans="1:29" ht="23.1" customHeight="1" x14ac:dyDescent="0.25">
      <c r="A215" s="339">
        <v>136</v>
      </c>
      <c r="B215" s="146" t="str">
        <f>IF('Proje ve Personel Bilgileri'!C152&gt;0,'Proje ve Personel Bilgileri'!C152,"")</f>
        <v/>
      </c>
      <c r="C215" s="162">
        <f>IF('G011A (Ocak-Temmuz)'!C215&lt;&gt;"",'G011A (Ocak-Temmuz)'!C215,0)</f>
        <v>0</v>
      </c>
      <c r="D215" s="163">
        <f>IF('G011A (Ocak-Temmuz)'!L215&lt;&gt;"",'G011A (Ocak-Temmuz)'!L215,0)</f>
        <v>0</v>
      </c>
      <c r="E215" s="155">
        <f>IF('G011A (Şubat-Ağustos)'!C215&lt;&gt;"",'G011A (Şubat-Ağustos)'!C215,0)</f>
        <v>0</v>
      </c>
      <c r="F215" s="154">
        <f>IF('G011A (Şubat-Ağustos)'!L215&lt;&gt;"",'G011A (Şubat-Ağustos)'!L215,0)</f>
        <v>0</v>
      </c>
      <c r="G215" s="155">
        <f>IF('G011A (Mart-Eylül)'!C215&lt;&gt;"",'G011A (Mart-Eylül)'!C215,0)</f>
        <v>0</v>
      </c>
      <c r="H215" s="154">
        <f>IF('G011A (Mart-Eylül)'!L215&lt;&gt;"",'G011A (Mart-Eylül)'!L215,0)</f>
        <v>0</v>
      </c>
      <c r="I215" s="155">
        <f>IF('G011A (Nisan-Ekim)'!C215&lt;&gt;"",'G011A (Nisan-Ekim)'!C215,0)</f>
        <v>0</v>
      </c>
      <c r="J215" s="154">
        <f>IF('G011A (Nisan-Ekim)'!L215&lt;&gt;"",'G011A (Nisan-Ekim)'!L215,0)</f>
        <v>0</v>
      </c>
      <c r="K215" s="155">
        <f>IF('G011A (Mayıs-Kasım)'!C215&lt;&gt;"",'G011A (Mayıs-Kasım)'!C215,0)</f>
        <v>0</v>
      </c>
      <c r="L215" s="154">
        <f>IF('G011A (Mayıs-Kasım)'!L215&lt;&gt;"",'G011A (Mayıs-Kasım)'!L215,0)</f>
        <v>0</v>
      </c>
      <c r="M215" s="155">
        <f>IF('G011A (Haziran-Aralık)'!C215&lt;&gt;"",'G011A (Haziran-Aralık)'!C215,0)</f>
        <v>0</v>
      </c>
      <c r="N215" s="154">
        <f>IF('G011A (Haziran-Aralık)'!L215&lt;&gt;"",'G011A (Haziran-Aralık)'!L215,0)</f>
        <v>0</v>
      </c>
      <c r="O215" s="162">
        <f t="shared" si="66"/>
        <v>0</v>
      </c>
      <c r="P215" s="163">
        <f t="shared" si="67"/>
        <v>0</v>
      </c>
      <c r="Q215" s="163">
        <f t="shared" si="68"/>
        <v>0</v>
      </c>
      <c r="R215" s="164">
        <f t="shared" si="69"/>
        <v>0</v>
      </c>
      <c r="S215" s="64"/>
      <c r="T215" s="143">
        <f t="shared" si="70"/>
        <v>0</v>
      </c>
      <c r="U215" s="143">
        <f t="shared" si="71"/>
        <v>0</v>
      </c>
      <c r="V215" s="143">
        <f t="shared" si="72"/>
        <v>0</v>
      </c>
      <c r="W215" s="143">
        <f t="shared" si="73"/>
        <v>0</v>
      </c>
      <c r="X215" s="143">
        <f t="shared" si="74"/>
        <v>0</v>
      </c>
      <c r="Y215" s="143">
        <f t="shared" si="75"/>
        <v>0</v>
      </c>
      <c r="Z215" s="143">
        <f t="shared" si="76"/>
        <v>0</v>
      </c>
      <c r="AA215" s="64"/>
      <c r="AB215" s="64"/>
      <c r="AC215" s="64"/>
    </row>
    <row r="216" spans="1:29" ht="23.1" customHeight="1" x14ac:dyDescent="0.25">
      <c r="A216" s="339">
        <v>137</v>
      </c>
      <c r="B216" s="146" t="str">
        <f>IF('Proje ve Personel Bilgileri'!C153&gt;0,'Proje ve Personel Bilgileri'!C153,"")</f>
        <v/>
      </c>
      <c r="C216" s="162">
        <f>IF('G011A (Ocak-Temmuz)'!C216&lt;&gt;"",'G011A (Ocak-Temmuz)'!C216,0)</f>
        <v>0</v>
      </c>
      <c r="D216" s="163">
        <f>IF('G011A (Ocak-Temmuz)'!L216&lt;&gt;"",'G011A (Ocak-Temmuz)'!L216,0)</f>
        <v>0</v>
      </c>
      <c r="E216" s="155">
        <f>IF('G011A (Şubat-Ağustos)'!C216&lt;&gt;"",'G011A (Şubat-Ağustos)'!C216,0)</f>
        <v>0</v>
      </c>
      <c r="F216" s="154">
        <f>IF('G011A (Şubat-Ağustos)'!L216&lt;&gt;"",'G011A (Şubat-Ağustos)'!L216,0)</f>
        <v>0</v>
      </c>
      <c r="G216" s="155">
        <f>IF('G011A (Mart-Eylül)'!C216&lt;&gt;"",'G011A (Mart-Eylül)'!C216,0)</f>
        <v>0</v>
      </c>
      <c r="H216" s="154">
        <f>IF('G011A (Mart-Eylül)'!L216&lt;&gt;"",'G011A (Mart-Eylül)'!L216,0)</f>
        <v>0</v>
      </c>
      <c r="I216" s="155">
        <f>IF('G011A (Nisan-Ekim)'!C216&lt;&gt;"",'G011A (Nisan-Ekim)'!C216,0)</f>
        <v>0</v>
      </c>
      <c r="J216" s="154">
        <f>IF('G011A (Nisan-Ekim)'!L216&lt;&gt;"",'G011A (Nisan-Ekim)'!L216,0)</f>
        <v>0</v>
      </c>
      <c r="K216" s="155">
        <f>IF('G011A (Mayıs-Kasım)'!C216&lt;&gt;"",'G011A (Mayıs-Kasım)'!C216,0)</f>
        <v>0</v>
      </c>
      <c r="L216" s="154">
        <f>IF('G011A (Mayıs-Kasım)'!L216&lt;&gt;"",'G011A (Mayıs-Kasım)'!L216,0)</f>
        <v>0</v>
      </c>
      <c r="M216" s="155">
        <f>IF('G011A (Haziran-Aralık)'!C216&lt;&gt;"",'G011A (Haziran-Aralık)'!C216,0)</f>
        <v>0</v>
      </c>
      <c r="N216" s="154">
        <f>IF('G011A (Haziran-Aralık)'!L216&lt;&gt;"",'G011A (Haziran-Aralık)'!L216,0)</f>
        <v>0</v>
      </c>
      <c r="O216" s="162">
        <f t="shared" si="66"/>
        <v>0</v>
      </c>
      <c r="P216" s="163">
        <f t="shared" si="67"/>
        <v>0</v>
      </c>
      <c r="Q216" s="163">
        <f t="shared" si="68"/>
        <v>0</v>
      </c>
      <c r="R216" s="164">
        <f t="shared" si="69"/>
        <v>0</v>
      </c>
      <c r="S216" s="64"/>
      <c r="T216" s="143">
        <f t="shared" si="70"/>
        <v>0</v>
      </c>
      <c r="U216" s="143">
        <f t="shared" si="71"/>
        <v>0</v>
      </c>
      <c r="V216" s="143">
        <f t="shared" si="72"/>
        <v>0</v>
      </c>
      <c r="W216" s="143">
        <f t="shared" si="73"/>
        <v>0</v>
      </c>
      <c r="X216" s="143">
        <f t="shared" si="74"/>
        <v>0</v>
      </c>
      <c r="Y216" s="143">
        <f t="shared" si="75"/>
        <v>0</v>
      </c>
      <c r="Z216" s="143">
        <f t="shared" si="76"/>
        <v>0</v>
      </c>
      <c r="AA216" s="64"/>
      <c r="AB216" s="64"/>
      <c r="AC216" s="64"/>
    </row>
    <row r="217" spans="1:29" ht="23.1" customHeight="1" x14ac:dyDescent="0.25">
      <c r="A217" s="339">
        <v>138</v>
      </c>
      <c r="B217" s="146" t="str">
        <f>IF('Proje ve Personel Bilgileri'!C154&gt;0,'Proje ve Personel Bilgileri'!C154,"")</f>
        <v/>
      </c>
      <c r="C217" s="162">
        <f>IF('G011A (Ocak-Temmuz)'!C217&lt;&gt;"",'G011A (Ocak-Temmuz)'!C217,0)</f>
        <v>0</v>
      </c>
      <c r="D217" s="163">
        <f>IF('G011A (Ocak-Temmuz)'!L217&lt;&gt;"",'G011A (Ocak-Temmuz)'!L217,0)</f>
        <v>0</v>
      </c>
      <c r="E217" s="155">
        <f>IF('G011A (Şubat-Ağustos)'!C217&lt;&gt;"",'G011A (Şubat-Ağustos)'!C217,0)</f>
        <v>0</v>
      </c>
      <c r="F217" s="154">
        <f>IF('G011A (Şubat-Ağustos)'!L217&lt;&gt;"",'G011A (Şubat-Ağustos)'!L217,0)</f>
        <v>0</v>
      </c>
      <c r="G217" s="155">
        <f>IF('G011A (Mart-Eylül)'!C217&lt;&gt;"",'G011A (Mart-Eylül)'!C217,0)</f>
        <v>0</v>
      </c>
      <c r="H217" s="154">
        <f>IF('G011A (Mart-Eylül)'!L217&lt;&gt;"",'G011A (Mart-Eylül)'!L217,0)</f>
        <v>0</v>
      </c>
      <c r="I217" s="155">
        <f>IF('G011A (Nisan-Ekim)'!C217&lt;&gt;"",'G011A (Nisan-Ekim)'!C217,0)</f>
        <v>0</v>
      </c>
      <c r="J217" s="154">
        <f>IF('G011A (Nisan-Ekim)'!L217&lt;&gt;"",'G011A (Nisan-Ekim)'!L217,0)</f>
        <v>0</v>
      </c>
      <c r="K217" s="155">
        <f>IF('G011A (Mayıs-Kasım)'!C217&lt;&gt;"",'G011A (Mayıs-Kasım)'!C217,0)</f>
        <v>0</v>
      </c>
      <c r="L217" s="154">
        <f>IF('G011A (Mayıs-Kasım)'!L217&lt;&gt;"",'G011A (Mayıs-Kasım)'!L217,0)</f>
        <v>0</v>
      </c>
      <c r="M217" s="155">
        <f>IF('G011A (Haziran-Aralık)'!C217&lt;&gt;"",'G011A (Haziran-Aralık)'!C217,0)</f>
        <v>0</v>
      </c>
      <c r="N217" s="154">
        <f>IF('G011A (Haziran-Aralık)'!L217&lt;&gt;"",'G011A (Haziran-Aralık)'!L217,0)</f>
        <v>0</v>
      </c>
      <c r="O217" s="162">
        <f t="shared" si="66"/>
        <v>0</v>
      </c>
      <c r="P217" s="163">
        <f t="shared" si="67"/>
        <v>0</v>
      </c>
      <c r="Q217" s="163">
        <f t="shared" si="68"/>
        <v>0</v>
      </c>
      <c r="R217" s="164">
        <f t="shared" si="69"/>
        <v>0</v>
      </c>
      <c r="S217" s="64"/>
      <c r="T217" s="143">
        <f t="shared" si="70"/>
        <v>0</v>
      </c>
      <c r="U217" s="143">
        <f t="shared" si="71"/>
        <v>0</v>
      </c>
      <c r="V217" s="143">
        <f t="shared" si="72"/>
        <v>0</v>
      </c>
      <c r="W217" s="143">
        <f t="shared" si="73"/>
        <v>0</v>
      </c>
      <c r="X217" s="143">
        <f t="shared" si="74"/>
        <v>0</v>
      </c>
      <c r="Y217" s="143">
        <f t="shared" si="75"/>
        <v>0</v>
      </c>
      <c r="Z217" s="143">
        <f t="shared" si="76"/>
        <v>0</v>
      </c>
      <c r="AA217" s="64"/>
      <c r="AB217" s="64"/>
      <c r="AC217" s="64"/>
    </row>
    <row r="218" spans="1:29" ht="23.1" customHeight="1" x14ac:dyDescent="0.25">
      <c r="A218" s="339">
        <v>139</v>
      </c>
      <c r="B218" s="146" t="str">
        <f>IF('Proje ve Personel Bilgileri'!C155&gt;0,'Proje ve Personel Bilgileri'!C155,"")</f>
        <v/>
      </c>
      <c r="C218" s="162">
        <f>IF('G011A (Ocak-Temmuz)'!C218&lt;&gt;"",'G011A (Ocak-Temmuz)'!C218,0)</f>
        <v>0</v>
      </c>
      <c r="D218" s="163">
        <f>IF('G011A (Ocak-Temmuz)'!L218&lt;&gt;"",'G011A (Ocak-Temmuz)'!L218,0)</f>
        <v>0</v>
      </c>
      <c r="E218" s="155">
        <f>IF('G011A (Şubat-Ağustos)'!C218&lt;&gt;"",'G011A (Şubat-Ağustos)'!C218,0)</f>
        <v>0</v>
      </c>
      <c r="F218" s="154">
        <f>IF('G011A (Şubat-Ağustos)'!L218&lt;&gt;"",'G011A (Şubat-Ağustos)'!L218,0)</f>
        <v>0</v>
      </c>
      <c r="G218" s="155">
        <f>IF('G011A (Mart-Eylül)'!C218&lt;&gt;"",'G011A (Mart-Eylül)'!C218,0)</f>
        <v>0</v>
      </c>
      <c r="H218" s="154">
        <f>IF('G011A (Mart-Eylül)'!L218&lt;&gt;"",'G011A (Mart-Eylül)'!L218,0)</f>
        <v>0</v>
      </c>
      <c r="I218" s="155">
        <f>IF('G011A (Nisan-Ekim)'!C218&lt;&gt;"",'G011A (Nisan-Ekim)'!C218,0)</f>
        <v>0</v>
      </c>
      <c r="J218" s="154">
        <f>IF('G011A (Nisan-Ekim)'!L218&lt;&gt;"",'G011A (Nisan-Ekim)'!L218,0)</f>
        <v>0</v>
      </c>
      <c r="K218" s="155">
        <f>IF('G011A (Mayıs-Kasım)'!C218&lt;&gt;"",'G011A (Mayıs-Kasım)'!C218,0)</f>
        <v>0</v>
      </c>
      <c r="L218" s="154">
        <f>IF('G011A (Mayıs-Kasım)'!L218&lt;&gt;"",'G011A (Mayıs-Kasım)'!L218,0)</f>
        <v>0</v>
      </c>
      <c r="M218" s="155">
        <f>IF('G011A (Haziran-Aralık)'!C218&lt;&gt;"",'G011A (Haziran-Aralık)'!C218,0)</f>
        <v>0</v>
      </c>
      <c r="N218" s="154">
        <f>IF('G011A (Haziran-Aralık)'!L218&lt;&gt;"",'G011A (Haziran-Aralık)'!L218,0)</f>
        <v>0</v>
      </c>
      <c r="O218" s="162">
        <f t="shared" si="66"/>
        <v>0</v>
      </c>
      <c r="P218" s="163">
        <f t="shared" si="67"/>
        <v>0</v>
      </c>
      <c r="Q218" s="163">
        <f t="shared" si="68"/>
        <v>0</v>
      </c>
      <c r="R218" s="164">
        <f t="shared" si="69"/>
        <v>0</v>
      </c>
      <c r="S218" s="64"/>
      <c r="T218" s="143">
        <f t="shared" si="70"/>
        <v>0</v>
      </c>
      <c r="U218" s="143">
        <f t="shared" si="71"/>
        <v>0</v>
      </c>
      <c r="V218" s="143">
        <f t="shared" si="72"/>
        <v>0</v>
      </c>
      <c r="W218" s="143">
        <f t="shared" si="73"/>
        <v>0</v>
      </c>
      <c r="X218" s="143">
        <f t="shared" si="74"/>
        <v>0</v>
      </c>
      <c r="Y218" s="143">
        <f t="shared" si="75"/>
        <v>0</v>
      </c>
      <c r="Z218" s="143">
        <f t="shared" si="76"/>
        <v>0</v>
      </c>
      <c r="AA218" s="64"/>
      <c r="AB218" s="64"/>
      <c r="AC218" s="64"/>
    </row>
    <row r="219" spans="1:29" ht="23.1" customHeight="1" thickBot="1" x14ac:dyDescent="0.3">
      <c r="A219" s="340">
        <v>140</v>
      </c>
      <c r="B219" s="148" t="str">
        <f>IF('Proje ve Personel Bilgileri'!C156&gt;0,'Proje ve Personel Bilgileri'!C156,"")</f>
        <v/>
      </c>
      <c r="C219" s="165">
        <f>IF('G011A (Ocak-Temmuz)'!C219&lt;&gt;"",'G011A (Ocak-Temmuz)'!C219,0)</f>
        <v>0</v>
      </c>
      <c r="D219" s="166">
        <f>IF('G011A (Ocak-Temmuz)'!L219&lt;&gt;"",'G011A (Ocak-Temmuz)'!L219,0)</f>
        <v>0</v>
      </c>
      <c r="E219" s="159">
        <f>IF('G011A (Şubat-Ağustos)'!C219&lt;&gt;"",'G011A (Şubat-Ağustos)'!C219,0)</f>
        <v>0</v>
      </c>
      <c r="F219" s="158">
        <f>IF('G011A (Şubat-Ağustos)'!L219&lt;&gt;"",'G011A (Şubat-Ağustos)'!L219,0)</f>
        <v>0</v>
      </c>
      <c r="G219" s="159">
        <f>IF('G011A (Mart-Eylül)'!C219&lt;&gt;"",'G011A (Mart-Eylül)'!C219,0)</f>
        <v>0</v>
      </c>
      <c r="H219" s="158">
        <f>IF('G011A (Mart-Eylül)'!L219&lt;&gt;"",'G011A (Mart-Eylül)'!L219,0)</f>
        <v>0</v>
      </c>
      <c r="I219" s="159">
        <f>IF('G011A (Nisan-Ekim)'!C219&lt;&gt;"",'G011A (Nisan-Ekim)'!C219,0)</f>
        <v>0</v>
      </c>
      <c r="J219" s="158">
        <f>IF('G011A (Nisan-Ekim)'!L219&lt;&gt;"",'G011A (Nisan-Ekim)'!L219,0)</f>
        <v>0</v>
      </c>
      <c r="K219" s="159">
        <f>IF('G011A (Mayıs-Kasım)'!C219&lt;&gt;"",'G011A (Mayıs-Kasım)'!C219,0)</f>
        <v>0</v>
      </c>
      <c r="L219" s="158">
        <f>IF('G011A (Mayıs-Kasım)'!L219&lt;&gt;"",'G011A (Mayıs-Kasım)'!L219,0)</f>
        <v>0</v>
      </c>
      <c r="M219" s="159">
        <f>IF('G011A (Haziran-Aralık)'!C219&lt;&gt;"",'G011A (Haziran-Aralık)'!C219,0)</f>
        <v>0</v>
      </c>
      <c r="N219" s="158">
        <f>IF('G011A (Haziran-Aralık)'!L219&lt;&gt;"",'G011A (Haziran-Aralık)'!L219,0)</f>
        <v>0</v>
      </c>
      <c r="O219" s="165">
        <f t="shared" si="66"/>
        <v>0</v>
      </c>
      <c r="P219" s="166">
        <f t="shared" si="67"/>
        <v>0</v>
      </c>
      <c r="Q219" s="166">
        <f t="shared" si="68"/>
        <v>0</v>
      </c>
      <c r="R219" s="167">
        <f t="shared" si="69"/>
        <v>0</v>
      </c>
      <c r="S219" s="64"/>
      <c r="T219" s="143">
        <f t="shared" si="70"/>
        <v>0</v>
      </c>
      <c r="U219" s="143">
        <f t="shared" si="71"/>
        <v>0</v>
      </c>
      <c r="V219" s="143">
        <f t="shared" si="72"/>
        <v>0</v>
      </c>
      <c r="W219" s="143">
        <f t="shared" si="73"/>
        <v>0</v>
      </c>
      <c r="X219" s="143">
        <f t="shared" si="74"/>
        <v>0</v>
      </c>
      <c r="Y219" s="143">
        <f t="shared" si="75"/>
        <v>0</v>
      </c>
      <c r="Z219" s="143">
        <f t="shared" si="76"/>
        <v>0</v>
      </c>
      <c r="AA219" s="143">
        <f>IF(ISERROR(IF(SUM(C200:R219)&gt;0,1,0)),1,IF(SUM(C200:R219)&gt;0,1,0))</f>
        <v>0</v>
      </c>
      <c r="AB219" s="64"/>
      <c r="AC219" s="64"/>
    </row>
    <row r="220" spans="1:29" x14ac:dyDescent="0.25">
      <c r="A220" s="64"/>
      <c r="B220" s="12"/>
      <c r="C220" s="12"/>
      <c r="D220" s="12"/>
      <c r="E220" s="12"/>
      <c r="F220" s="12"/>
      <c r="G220" s="12"/>
      <c r="H220" s="12"/>
      <c r="I220" s="12"/>
      <c r="J220" s="2"/>
      <c r="K220" s="64"/>
      <c r="L220" s="94"/>
      <c r="M220" s="94"/>
      <c r="N220" s="94"/>
      <c r="O220" s="94"/>
      <c r="P220" s="94"/>
      <c r="Q220" s="94"/>
      <c r="R220" s="64"/>
      <c r="S220" s="64"/>
      <c r="T220" s="64"/>
      <c r="U220" s="64"/>
      <c r="V220" s="64"/>
      <c r="W220" s="64"/>
      <c r="X220" s="64"/>
      <c r="Y220" s="64"/>
      <c r="Z220" s="64"/>
      <c r="AA220" s="64"/>
      <c r="AB220" s="64"/>
      <c r="AC220" s="64"/>
    </row>
    <row r="221" spans="1:29" x14ac:dyDescent="0.25">
      <c r="A221" s="341" t="s">
        <v>134</v>
      </c>
      <c r="B221" s="12"/>
      <c r="C221" s="12"/>
      <c r="D221" s="12"/>
      <c r="E221" s="12"/>
      <c r="F221" s="12"/>
      <c r="G221" s="12"/>
      <c r="H221" s="12"/>
      <c r="I221" s="12"/>
      <c r="J221" s="2"/>
      <c r="K221" s="64"/>
      <c r="L221" s="94"/>
      <c r="M221" s="94"/>
      <c r="N221" s="94"/>
      <c r="O221" s="94"/>
      <c r="P221" s="94"/>
      <c r="Q221" s="94"/>
      <c r="R221" s="64"/>
      <c r="S221" s="64"/>
      <c r="T221" s="64"/>
      <c r="U221" s="64"/>
      <c r="V221" s="64"/>
      <c r="W221" s="64"/>
      <c r="X221" s="64"/>
      <c r="Y221" s="64"/>
      <c r="Z221" s="64"/>
      <c r="AA221" s="64"/>
      <c r="AB221" s="64"/>
      <c r="AC221" s="64"/>
    </row>
    <row r="222" spans="1:29" x14ac:dyDescent="0.25">
      <c r="A222" s="64"/>
      <c r="B222" s="64"/>
      <c r="C222" s="94"/>
      <c r="D222" s="64"/>
      <c r="E222" s="64"/>
      <c r="F222" s="64"/>
      <c r="G222" s="64"/>
      <c r="H222" s="64"/>
      <c r="I222" s="64"/>
      <c r="J222" s="2"/>
      <c r="K222" s="64"/>
      <c r="L222" s="94"/>
      <c r="M222" s="94"/>
      <c r="N222" s="94"/>
      <c r="O222" s="94"/>
      <c r="P222" s="64"/>
      <c r="Q222" s="64"/>
      <c r="R222" s="64"/>
      <c r="S222" s="64"/>
      <c r="T222" s="64"/>
      <c r="U222" s="64"/>
      <c r="V222" s="64"/>
      <c r="W222" s="64"/>
      <c r="X222" s="64"/>
      <c r="Y222" s="64"/>
      <c r="Z222" s="64"/>
      <c r="AA222" s="64"/>
      <c r="AB222" s="64"/>
      <c r="AC222" s="64"/>
    </row>
    <row r="223" spans="1:29" ht="19.5" x14ac:dyDescent="0.3">
      <c r="A223" s="330" t="s">
        <v>32</v>
      </c>
      <c r="B223" s="331">
        <f ca="1">imzatarihi</f>
        <v>46091</v>
      </c>
      <c r="C223" s="468" t="s">
        <v>33</v>
      </c>
      <c r="D223" s="468"/>
      <c r="E223" s="332" t="str">
        <f>IF(kurulusyetkilisi&gt;0,kurulusyetkilisi,"")</f>
        <v/>
      </c>
      <c r="F223" s="64"/>
      <c r="G223" s="230"/>
      <c r="H223" s="229"/>
      <c r="I223" s="229"/>
      <c r="J223" s="2"/>
      <c r="K223" s="64"/>
      <c r="L223" s="94"/>
      <c r="M223" s="94"/>
      <c r="N223" s="94"/>
      <c r="O223" s="94"/>
      <c r="P223" s="64"/>
      <c r="Q223" s="64"/>
      <c r="R223" s="64"/>
      <c r="S223" s="64"/>
      <c r="T223" s="64"/>
      <c r="U223" s="64"/>
      <c r="V223" s="64"/>
      <c r="W223" s="64"/>
      <c r="X223" s="64"/>
      <c r="Y223" s="64"/>
      <c r="Z223" s="64"/>
      <c r="AA223" s="64"/>
      <c r="AB223" s="64"/>
      <c r="AC223" s="64"/>
    </row>
    <row r="224" spans="1:29" ht="19.5" x14ac:dyDescent="0.3">
      <c r="A224" s="232"/>
      <c r="B224" s="232"/>
      <c r="C224" s="468" t="s">
        <v>34</v>
      </c>
      <c r="D224" s="468"/>
      <c r="E224" s="469"/>
      <c r="F224" s="469"/>
      <c r="G224" s="469"/>
      <c r="H224" s="61"/>
      <c r="I224" s="61"/>
      <c r="J224" s="2"/>
      <c r="K224" s="64"/>
      <c r="L224" s="94"/>
      <c r="M224" s="94"/>
      <c r="N224" s="94"/>
      <c r="O224" s="94"/>
      <c r="P224" s="64"/>
      <c r="Q224" s="64"/>
      <c r="R224" s="64"/>
      <c r="S224" s="64"/>
      <c r="T224" s="64"/>
      <c r="U224" s="64"/>
      <c r="V224" s="64"/>
      <c r="W224" s="64"/>
      <c r="X224" s="64"/>
      <c r="Y224" s="64"/>
      <c r="Z224" s="64"/>
      <c r="AA224" s="64"/>
      <c r="AB224" s="64"/>
      <c r="AC224" s="64"/>
    </row>
    <row r="225" spans="1:29" ht="15.75" customHeight="1" x14ac:dyDescent="0.25">
      <c r="A225" s="508" t="s">
        <v>39</v>
      </c>
      <c r="B225" s="508"/>
      <c r="C225" s="508"/>
      <c r="D225" s="508"/>
      <c r="E225" s="508"/>
      <c r="F225" s="508"/>
      <c r="G225" s="508"/>
      <c r="H225" s="508"/>
      <c r="I225" s="508"/>
      <c r="J225" s="508"/>
      <c r="K225" s="508"/>
      <c r="L225" s="508"/>
      <c r="M225" s="508"/>
      <c r="N225" s="508"/>
      <c r="O225" s="508"/>
      <c r="P225" s="508"/>
      <c r="Q225" s="508"/>
      <c r="R225" s="508"/>
      <c r="S225" s="64"/>
      <c r="T225" s="64"/>
      <c r="U225" s="64"/>
      <c r="V225" s="64"/>
      <c r="W225" s="64"/>
      <c r="X225" s="64"/>
      <c r="Y225" s="64"/>
      <c r="Z225" s="64"/>
      <c r="AA225" s="64"/>
      <c r="AB225" s="64"/>
      <c r="AC225" s="64"/>
    </row>
    <row r="226" spans="1:29" x14ac:dyDescent="0.25">
      <c r="A226" s="494" t="str">
        <f>IF(YilDonem&lt;&gt;"",CONCATENATE(YilDonem," dönemine aittir."),"")</f>
        <v/>
      </c>
      <c r="B226" s="494"/>
      <c r="C226" s="494"/>
      <c r="D226" s="494"/>
      <c r="E226" s="494"/>
      <c r="F226" s="494"/>
      <c r="G226" s="494"/>
      <c r="H226" s="494"/>
      <c r="I226" s="494"/>
      <c r="J226" s="494"/>
      <c r="K226" s="494"/>
      <c r="L226" s="494"/>
      <c r="M226" s="494"/>
      <c r="N226" s="494"/>
      <c r="O226" s="494"/>
      <c r="P226" s="494"/>
      <c r="Q226" s="494"/>
      <c r="R226" s="494"/>
      <c r="S226" s="64"/>
      <c r="T226" s="64"/>
      <c r="U226" s="64"/>
      <c r="V226" s="64"/>
      <c r="W226" s="64"/>
      <c r="X226" s="64"/>
      <c r="Y226" s="64"/>
      <c r="Z226" s="64"/>
      <c r="AA226" s="64"/>
      <c r="AB226" s="64"/>
      <c r="AC226" s="64"/>
    </row>
    <row r="227" spans="1:29" ht="19.5" thickBot="1" x14ac:dyDescent="0.35">
      <c r="A227" s="495" t="s">
        <v>44</v>
      </c>
      <c r="B227" s="495"/>
      <c r="C227" s="495"/>
      <c r="D227" s="495"/>
      <c r="E227" s="495"/>
      <c r="F227" s="495"/>
      <c r="G227" s="495"/>
      <c r="H227" s="495"/>
      <c r="I227" s="495"/>
      <c r="J227" s="495"/>
      <c r="K227" s="495"/>
      <c r="L227" s="495"/>
      <c r="M227" s="495"/>
      <c r="N227" s="495"/>
      <c r="O227" s="495"/>
      <c r="P227" s="495"/>
      <c r="Q227" s="495"/>
      <c r="R227" s="495"/>
      <c r="S227" s="64"/>
      <c r="T227" s="64"/>
      <c r="U227" s="64"/>
      <c r="V227" s="64"/>
      <c r="W227" s="64"/>
      <c r="X227" s="64"/>
      <c r="Y227" s="64"/>
      <c r="Z227" s="64"/>
      <c r="AA227" s="64"/>
      <c r="AB227" s="64"/>
      <c r="AC227" s="64"/>
    </row>
    <row r="228" spans="1:29" ht="31.7" customHeight="1" thickBot="1" x14ac:dyDescent="0.3">
      <c r="A228" s="336" t="s">
        <v>167</v>
      </c>
      <c r="B228" s="496" t="str">
        <f>IF(ProjeNo&gt;0,ProjeNo,"")</f>
        <v/>
      </c>
      <c r="C228" s="497"/>
      <c r="D228" s="497"/>
      <c r="E228" s="497"/>
      <c r="F228" s="497"/>
      <c r="G228" s="497"/>
      <c r="H228" s="497"/>
      <c r="I228" s="497"/>
      <c r="J228" s="497"/>
      <c r="K228" s="497"/>
      <c r="L228" s="497"/>
      <c r="M228" s="497"/>
      <c r="N228" s="497"/>
      <c r="O228" s="497"/>
      <c r="P228" s="497"/>
      <c r="Q228" s="497"/>
      <c r="R228" s="498"/>
      <c r="S228" s="64"/>
      <c r="T228" s="64"/>
      <c r="U228" s="64"/>
      <c r="V228" s="64"/>
      <c r="W228" s="64"/>
      <c r="X228" s="64"/>
      <c r="Y228" s="64"/>
      <c r="Z228" s="64"/>
      <c r="AA228" s="64"/>
      <c r="AB228" s="64"/>
      <c r="AC228" s="64"/>
    </row>
    <row r="229" spans="1:29" ht="31.7" customHeight="1" thickBot="1" x14ac:dyDescent="0.3">
      <c r="A229" s="337" t="s">
        <v>168</v>
      </c>
      <c r="B229" s="499" t="str">
        <f>IF(ProjeAdi&gt;0,ProjeAdi,"")</f>
        <v/>
      </c>
      <c r="C229" s="500"/>
      <c r="D229" s="500"/>
      <c r="E229" s="500"/>
      <c r="F229" s="500"/>
      <c r="G229" s="500"/>
      <c r="H229" s="500"/>
      <c r="I229" s="500"/>
      <c r="J229" s="500"/>
      <c r="K229" s="500"/>
      <c r="L229" s="500"/>
      <c r="M229" s="500"/>
      <c r="N229" s="500"/>
      <c r="O229" s="500"/>
      <c r="P229" s="500"/>
      <c r="Q229" s="500"/>
      <c r="R229" s="501"/>
      <c r="S229" s="64"/>
      <c r="T229" s="64"/>
      <c r="U229" s="64"/>
      <c r="V229" s="64"/>
      <c r="W229" s="64"/>
      <c r="X229" s="64"/>
      <c r="Y229" s="64"/>
      <c r="Z229" s="64"/>
      <c r="AA229" s="64"/>
      <c r="AB229" s="64"/>
      <c r="AC229" s="64"/>
    </row>
    <row r="230" spans="1:29" ht="75.2" customHeight="1" thickBot="1" x14ac:dyDescent="0.3">
      <c r="A230" s="502" t="s">
        <v>3</v>
      </c>
      <c r="B230" s="504" t="s">
        <v>45</v>
      </c>
      <c r="C230" s="506" t="str">
        <f>IF(Dönem=1,"OCAK",IF(Dönem=2,"TEMMUZ",""))</f>
        <v/>
      </c>
      <c r="D230" s="507"/>
      <c r="E230" s="506" t="str">
        <f>IF(Dönem=1,"ŞUBAT",IF(Dönem=2,"AĞUSTOS",""))</f>
        <v/>
      </c>
      <c r="F230" s="507"/>
      <c r="G230" s="506" t="str">
        <f>IF(Dönem=1,"MART",IF(Dönem=2,"EYLÜL",""))</f>
        <v/>
      </c>
      <c r="H230" s="507"/>
      <c r="I230" s="506" t="str">
        <f>IF(Dönem=1,"NİSAN",IF(Dönem=2,"EKİM",""))</f>
        <v/>
      </c>
      <c r="J230" s="507"/>
      <c r="K230" s="506" t="str">
        <f>IF(Dönem=1,"MAYIS",IF(Dönem=2,"KASIM",""))</f>
        <v/>
      </c>
      <c r="L230" s="507"/>
      <c r="M230" s="506" t="str">
        <f>IF(Dönem=1,"HAZİRAN",IF(Dönem=2,"ARALIK",""))</f>
        <v/>
      </c>
      <c r="N230" s="507"/>
      <c r="O230" s="504" t="s">
        <v>40</v>
      </c>
      <c r="P230" s="504" t="s">
        <v>41</v>
      </c>
      <c r="Q230" s="504" t="s">
        <v>42</v>
      </c>
      <c r="R230" s="504" t="s">
        <v>126</v>
      </c>
      <c r="S230" s="333"/>
      <c r="T230" s="333"/>
      <c r="U230" s="64"/>
      <c r="V230" s="64"/>
      <c r="W230" s="64"/>
      <c r="X230" s="64"/>
      <c r="Y230" s="64"/>
      <c r="Z230" s="64"/>
      <c r="AA230" s="64"/>
      <c r="AB230" s="64"/>
      <c r="AC230" s="64"/>
    </row>
    <row r="231" spans="1:29" ht="49.7" customHeight="1" thickBot="1" x14ac:dyDescent="0.3">
      <c r="A231" s="503"/>
      <c r="B231" s="505"/>
      <c r="C231" s="334" t="s">
        <v>23</v>
      </c>
      <c r="D231" s="334" t="s">
        <v>43</v>
      </c>
      <c r="E231" s="334" t="s">
        <v>23</v>
      </c>
      <c r="F231" s="334" t="s">
        <v>43</v>
      </c>
      <c r="G231" s="334" t="s">
        <v>23</v>
      </c>
      <c r="H231" s="334" t="s">
        <v>43</v>
      </c>
      <c r="I231" s="334" t="s">
        <v>23</v>
      </c>
      <c r="J231" s="334" t="s">
        <v>43</v>
      </c>
      <c r="K231" s="334" t="s">
        <v>23</v>
      </c>
      <c r="L231" s="334" t="s">
        <v>43</v>
      </c>
      <c r="M231" s="334" t="s">
        <v>23</v>
      </c>
      <c r="N231" s="334" t="s">
        <v>43</v>
      </c>
      <c r="O231" s="505"/>
      <c r="P231" s="505"/>
      <c r="Q231" s="505"/>
      <c r="R231" s="505"/>
      <c r="S231" s="64"/>
      <c r="T231" s="64"/>
      <c r="U231" s="64"/>
      <c r="V231" s="64"/>
      <c r="W231" s="64"/>
      <c r="X231" s="64"/>
      <c r="Y231" s="64"/>
      <c r="Z231" s="335" t="s">
        <v>78</v>
      </c>
      <c r="AA231" s="64"/>
      <c r="AB231" s="64"/>
      <c r="AC231" s="64"/>
    </row>
    <row r="232" spans="1:29" ht="23.1" customHeight="1" x14ac:dyDescent="0.25">
      <c r="A232" s="338">
        <v>141</v>
      </c>
      <c r="B232" s="144" t="str">
        <f>IF('Proje ve Personel Bilgileri'!C157&gt;0,'Proje ve Personel Bilgileri'!C157,"")</f>
        <v/>
      </c>
      <c r="C232" s="152">
        <f>IF('G011A (Ocak-Temmuz)'!C232&lt;&gt;"",'G011A (Ocak-Temmuz)'!C232,0)</f>
        <v>0</v>
      </c>
      <c r="D232" s="151">
        <f>IF('G011A (Ocak-Temmuz)'!L232&lt;&gt;"",'G011A (Ocak-Temmuz)'!L232,0)</f>
        <v>0</v>
      </c>
      <c r="E232" s="152">
        <f>IF('G011A (Şubat-Ağustos)'!C232&lt;&gt;"",'G011A (Şubat-Ağustos)'!C232,0)</f>
        <v>0</v>
      </c>
      <c r="F232" s="151">
        <f>IF('G011A (Şubat-Ağustos)'!L232&lt;&gt;"",'G011A (Şubat-Ağustos)'!L232,0)</f>
        <v>0</v>
      </c>
      <c r="G232" s="152">
        <f>IF('G011A (Mart-Eylül)'!C232&lt;&gt;"",'G011A (Mart-Eylül)'!C232,0)</f>
        <v>0</v>
      </c>
      <c r="H232" s="151">
        <f>IF('G011A (Mart-Eylül)'!L232&lt;&gt;"",'G011A (Mart-Eylül)'!L232,0)</f>
        <v>0</v>
      </c>
      <c r="I232" s="152">
        <f>IF('G011A (Nisan-Ekim)'!C232&lt;&gt;"",'G011A (Nisan-Ekim)'!C232,0)</f>
        <v>0</v>
      </c>
      <c r="J232" s="151">
        <f>IF('G011A (Nisan-Ekim)'!L232&lt;&gt;"",'G011A (Nisan-Ekim)'!L232,0)</f>
        <v>0</v>
      </c>
      <c r="K232" s="152">
        <f>IF('G011A (Mayıs-Kasım)'!C232&lt;&gt;"",'G011A (Mayıs-Kasım)'!C232,0)</f>
        <v>0</v>
      </c>
      <c r="L232" s="151">
        <f>IF('G011A (Mayıs-Kasım)'!L232&lt;&gt;"",'G011A (Mayıs-Kasım)'!L232,0)</f>
        <v>0</v>
      </c>
      <c r="M232" s="152">
        <f>IF('G011A (Haziran-Aralık)'!C232&lt;&gt;"",'G011A (Haziran-Aralık)'!C232,0)</f>
        <v>0</v>
      </c>
      <c r="N232" s="151">
        <f>IF('G011A (Haziran-Aralık)'!L232&lt;&gt;"",'G011A (Haziran-Aralık)'!L232,0)</f>
        <v>0</v>
      </c>
      <c r="O232" s="152">
        <f>C232+E232+G232+I232+K232+M232</f>
        <v>0</v>
      </c>
      <c r="P232" s="151">
        <f>D232+F232+H232+J232+L232+N232</f>
        <v>0</v>
      </c>
      <c r="Q232" s="151">
        <f>IF(O232=0,0,O232/30)</f>
        <v>0</v>
      </c>
      <c r="R232" s="153">
        <f>IF(P232=0,0,P232/Q232)</f>
        <v>0</v>
      </c>
      <c r="S232" s="64"/>
      <c r="T232" s="143">
        <f>IF(C232&gt;0,1,0)</f>
        <v>0</v>
      </c>
      <c r="U232" s="143">
        <f>IF(E232&gt;0,1,0)</f>
        <v>0</v>
      </c>
      <c r="V232" s="143">
        <f>IF(G232&gt;0,1,0)</f>
        <v>0</v>
      </c>
      <c r="W232" s="143">
        <f>IF(I232&gt;0,1,0)</f>
        <v>0</v>
      </c>
      <c r="X232" s="143">
        <f>IF(K232&gt;0,1,0)</f>
        <v>0</v>
      </c>
      <c r="Y232" s="143">
        <f>IF(M232&gt;0,1,0)</f>
        <v>0</v>
      </c>
      <c r="Z232" s="143">
        <f>SUM(T232:Y232)</f>
        <v>0</v>
      </c>
      <c r="AA232" s="64"/>
      <c r="AB232" s="64"/>
      <c r="AC232" s="64"/>
    </row>
    <row r="233" spans="1:29" ht="23.1" customHeight="1" x14ac:dyDescent="0.25">
      <c r="A233" s="339">
        <v>142</v>
      </c>
      <c r="B233" s="146" t="str">
        <f>IF('Proje ve Personel Bilgileri'!C158&gt;0,'Proje ve Personel Bilgileri'!C158,"")</f>
        <v/>
      </c>
      <c r="C233" s="162">
        <f>IF('G011A (Ocak-Temmuz)'!C233&lt;&gt;"",'G011A (Ocak-Temmuz)'!C233,0)</f>
        <v>0</v>
      </c>
      <c r="D233" s="163">
        <f>IF('G011A (Ocak-Temmuz)'!L233&lt;&gt;"",'G011A (Ocak-Temmuz)'!L233,0)</f>
        <v>0</v>
      </c>
      <c r="E233" s="155">
        <f>IF('G011A (Şubat-Ağustos)'!C233&lt;&gt;"",'G011A (Şubat-Ağustos)'!C233,0)</f>
        <v>0</v>
      </c>
      <c r="F233" s="154">
        <f>IF('G011A (Şubat-Ağustos)'!L233&lt;&gt;"",'G011A (Şubat-Ağustos)'!L233,0)</f>
        <v>0</v>
      </c>
      <c r="G233" s="155">
        <f>IF('G011A (Mart-Eylül)'!C233&lt;&gt;"",'G011A (Mart-Eylül)'!C233,0)</f>
        <v>0</v>
      </c>
      <c r="H233" s="154">
        <f>IF('G011A (Mart-Eylül)'!L233&lt;&gt;"",'G011A (Mart-Eylül)'!L233,0)</f>
        <v>0</v>
      </c>
      <c r="I233" s="155">
        <f>IF('G011A (Nisan-Ekim)'!C233&lt;&gt;"",'G011A (Nisan-Ekim)'!C233,0)</f>
        <v>0</v>
      </c>
      <c r="J233" s="154">
        <f>IF('G011A (Nisan-Ekim)'!L233&lt;&gt;"",'G011A (Nisan-Ekim)'!L233,0)</f>
        <v>0</v>
      </c>
      <c r="K233" s="155">
        <f>IF('G011A (Mayıs-Kasım)'!C233&lt;&gt;"",'G011A (Mayıs-Kasım)'!C233,0)</f>
        <v>0</v>
      </c>
      <c r="L233" s="154">
        <f>IF('G011A (Mayıs-Kasım)'!L233&lt;&gt;"",'G011A (Mayıs-Kasım)'!L233,0)</f>
        <v>0</v>
      </c>
      <c r="M233" s="155">
        <f>IF('G011A (Haziran-Aralık)'!C233&lt;&gt;"",'G011A (Haziran-Aralık)'!C233,0)</f>
        <v>0</v>
      </c>
      <c r="N233" s="154">
        <f>IF('G011A (Haziran-Aralık)'!L233&lt;&gt;"",'G011A (Haziran-Aralık)'!L233,0)</f>
        <v>0</v>
      </c>
      <c r="O233" s="162">
        <f t="shared" ref="O233:O251" si="77">C233+E233+G233+I233+K233+M233</f>
        <v>0</v>
      </c>
      <c r="P233" s="163">
        <f t="shared" ref="P233:P251" si="78">D233+F233+H233+J233+L233+N233</f>
        <v>0</v>
      </c>
      <c r="Q233" s="163">
        <f t="shared" ref="Q233:Q251" si="79">IF(O233=0,0,O233/30)</f>
        <v>0</v>
      </c>
      <c r="R233" s="164">
        <f t="shared" ref="R233:R251" si="80">IF(P233=0,0,P233/Q233)</f>
        <v>0</v>
      </c>
      <c r="S233" s="64"/>
      <c r="T233" s="143">
        <f t="shared" ref="T233:T251" si="81">IF(C233&gt;0,1,0)</f>
        <v>0</v>
      </c>
      <c r="U233" s="143">
        <f t="shared" ref="U233:U251" si="82">IF(E233&gt;0,1,0)</f>
        <v>0</v>
      </c>
      <c r="V233" s="143">
        <f t="shared" ref="V233:V251" si="83">IF(G233&gt;0,1,0)</f>
        <v>0</v>
      </c>
      <c r="W233" s="143">
        <f t="shared" ref="W233:W251" si="84">IF(I233&gt;0,1,0)</f>
        <v>0</v>
      </c>
      <c r="X233" s="143">
        <f t="shared" ref="X233:X251" si="85">IF(K233&gt;0,1,0)</f>
        <v>0</v>
      </c>
      <c r="Y233" s="143">
        <f t="shared" ref="Y233:Y251" si="86">IF(M233&gt;0,1,0)</f>
        <v>0</v>
      </c>
      <c r="Z233" s="143">
        <f t="shared" ref="Z233:Z251" si="87">SUM(T233:Y233)</f>
        <v>0</v>
      </c>
      <c r="AA233" s="64"/>
      <c r="AB233" s="64"/>
      <c r="AC233" s="64"/>
    </row>
    <row r="234" spans="1:29" ht="23.1" customHeight="1" x14ac:dyDescent="0.25">
      <c r="A234" s="339">
        <v>143</v>
      </c>
      <c r="B234" s="146" t="str">
        <f>IF('Proje ve Personel Bilgileri'!C159&gt;0,'Proje ve Personel Bilgileri'!C159,"")</f>
        <v/>
      </c>
      <c r="C234" s="162">
        <f>IF('G011A (Ocak-Temmuz)'!C234&lt;&gt;"",'G011A (Ocak-Temmuz)'!C234,0)</f>
        <v>0</v>
      </c>
      <c r="D234" s="163">
        <f>IF('G011A (Ocak-Temmuz)'!L234&lt;&gt;"",'G011A (Ocak-Temmuz)'!L234,0)</f>
        <v>0</v>
      </c>
      <c r="E234" s="155">
        <f>IF('G011A (Şubat-Ağustos)'!C234&lt;&gt;"",'G011A (Şubat-Ağustos)'!C234,0)</f>
        <v>0</v>
      </c>
      <c r="F234" s="154">
        <f>IF('G011A (Şubat-Ağustos)'!L234&lt;&gt;"",'G011A (Şubat-Ağustos)'!L234,0)</f>
        <v>0</v>
      </c>
      <c r="G234" s="155">
        <f>IF('G011A (Mart-Eylül)'!C234&lt;&gt;"",'G011A (Mart-Eylül)'!C234,0)</f>
        <v>0</v>
      </c>
      <c r="H234" s="154">
        <f>IF('G011A (Mart-Eylül)'!L234&lt;&gt;"",'G011A (Mart-Eylül)'!L234,0)</f>
        <v>0</v>
      </c>
      <c r="I234" s="155">
        <f>IF('G011A (Nisan-Ekim)'!C234&lt;&gt;"",'G011A (Nisan-Ekim)'!C234,0)</f>
        <v>0</v>
      </c>
      <c r="J234" s="154">
        <f>IF('G011A (Nisan-Ekim)'!L234&lt;&gt;"",'G011A (Nisan-Ekim)'!L234,0)</f>
        <v>0</v>
      </c>
      <c r="K234" s="155">
        <f>IF('G011A (Mayıs-Kasım)'!C234&lt;&gt;"",'G011A (Mayıs-Kasım)'!C234,0)</f>
        <v>0</v>
      </c>
      <c r="L234" s="154">
        <f>IF('G011A (Mayıs-Kasım)'!L234&lt;&gt;"",'G011A (Mayıs-Kasım)'!L234,0)</f>
        <v>0</v>
      </c>
      <c r="M234" s="155">
        <f>IF('G011A (Haziran-Aralık)'!C234&lt;&gt;"",'G011A (Haziran-Aralık)'!C234,0)</f>
        <v>0</v>
      </c>
      <c r="N234" s="154">
        <f>IF('G011A (Haziran-Aralık)'!L234&lt;&gt;"",'G011A (Haziran-Aralık)'!L234,0)</f>
        <v>0</v>
      </c>
      <c r="O234" s="162">
        <f t="shared" si="77"/>
        <v>0</v>
      </c>
      <c r="P234" s="163">
        <f t="shared" si="78"/>
        <v>0</v>
      </c>
      <c r="Q234" s="163">
        <f t="shared" si="79"/>
        <v>0</v>
      </c>
      <c r="R234" s="164">
        <f t="shared" si="80"/>
        <v>0</v>
      </c>
      <c r="S234" s="64"/>
      <c r="T234" s="143">
        <f t="shared" si="81"/>
        <v>0</v>
      </c>
      <c r="U234" s="143">
        <f t="shared" si="82"/>
        <v>0</v>
      </c>
      <c r="V234" s="143">
        <f t="shared" si="83"/>
        <v>0</v>
      </c>
      <c r="W234" s="143">
        <f t="shared" si="84"/>
        <v>0</v>
      </c>
      <c r="X234" s="143">
        <f t="shared" si="85"/>
        <v>0</v>
      </c>
      <c r="Y234" s="143">
        <f t="shared" si="86"/>
        <v>0</v>
      </c>
      <c r="Z234" s="143">
        <f t="shared" si="87"/>
        <v>0</v>
      </c>
      <c r="AA234" s="64"/>
      <c r="AB234" s="64"/>
      <c r="AC234" s="64"/>
    </row>
    <row r="235" spans="1:29" ht="23.1" customHeight="1" x14ac:dyDescent="0.25">
      <c r="A235" s="339">
        <v>144</v>
      </c>
      <c r="B235" s="146" t="str">
        <f>IF('Proje ve Personel Bilgileri'!C160&gt;0,'Proje ve Personel Bilgileri'!C160,"")</f>
        <v/>
      </c>
      <c r="C235" s="162">
        <f>IF('G011A (Ocak-Temmuz)'!C235&lt;&gt;"",'G011A (Ocak-Temmuz)'!C235,0)</f>
        <v>0</v>
      </c>
      <c r="D235" s="163">
        <f>IF('G011A (Ocak-Temmuz)'!L235&lt;&gt;"",'G011A (Ocak-Temmuz)'!L235,0)</f>
        <v>0</v>
      </c>
      <c r="E235" s="155">
        <f>IF('G011A (Şubat-Ağustos)'!C235&lt;&gt;"",'G011A (Şubat-Ağustos)'!C235,0)</f>
        <v>0</v>
      </c>
      <c r="F235" s="154">
        <f>IF('G011A (Şubat-Ağustos)'!L235&lt;&gt;"",'G011A (Şubat-Ağustos)'!L235,0)</f>
        <v>0</v>
      </c>
      <c r="G235" s="155">
        <f>IF('G011A (Mart-Eylül)'!C235&lt;&gt;"",'G011A (Mart-Eylül)'!C235,0)</f>
        <v>0</v>
      </c>
      <c r="H235" s="154">
        <f>IF('G011A (Mart-Eylül)'!L235&lt;&gt;"",'G011A (Mart-Eylül)'!L235,0)</f>
        <v>0</v>
      </c>
      <c r="I235" s="155">
        <f>IF('G011A (Nisan-Ekim)'!C235&lt;&gt;"",'G011A (Nisan-Ekim)'!C235,0)</f>
        <v>0</v>
      </c>
      <c r="J235" s="154">
        <f>IF('G011A (Nisan-Ekim)'!L235&lt;&gt;"",'G011A (Nisan-Ekim)'!L235,0)</f>
        <v>0</v>
      </c>
      <c r="K235" s="155">
        <f>IF('G011A (Mayıs-Kasım)'!C235&lt;&gt;"",'G011A (Mayıs-Kasım)'!C235,0)</f>
        <v>0</v>
      </c>
      <c r="L235" s="154">
        <f>IF('G011A (Mayıs-Kasım)'!L235&lt;&gt;"",'G011A (Mayıs-Kasım)'!L235,0)</f>
        <v>0</v>
      </c>
      <c r="M235" s="155">
        <f>IF('G011A (Haziran-Aralık)'!C235&lt;&gt;"",'G011A (Haziran-Aralık)'!C235,0)</f>
        <v>0</v>
      </c>
      <c r="N235" s="154">
        <f>IF('G011A (Haziran-Aralık)'!L235&lt;&gt;"",'G011A (Haziran-Aralık)'!L235,0)</f>
        <v>0</v>
      </c>
      <c r="O235" s="162">
        <f t="shared" si="77"/>
        <v>0</v>
      </c>
      <c r="P235" s="163">
        <f t="shared" si="78"/>
        <v>0</v>
      </c>
      <c r="Q235" s="163">
        <f t="shared" si="79"/>
        <v>0</v>
      </c>
      <c r="R235" s="164">
        <f t="shared" si="80"/>
        <v>0</v>
      </c>
      <c r="S235" s="64"/>
      <c r="T235" s="143">
        <f t="shared" si="81"/>
        <v>0</v>
      </c>
      <c r="U235" s="143">
        <f t="shared" si="82"/>
        <v>0</v>
      </c>
      <c r="V235" s="143">
        <f t="shared" si="83"/>
        <v>0</v>
      </c>
      <c r="W235" s="143">
        <f t="shared" si="84"/>
        <v>0</v>
      </c>
      <c r="X235" s="143">
        <f t="shared" si="85"/>
        <v>0</v>
      </c>
      <c r="Y235" s="143">
        <f t="shared" si="86"/>
        <v>0</v>
      </c>
      <c r="Z235" s="143">
        <f t="shared" si="87"/>
        <v>0</v>
      </c>
      <c r="AA235" s="64"/>
      <c r="AB235" s="64"/>
      <c r="AC235" s="64"/>
    </row>
    <row r="236" spans="1:29" ht="23.1" customHeight="1" x14ac:dyDescent="0.25">
      <c r="A236" s="339">
        <v>145</v>
      </c>
      <c r="B236" s="146" t="str">
        <f>IF('Proje ve Personel Bilgileri'!C161&gt;0,'Proje ve Personel Bilgileri'!C161,"")</f>
        <v/>
      </c>
      <c r="C236" s="162">
        <f>IF('G011A (Ocak-Temmuz)'!C236&lt;&gt;"",'G011A (Ocak-Temmuz)'!C236,0)</f>
        <v>0</v>
      </c>
      <c r="D236" s="163">
        <f>IF('G011A (Ocak-Temmuz)'!L236&lt;&gt;"",'G011A (Ocak-Temmuz)'!L236,0)</f>
        <v>0</v>
      </c>
      <c r="E236" s="155">
        <f>IF('G011A (Şubat-Ağustos)'!C236&lt;&gt;"",'G011A (Şubat-Ağustos)'!C236,0)</f>
        <v>0</v>
      </c>
      <c r="F236" s="154">
        <f>IF('G011A (Şubat-Ağustos)'!L236&lt;&gt;"",'G011A (Şubat-Ağustos)'!L236,0)</f>
        <v>0</v>
      </c>
      <c r="G236" s="155">
        <f>IF('G011A (Mart-Eylül)'!C236&lt;&gt;"",'G011A (Mart-Eylül)'!C236,0)</f>
        <v>0</v>
      </c>
      <c r="H236" s="154">
        <f>IF('G011A (Mart-Eylül)'!L236&lt;&gt;"",'G011A (Mart-Eylül)'!L236,0)</f>
        <v>0</v>
      </c>
      <c r="I236" s="155">
        <f>IF('G011A (Nisan-Ekim)'!C236&lt;&gt;"",'G011A (Nisan-Ekim)'!C236,0)</f>
        <v>0</v>
      </c>
      <c r="J236" s="154">
        <f>IF('G011A (Nisan-Ekim)'!L236&lt;&gt;"",'G011A (Nisan-Ekim)'!L236,0)</f>
        <v>0</v>
      </c>
      <c r="K236" s="155">
        <f>IF('G011A (Mayıs-Kasım)'!C236&lt;&gt;"",'G011A (Mayıs-Kasım)'!C236,0)</f>
        <v>0</v>
      </c>
      <c r="L236" s="154">
        <f>IF('G011A (Mayıs-Kasım)'!L236&lt;&gt;"",'G011A (Mayıs-Kasım)'!L236,0)</f>
        <v>0</v>
      </c>
      <c r="M236" s="155">
        <f>IF('G011A (Haziran-Aralık)'!C236&lt;&gt;"",'G011A (Haziran-Aralık)'!C236,0)</f>
        <v>0</v>
      </c>
      <c r="N236" s="154">
        <f>IF('G011A (Haziran-Aralık)'!L236&lt;&gt;"",'G011A (Haziran-Aralık)'!L236,0)</f>
        <v>0</v>
      </c>
      <c r="O236" s="162">
        <f t="shared" si="77"/>
        <v>0</v>
      </c>
      <c r="P236" s="163">
        <f t="shared" si="78"/>
        <v>0</v>
      </c>
      <c r="Q236" s="163">
        <f t="shared" si="79"/>
        <v>0</v>
      </c>
      <c r="R236" s="164">
        <f t="shared" si="80"/>
        <v>0</v>
      </c>
      <c r="S236" s="64"/>
      <c r="T236" s="143">
        <f t="shared" si="81"/>
        <v>0</v>
      </c>
      <c r="U236" s="143">
        <f t="shared" si="82"/>
        <v>0</v>
      </c>
      <c r="V236" s="143">
        <f t="shared" si="83"/>
        <v>0</v>
      </c>
      <c r="W236" s="143">
        <f t="shared" si="84"/>
        <v>0</v>
      </c>
      <c r="X236" s="143">
        <f t="shared" si="85"/>
        <v>0</v>
      </c>
      <c r="Y236" s="143">
        <f t="shared" si="86"/>
        <v>0</v>
      </c>
      <c r="Z236" s="143">
        <f t="shared" si="87"/>
        <v>0</v>
      </c>
      <c r="AA236" s="64"/>
      <c r="AB236" s="64"/>
      <c r="AC236" s="64"/>
    </row>
    <row r="237" spans="1:29" ht="23.1" customHeight="1" x14ac:dyDescent="0.25">
      <c r="A237" s="339">
        <v>146</v>
      </c>
      <c r="B237" s="146" t="str">
        <f>IF('Proje ve Personel Bilgileri'!C162&gt;0,'Proje ve Personel Bilgileri'!C162,"")</f>
        <v/>
      </c>
      <c r="C237" s="162">
        <f>IF('G011A (Ocak-Temmuz)'!C237&lt;&gt;"",'G011A (Ocak-Temmuz)'!C237,0)</f>
        <v>0</v>
      </c>
      <c r="D237" s="163">
        <f>IF('G011A (Ocak-Temmuz)'!L237&lt;&gt;"",'G011A (Ocak-Temmuz)'!L237,0)</f>
        <v>0</v>
      </c>
      <c r="E237" s="155">
        <f>IF('G011A (Şubat-Ağustos)'!C237&lt;&gt;"",'G011A (Şubat-Ağustos)'!C237,0)</f>
        <v>0</v>
      </c>
      <c r="F237" s="154">
        <f>IF('G011A (Şubat-Ağustos)'!L237&lt;&gt;"",'G011A (Şubat-Ağustos)'!L237,0)</f>
        <v>0</v>
      </c>
      <c r="G237" s="155">
        <f>IF('G011A (Mart-Eylül)'!C237&lt;&gt;"",'G011A (Mart-Eylül)'!C237,0)</f>
        <v>0</v>
      </c>
      <c r="H237" s="154">
        <f>IF('G011A (Mart-Eylül)'!L237&lt;&gt;"",'G011A (Mart-Eylül)'!L237,0)</f>
        <v>0</v>
      </c>
      <c r="I237" s="155">
        <f>IF('G011A (Nisan-Ekim)'!C237&lt;&gt;"",'G011A (Nisan-Ekim)'!C237,0)</f>
        <v>0</v>
      </c>
      <c r="J237" s="154">
        <f>IF('G011A (Nisan-Ekim)'!L237&lt;&gt;"",'G011A (Nisan-Ekim)'!L237,0)</f>
        <v>0</v>
      </c>
      <c r="K237" s="155">
        <f>IF('G011A (Mayıs-Kasım)'!C237&lt;&gt;"",'G011A (Mayıs-Kasım)'!C237,0)</f>
        <v>0</v>
      </c>
      <c r="L237" s="154">
        <f>IF('G011A (Mayıs-Kasım)'!L237&lt;&gt;"",'G011A (Mayıs-Kasım)'!L237,0)</f>
        <v>0</v>
      </c>
      <c r="M237" s="155">
        <f>IF('G011A (Haziran-Aralık)'!C237&lt;&gt;"",'G011A (Haziran-Aralık)'!C237,0)</f>
        <v>0</v>
      </c>
      <c r="N237" s="154">
        <f>IF('G011A (Haziran-Aralık)'!L237&lt;&gt;"",'G011A (Haziran-Aralık)'!L237,0)</f>
        <v>0</v>
      </c>
      <c r="O237" s="162">
        <f t="shared" si="77"/>
        <v>0</v>
      </c>
      <c r="P237" s="163">
        <f t="shared" si="78"/>
        <v>0</v>
      </c>
      <c r="Q237" s="163">
        <f t="shared" si="79"/>
        <v>0</v>
      </c>
      <c r="R237" s="164">
        <f t="shared" si="80"/>
        <v>0</v>
      </c>
      <c r="S237" s="64"/>
      <c r="T237" s="143">
        <f t="shared" si="81"/>
        <v>0</v>
      </c>
      <c r="U237" s="143">
        <f t="shared" si="82"/>
        <v>0</v>
      </c>
      <c r="V237" s="143">
        <f t="shared" si="83"/>
        <v>0</v>
      </c>
      <c r="W237" s="143">
        <f t="shared" si="84"/>
        <v>0</v>
      </c>
      <c r="X237" s="143">
        <f t="shared" si="85"/>
        <v>0</v>
      </c>
      <c r="Y237" s="143">
        <f t="shared" si="86"/>
        <v>0</v>
      </c>
      <c r="Z237" s="143">
        <f t="shared" si="87"/>
        <v>0</v>
      </c>
      <c r="AA237" s="64"/>
      <c r="AB237" s="64"/>
      <c r="AC237" s="64"/>
    </row>
    <row r="238" spans="1:29" ht="23.1" customHeight="1" x14ac:dyDescent="0.25">
      <c r="A238" s="339">
        <v>147</v>
      </c>
      <c r="B238" s="146" t="str">
        <f>IF('Proje ve Personel Bilgileri'!C163&gt;0,'Proje ve Personel Bilgileri'!C163,"")</f>
        <v/>
      </c>
      <c r="C238" s="162">
        <f>IF('G011A (Ocak-Temmuz)'!C238&lt;&gt;"",'G011A (Ocak-Temmuz)'!C238,0)</f>
        <v>0</v>
      </c>
      <c r="D238" s="163">
        <f>IF('G011A (Ocak-Temmuz)'!L238&lt;&gt;"",'G011A (Ocak-Temmuz)'!L238,0)</f>
        <v>0</v>
      </c>
      <c r="E238" s="155">
        <f>IF('G011A (Şubat-Ağustos)'!C238&lt;&gt;"",'G011A (Şubat-Ağustos)'!C238,0)</f>
        <v>0</v>
      </c>
      <c r="F238" s="154">
        <f>IF('G011A (Şubat-Ağustos)'!L238&lt;&gt;"",'G011A (Şubat-Ağustos)'!L238,0)</f>
        <v>0</v>
      </c>
      <c r="G238" s="155">
        <f>IF('G011A (Mart-Eylül)'!C238&lt;&gt;"",'G011A (Mart-Eylül)'!C238,0)</f>
        <v>0</v>
      </c>
      <c r="H238" s="154">
        <f>IF('G011A (Mart-Eylül)'!L238&lt;&gt;"",'G011A (Mart-Eylül)'!L238,0)</f>
        <v>0</v>
      </c>
      <c r="I238" s="155">
        <f>IF('G011A (Nisan-Ekim)'!C238&lt;&gt;"",'G011A (Nisan-Ekim)'!C238,0)</f>
        <v>0</v>
      </c>
      <c r="J238" s="154">
        <f>IF('G011A (Nisan-Ekim)'!L238&lt;&gt;"",'G011A (Nisan-Ekim)'!L238,0)</f>
        <v>0</v>
      </c>
      <c r="K238" s="155">
        <f>IF('G011A (Mayıs-Kasım)'!C238&lt;&gt;"",'G011A (Mayıs-Kasım)'!C238,0)</f>
        <v>0</v>
      </c>
      <c r="L238" s="154">
        <f>IF('G011A (Mayıs-Kasım)'!L238&lt;&gt;"",'G011A (Mayıs-Kasım)'!L238,0)</f>
        <v>0</v>
      </c>
      <c r="M238" s="155">
        <f>IF('G011A (Haziran-Aralık)'!C238&lt;&gt;"",'G011A (Haziran-Aralık)'!C238,0)</f>
        <v>0</v>
      </c>
      <c r="N238" s="154">
        <f>IF('G011A (Haziran-Aralık)'!L238&lt;&gt;"",'G011A (Haziran-Aralık)'!L238,0)</f>
        <v>0</v>
      </c>
      <c r="O238" s="162">
        <f t="shared" si="77"/>
        <v>0</v>
      </c>
      <c r="P238" s="163">
        <f t="shared" si="78"/>
        <v>0</v>
      </c>
      <c r="Q238" s="163">
        <f t="shared" si="79"/>
        <v>0</v>
      </c>
      <c r="R238" s="164">
        <f t="shared" si="80"/>
        <v>0</v>
      </c>
      <c r="S238" s="64"/>
      <c r="T238" s="143">
        <f t="shared" si="81"/>
        <v>0</v>
      </c>
      <c r="U238" s="143">
        <f t="shared" si="82"/>
        <v>0</v>
      </c>
      <c r="V238" s="143">
        <f t="shared" si="83"/>
        <v>0</v>
      </c>
      <c r="W238" s="143">
        <f t="shared" si="84"/>
        <v>0</v>
      </c>
      <c r="X238" s="143">
        <f t="shared" si="85"/>
        <v>0</v>
      </c>
      <c r="Y238" s="143">
        <f t="shared" si="86"/>
        <v>0</v>
      </c>
      <c r="Z238" s="143">
        <f t="shared" si="87"/>
        <v>0</v>
      </c>
      <c r="AA238" s="64"/>
      <c r="AB238" s="64"/>
      <c r="AC238" s="64"/>
    </row>
    <row r="239" spans="1:29" ht="23.1" customHeight="1" x14ac:dyDescent="0.25">
      <c r="A239" s="339">
        <v>148</v>
      </c>
      <c r="B239" s="146" t="str">
        <f>IF('Proje ve Personel Bilgileri'!C164&gt;0,'Proje ve Personel Bilgileri'!C164,"")</f>
        <v/>
      </c>
      <c r="C239" s="162">
        <f>IF('G011A (Ocak-Temmuz)'!C239&lt;&gt;"",'G011A (Ocak-Temmuz)'!C239,0)</f>
        <v>0</v>
      </c>
      <c r="D239" s="163">
        <f>IF('G011A (Ocak-Temmuz)'!L239&lt;&gt;"",'G011A (Ocak-Temmuz)'!L239,0)</f>
        <v>0</v>
      </c>
      <c r="E239" s="155">
        <f>IF('G011A (Şubat-Ağustos)'!C239&lt;&gt;"",'G011A (Şubat-Ağustos)'!C239,0)</f>
        <v>0</v>
      </c>
      <c r="F239" s="154">
        <f>IF('G011A (Şubat-Ağustos)'!L239&lt;&gt;"",'G011A (Şubat-Ağustos)'!L239,0)</f>
        <v>0</v>
      </c>
      <c r="G239" s="155">
        <f>IF('G011A (Mart-Eylül)'!C239&lt;&gt;"",'G011A (Mart-Eylül)'!C239,0)</f>
        <v>0</v>
      </c>
      <c r="H239" s="154">
        <f>IF('G011A (Mart-Eylül)'!L239&lt;&gt;"",'G011A (Mart-Eylül)'!L239,0)</f>
        <v>0</v>
      </c>
      <c r="I239" s="155">
        <f>IF('G011A (Nisan-Ekim)'!C239&lt;&gt;"",'G011A (Nisan-Ekim)'!C239,0)</f>
        <v>0</v>
      </c>
      <c r="J239" s="154">
        <f>IF('G011A (Nisan-Ekim)'!L239&lt;&gt;"",'G011A (Nisan-Ekim)'!L239,0)</f>
        <v>0</v>
      </c>
      <c r="K239" s="155">
        <f>IF('G011A (Mayıs-Kasım)'!C239&lt;&gt;"",'G011A (Mayıs-Kasım)'!C239,0)</f>
        <v>0</v>
      </c>
      <c r="L239" s="154">
        <f>IF('G011A (Mayıs-Kasım)'!L239&lt;&gt;"",'G011A (Mayıs-Kasım)'!L239,0)</f>
        <v>0</v>
      </c>
      <c r="M239" s="155">
        <f>IF('G011A (Haziran-Aralık)'!C239&lt;&gt;"",'G011A (Haziran-Aralık)'!C239,0)</f>
        <v>0</v>
      </c>
      <c r="N239" s="154">
        <f>IF('G011A (Haziran-Aralık)'!L239&lt;&gt;"",'G011A (Haziran-Aralık)'!L239,0)</f>
        <v>0</v>
      </c>
      <c r="O239" s="162">
        <f t="shared" si="77"/>
        <v>0</v>
      </c>
      <c r="P239" s="163">
        <f t="shared" si="78"/>
        <v>0</v>
      </c>
      <c r="Q239" s="163">
        <f t="shared" si="79"/>
        <v>0</v>
      </c>
      <c r="R239" s="164">
        <f t="shared" si="80"/>
        <v>0</v>
      </c>
      <c r="S239" s="64"/>
      <c r="T239" s="143">
        <f t="shared" si="81"/>
        <v>0</v>
      </c>
      <c r="U239" s="143">
        <f t="shared" si="82"/>
        <v>0</v>
      </c>
      <c r="V239" s="143">
        <f t="shared" si="83"/>
        <v>0</v>
      </c>
      <c r="W239" s="143">
        <f t="shared" si="84"/>
        <v>0</v>
      </c>
      <c r="X239" s="143">
        <f t="shared" si="85"/>
        <v>0</v>
      </c>
      <c r="Y239" s="143">
        <f t="shared" si="86"/>
        <v>0</v>
      </c>
      <c r="Z239" s="143">
        <f t="shared" si="87"/>
        <v>0</v>
      </c>
      <c r="AA239" s="64"/>
      <c r="AB239" s="64"/>
      <c r="AC239" s="64"/>
    </row>
    <row r="240" spans="1:29" ht="23.1" customHeight="1" x14ac:dyDescent="0.25">
      <c r="A240" s="339">
        <v>149</v>
      </c>
      <c r="B240" s="146" t="str">
        <f>IF('Proje ve Personel Bilgileri'!C165&gt;0,'Proje ve Personel Bilgileri'!C165,"")</f>
        <v/>
      </c>
      <c r="C240" s="162">
        <f>IF('G011A (Ocak-Temmuz)'!C240&lt;&gt;"",'G011A (Ocak-Temmuz)'!C240,0)</f>
        <v>0</v>
      </c>
      <c r="D240" s="163">
        <f>IF('G011A (Ocak-Temmuz)'!L240&lt;&gt;"",'G011A (Ocak-Temmuz)'!L240,0)</f>
        <v>0</v>
      </c>
      <c r="E240" s="155">
        <f>IF('G011A (Şubat-Ağustos)'!C240&lt;&gt;"",'G011A (Şubat-Ağustos)'!C240,0)</f>
        <v>0</v>
      </c>
      <c r="F240" s="154">
        <f>IF('G011A (Şubat-Ağustos)'!L240&lt;&gt;"",'G011A (Şubat-Ağustos)'!L240,0)</f>
        <v>0</v>
      </c>
      <c r="G240" s="155">
        <f>IF('G011A (Mart-Eylül)'!C240&lt;&gt;"",'G011A (Mart-Eylül)'!C240,0)</f>
        <v>0</v>
      </c>
      <c r="H240" s="154">
        <f>IF('G011A (Mart-Eylül)'!L240&lt;&gt;"",'G011A (Mart-Eylül)'!L240,0)</f>
        <v>0</v>
      </c>
      <c r="I240" s="155">
        <f>IF('G011A (Nisan-Ekim)'!C240&lt;&gt;"",'G011A (Nisan-Ekim)'!C240,0)</f>
        <v>0</v>
      </c>
      <c r="J240" s="154">
        <f>IF('G011A (Nisan-Ekim)'!L240&lt;&gt;"",'G011A (Nisan-Ekim)'!L240,0)</f>
        <v>0</v>
      </c>
      <c r="K240" s="155">
        <f>IF('G011A (Mayıs-Kasım)'!C240&lt;&gt;"",'G011A (Mayıs-Kasım)'!C240,0)</f>
        <v>0</v>
      </c>
      <c r="L240" s="154">
        <f>IF('G011A (Mayıs-Kasım)'!L240&lt;&gt;"",'G011A (Mayıs-Kasım)'!L240,0)</f>
        <v>0</v>
      </c>
      <c r="M240" s="155">
        <f>IF('G011A (Haziran-Aralık)'!C240&lt;&gt;"",'G011A (Haziran-Aralık)'!C240,0)</f>
        <v>0</v>
      </c>
      <c r="N240" s="154">
        <f>IF('G011A (Haziran-Aralık)'!L240&lt;&gt;"",'G011A (Haziran-Aralık)'!L240,0)</f>
        <v>0</v>
      </c>
      <c r="O240" s="162">
        <f t="shared" si="77"/>
        <v>0</v>
      </c>
      <c r="P240" s="163">
        <f t="shared" si="78"/>
        <v>0</v>
      </c>
      <c r="Q240" s="163">
        <f t="shared" si="79"/>
        <v>0</v>
      </c>
      <c r="R240" s="164">
        <f t="shared" si="80"/>
        <v>0</v>
      </c>
      <c r="S240" s="64"/>
      <c r="T240" s="143">
        <f t="shared" si="81"/>
        <v>0</v>
      </c>
      <c r="U240" s="143">
        <f t="shared" si="82"/>
        <v>0</v>
      </c>
      <c r="V240" s="143">
        <f t="shared" si="83"/>
        <v>0</v>
      </c>
      <c r="W240" s="143">
        <f t="shared" si="84"/>
        <v>0</v>
      </c>
      <c r="X240" s="143">
        <f t="shared" si="85"/>
        <v>0</v>
      </c>
      <c r="Y240" s="143">
        <f t="shared" si="86"/>
        <v>0</v>
      </c>
      <c r="Z240" s="143">
        <f t="shared" si="87"/>
        <v>0</v>
      </c>
      <c r="AA240" s="64"/>
      <c r="AB240" s="64"/>
      <c r="AC240" s="64"/>
    </row>
    <row r="241" spans="1:29" ht="23.1" customHeight="1" x14ac:dyDescent="0.25">
      <c r="A241" s="339">
        <v>150</v>
      </c>
      <c r="B241" s="146" t="str">
        <f>IF('Proje ve Personel Bilgileri'!C166&gt;0,'Proje ve Personel Bilgileri'!C166,"")</f>
        <v/>
      </c>
      <c r="C241" s="162">
        <f>IF('G011A (Ocak-Temmuz)'!C241&lt;&gt;"",'G011A (Ocak-Temmuz)'!C241,0)</f>
        <v>0</v>
      </c>
      <c r="D241" s="163">
        <f>IF('G011A (Ocak-Temmuz)'!L241&lt;&gt;"",'G011A (Ocak-Temmuz)'!L241,0)</f>
        <v>0</v>
      </c>
      <c r="E241" s="155">
        <f>IF('G011A (Şubat-Ağustos)'!C241&lt;&gt;"",'G011A (Şubat-Ağustos)'!C241,0)</f>
        <v>0</v>
      </c>
      <c r="F241" s="154">
        <f>IF('G011A (Şubat-Ağustos)'!L241&lt;&gt;"",'G011A (Şubat-Ağustos)'!L241,0)</f>
        <v>0</v>
      </c>
      <c r="G241" s="155">
        <f>IF('G011A (Mart-Eylül)'!C241&lt;&gt;"",'G011A (Mart-Eylül)'!C241,0)</f>
        <v>0</v>
      </c>
      <c r="H241" s="154">
        <f>IF('G011A (Mart-Eylül)'!L241&lt;&gt;"",'G011A (Mart-Eylül)'!L241,0)</f>
        <v>0</v>
      </c>
      <c r="I241" s="155">
        <f>IF('G011A (Nisan-Ekim)'!C241&lt;&gt;"",'G011A (Nisan-Ekim)'!C241,0)</f>
        <v>0</v>
      </c>
      <c r="J241" s="154">
        <f>IF('G011A (Nisan-Ekim)'!L241&lt;&gt;"",'G011A (Nisan-Ekim)'!L241,0)</f>
        <v>0</v>
      </c>
      <c r="K241" s="155">
        <f>IF('G011A (Mayıs-Kasım)'!C241&lt;&gt;"",'G011A (Mayıs-Kasım)'!C241,0)</f>
        <v>0</v>
      </c>
      <c r="L241" s="154">
        <f>IF('G011A (Mayıs-Kasım)'!L241&lt;&gt;"",'G011A (Mayıs-Kasım)'!L241,0)</f>
        <v>0</v>
      </c>
      <c r="M241" s="155">
        <f>IF('G011A (Haziran-Aralık)'!C241&lt;&gt;"",'G011A (Haziran-Aralık)'!C241,0)</f>
        <v>0</v>
      </c>
      <c r="N241" s="154">
        <f>IF('G011A (Haziran-Aralık)'!L241&lt;&gt;"",'G011A (Haziran-Aralık)'!L241,0)</f>
        <v>0</v>
      </c>
      <c r="O241" s="162">
        <f t="shared" si="77"/>
        <v>0</v>
      </c>
      <c r="P241" s="163">
        <f t="shared" si="78"/>
        <v>0</v>
      </c>
      <c r="Q241" s="163">
        <f t="shared" si="79"/>
        <v>0</v>
      </c>
      <c r="R241" s="164">
        <f t="shared" si="80"/>
        <v>0</v>
      </c>
      <c r="S241" s="64"/>
      <c r="T241" s="143">
        <f t="shared" si="81"/>
        <v>0</v>
      </c>
      <c r="U241" s="143">
        <f t="shared" si="82"/>
        <v>0</v>
      </c>
      <c r="V241" s="143">
        <f t="shared" si="83"/>
        <v>0</v>
      </c>
      <c r="W241" s="143">
        <f t="shared" si="84"/>
        <v>0</v>
      </c>
      <c r="X241" s="143">
        <f t="shared" si="85"/>
        <v>0</v>
      </c>
      <c r="Y241" s="143">
        <f t="shared" si="86"/>
        <v>0</v>
      </c>
      <c r="Z241" s="143">
        <f t="shared" si="87"/>
        <v>0</v>
      </c>
      <c r="AA241" s="64"/>
      <c r="AB241" s="64"/>
      <c r="AC241" s="64"/>
    </row>
    <row r="242" spans="1:29" ht="23.1" customHeight="1" x14ac:dyDescent="0.25">
      <c r="A242" s="339">
        <v>151</v>
      </c>
      <c r="B242" s="146" t="str">
        <f>IF('Proje ve Personel Bilgileri'!C167&gt;0,'Proje ve Personel Bilgileri'!C167,"")</f>
        <v/>
      </c>
      <c r="C242" s="162">
        <f>IF('G011A (Ocak-Temmuz)'!C242&lt;&gt;"",'G011A (Ocak-Temmuz)'!C242,0)</f>
        <v>0</v>
      </c>
      <c r="D242" s="163">
        <f>IF('G011A (Ocak-Temmuz)'!L242&lt;&gt;"",'G011A (Ocak-Temmuz)'!L242,0)</f>
        <v>0</v>
      </c>
      <c r="E242" s="155">
        <f>IF('G011A (Şubat-Ağustos)'!C242&lt;&gt;"",'G011A (Şubat-Ağustos)'!C242,0)</f>
        <v>0</v>
      </c>
      <c r="F242" s="154">
        <f>IF('G011A (Şubat-Ağustos)'!L242&lt;&gt;"",'G011A (Şubat-Ağustos)'!L242,0)</f>
        <v>0</v>
      </c>
      <c r="G242" s="155">
        <f>IF('G011A (Mart-Eylül)'!C242&lt;&gt;"",'G011A (Mart-Eylül)'!C242,0)</f>
        <v>0</v>
      </c>
      <c r="H242" s="154">
        <f>IF('G011A (Mart-Eylül)'!L242&lt;&gt;"",'G011A (Mart-Eylül)'!L242,0)</f>
        <v>0</v>
      </c>
      <c r="I242" s="155">
        <f>IF('G011A (Nisan-Ekim)'!C242&lt;&gt;"",'G011A (Nisan-Ekim)'!C242,0)</f>
        <v>0</v>
      </c>
      <c r="J242" s="154">
        <f>IF('G011A (Nisan-Ekim)'!L242&lt;&gt;"",'G011A (Nisan-Ekim)'!L242,0)</f>
        <v>0</v>
      </c>
      <c r="K242" s="155">
        <f>IF('G011A (Mayıs-Kasım)'!C242&lt;&gt;"",'G011A (Mayıs-Kasım)'!C242,0)</f>
        <v>0</v>
      </c>
      <c r="L242" s="154">
        <f>IF('G011A (Mayıs-Kasım)'!L242&lt;&gt;"",'G011A (Mayıs-Kasım)'!L242,0)</f>
        <v>0</v>
      </c>
      <c r="M242" s="155">
        <f>IF('G011A (Haziran-Aralık)'!C242&lt;&gt;"",'G011A (Haziran-Aralık)'!C242,0)</f>
        <v>0</v>
      </c>
      <c r="N242" s="154">
        <f>IF('G011A (Haziran-Aralık)'!L242&lt;&gt;"",'G011A (Haziran-Aralık)'!L242,0)</f>
        <v>0</v>
      </c>
      <c r="O242" s="162">
        <f t="shared" si="77"/>
        <v>0</v>
      </c>
      <c r="P242" s="163">
        <f t="shared" si="78"/>
        <v>0</v>
      </c>
      <c r="Q242" s="163">
        <f t="shared" si="79"/>
        <v>0</v>
      </c>
      <c r="R242" s="164">
        <f t="shared" si="80"/>
        <v>0</v>
      </c>
      <c r="S242" s="64"/>
      <c r="T242" s="143">
        <f t="shared" si="81"/>
        <v>0</v>
      </c>
      <c r="U242" s="143">
        <f t="shared" si="82"/>
        <v>0</v>
      </c>
      <c r="V242" s="143">
        <f t="shared" si="83"/>
        <v>0</v>
      </c>
      <c r="W242" s="143">
        <f t="shared" si="84"/>
        <v>0</v>
      </c>
      <c r="X242" s="143">
        <f t="shared" si="85"/>
        <v>0</v>
      </c>
      <c r="Y242" s="143">
        <f t="shared" si="86"/>
        <v>0</v>
      </c>
      <c r="Z242" s="143">
        <f t="shared" si="87"/>
        <v>0</v>
      </c>
      <c r="AA242" s="64"/>
      <c r="AB242" s="64"/>
      <c r="AC242" s="64"/>
    </row>
    <row r="243" spans="1:29" ht="23.1" customHeight="1" x14ac:dyDescent="0.25">
      <c r="A243" s="339">
        <v>152</v>
      </c>
      <c r="B243" s="146" t="str">
        <f>IF('Proje ve Personel Bilgileri'!C168&gt;0,'Proje ve Personel Bilgileri'!C168,"")</f>
        <v/>
      </c>
      <c r="C243" s="162">
        <f>IF('G011A (Ocak-Temmuz)'!C243&lt;&gt;"",'G011A (Ocak-Temmuz)'!C243,0)</f>
        <v>0</v>
      </c>
      <c r="D243" s="163">
        <f>IF('G011A (Ocak-Temmuz)'!L243&lt;&gt;"",'G011A (Ocak-Temmuz)'!L243,0)</f>
        <v>0</v>
      </c>
      <c r="E243" s="155">
        <f>IF('G011A (Şubat-Ağustos)'!C243&lt;&gt;"",'G011A (Şubat-Ağustos)'!C243,0)</f>
        <v>0</v>
      </c>
      <c r="F243" s="154">
        <f>IF('G011A (Şubat-Ağustos)'!L243&lt;&gt;"",'G011A (Şubat-Ağustos)'!L243,0)</f>
        <v>0</v>
      </c>
      <c r="G243" s="155">
        <f>IF('G011A (Mart-Eylül)'!C243&lt;&gt;"",'G011A (Mart-Eylül)'!C243,0)</f>
        <v>0</v>
      </c>
      <c r="H243" s="154">
        <f>IF('G011A (Mart-Eylül)'!L243&lt;&gt;"",'G011A (Mart-Eylül)'!L243,0)</f>
        <v>0</v>
      </c>
      <c r="I243" s="155">
        <f>IF('G011A (Nisan-Ekim)'!C243&lt;&gt;"",'G011A (Nisan-Ekim)'!C243,0)</f>
        <v>0</v>
      </c>
      <c r="J243" s="154">
        <f>IF('G011A (Nisan-Ekim)'!L243&lt;&gt;"",'G011A (Nisan-Ekim)'!L243,0)</f>
        <v>0</v>
      </c>
      <c r="K243" s="155">
        <f>IF('G011A (Mayıs-Kasım)'!C243&lt;&gt;"",'G011A (Mayıs-Kasım)'!C243,0)</f>
        <v>0</v>
      </c>
      <c r="L243" s="154">
        <f>IF('G011A (Mayıs-Kasım)'!L243&lt;&gt;"",'G011A (Mayıs-Kasım)'!L243,0)</f>
        <v>0</v>
      </c>
      <c r="M243" s="155">
        <f>IF('G011A (Haziran-Aralık)'!C243&lt;&gt;"",'G011A (Haziran-Aralık)'!C243,0)</f>
        <v>0</v>
      </c>
      <c r="N243" s="154">
        <f>IF('G011A (Haziran-Aralık)'!L243&lt;&gt;"",'G011A (Haziran-Aralık)'!L243,0)</f>
        <v>0</v>
      </c>
      <c r="O243" s="162">
        <f t="shared" si="77"/>
        <v>0</v>
      </c>
      <c r="P243" s="163">
        <f t="shared" si="78"/>
        <v>0</v>
      </c>
      <c r="Q243" s="163">
        <f t="shared" si="79"/>
        <v>0</v>
      </c>
      <c r="R243" s="164">
        <f t="shared" si="80"/>
        <v>0</v>
      </c>
      <c r="S243" s="64"/>
      <c r="T243" s="143">
        <f t="shared" si="81"/>
        <v>0</v>
      </c>
      <c r="U243" s="143">
        <f t="shared" si="82"/>
        <v>0</v>
      </c>
      <c r="V243" s="143">
        <f t="shared" si="83"/>
        <v>0</v>
      </c>
      <c r="W243" s="143">
        <f t="shared" si="84"/>
        <v>0</v>
      </c>
      <c r="X243" s="143">
        <f t="shared" si="85"/>
        <v>0</v>
      </c>
      <c r="Y243" s="143">
        <f t="shared" si="86"/>
        <v>0</v>
      </c>
      <c r="Z243" s="143">
        <f t="shared" si="87"/>
        <v>0</v>
      </c>
      <c r="AA243" s="64"/>
      <c r="AB243" s="64"/>
      <c r="AC243" s="64"/>
    </row>
    <row r="244" spans="1:29" ht="23.1" customHeight="1" x14ac:dyDescent="0.25">
      <c r="A244" s="339">
        <v>153</v>
      </c>
      <c r="B244" s="146" t="str">
        <f>IF('Proje ve Personel Bilgileri'!C169&gt;0,'Proje ve Personel Bilgileri'!C169,"")</f>
        <v/>
      </c>
      <c r="C244" s="162">
        <f>IF('G011A (Ocak-Temmuz)'!C244&lt;&gt;"",'G011A (Ocak-Temmuz)'!C244,0)</f>
        <v>0</v>
      </c>
      <c r="D244" s="163">
        <f>IF('G011A (Ocak-Temmuz)'!L244&lt;&gt;"",'G011A (Ocak-Temmuz)'!L244,0)</f>
        <v>0</v>
      </c>
      <c r="E244" s="155">
        <f>IF('G011A (Şubat-Ağustos)'!C244&lt;&gt;"",'G011A (Şubat-Ağustos)'!C244,0)</f>
        <v>0</v>
      </c>
      <c r="F244" s="154">
        <f>IF('G011A (Şubat-Ağustos)'!L244&lt;&gt;"",'G011A (Şubat-Ağustos)'!L244,0)</f>
        <v>0</v>
      </c>
      <c r="G244" s="155">
        <f>IF('G011A (Mart-Eylül)'!C244&lt;&gt;"",'G011A (Mart-Eylül)'!C244,0)</f>
        <v>0</v>
      </c>
      <c r="H244" s="154">
        <f>IF('G011A (Mart-Eylül)'!L244&lt;&gt;"",'G011A (Mart-Eylül)'!L244,0)</f>
        <v>0</v>
      </c>
      <c r="I244" s="155">
        <f>IF('G011A (Nisan-Ekim)'!C244&lt;&gt;"",'G011A (Nisan-Ekim)'!C244,0)</f>
        <v>0</v>
      </c>
      <c r="J244" s="154">
        <f>IF('G011A (Nisan-Ekim)'!L244&lt;&gt;"",'G011A (Nisan-Ekim)'!L244,0)</f>
        <v>0</v>
      </c>
      <c r="K244" s="155">
        <f>IF('G011A (Mayıs-Kasım)'!C244&lt;&gt;"",'G011A (Mayıs-Kasım)'!C244,0)</f>
        <v>0</v>
      </c>
      <c r="L244" s="154">
        <f>IF('G011A (Mayıs-Kasım)'!L244&lt;&gt;"",'G011A (Mayıs-Kasım)'!L244,0)</f>
        <v>0</v>
      </c>
      <c r="M244" s="155">
        <f>IF('G011A (Haziran-Aralık)'!C244&lt;&gt;"",'G011A (Haziran-Aralık)'!C244,0)</f>
        <v>0</v>
      </c>
      <c r="N244" s="154">
        <f>IF('G011A (Haziran-Aralık)'!L244&lt;&gt;"",'G011A (Haziran-Aralık)'!L244,0)</f>
        <v>0</v>
      </c>
      <c r="O244" s="162">
        <f t="shared" si="77"/>
        <v>0</v>
      </c>
      <c r="P244" s="163">
        <f t="shared" si="78"/>
        <v>0</v>
      </c>
      <c r="Q244" s="163">
        <f t="shared" si="79"/>
        <v>0</v>
      </c>
      <c r="R244" s="164">
        <f t="shared" si="80"/>
        <v>0</v>
      </c>
      <c r="S244" s="64"/>
      <c r="T244" s="143">
        <f t="shared" si="81"/>
        <v>0</v>
      </c>
      <c r="U244" s="143">
        <f t="shared" si="82"/>
        <v>0</v>
      </c>
      <c r="V244" s="143">
        <f t="shared" si="83"/>
        <v>0</v>
      </c>
      <c r="W244" s="143">
        <f t="shared" si="84"/>
        <v>0</v>
      </c>
      <c r="X244" s="143">
        <f t="shared" si="85"/>
        <v>0</v>
      </c>
      <c r="Y244" s="143">
        <f t="shared" si="86"/>
        <v>0</v>
      </c>
      <c r="Z244" s="143">
        <f t="shared" si="87"/>
        <v>0</v>
      </c>
      <c r="AA244" s="64"/>
      <c r="AB244" s="64"/>
      <c r="AC244" s="64"/>
    </row>
    <row r="245" spans="1:29" ht="23.1" customHeight="1" x14ac:dyDescent="0.25">
      <c r="A245" s="339">
        <v>154</v>
      </c>
      <c r="B245" s="146" t="str">
        <f>IF('Proje ve Personel Bilgileri'!C170&gt;0,'Proje ve Personel Bilgileri'!C170,"")</f>
        <v/>
      </c>
      <c r="C245" s="162">
        <f>IF('G011A (Ocak-Temmuz)'!C245&lt;&gt;"",'G011A (Ocak-Temmuz)'!C245,0)</f>
        <v>0</v>
      </c>
      <c r="D245" s="163">
        <f>IF('G011A (Ocak-Temmuz)'!L245&lt;&gt;"",'G011A (Ocak-Temmuz)'!L245,0)</f>
        <v>0</v>
      </c>
      <c r="E245" s="155">
        <f>IF('G011A (Şubat-Ağustos)'!C245&lt;&gt;"",'G011A (Şubat-Ağustos)'!C245,0)</f>
        <v>0</v>
      </c>
      <c r="F245" s="154">
        <f>IF('G011A (Şubat-Ağustos)'!L245&lt;&gt;"",'G011A (Şubat-Ağustos)'!L245,0)</f>
        <v>0</v>
      </c>
      <c r="G245" s="155">
        <f>IF('G011A (Mart-Eylül)'!C245&lt;&gt;"",'G011A (Mart-Eylül)'!C245,0)</f>
        <v>0</v>
      </c>
      <c r="H245" s="154">
        <f>IF('G011A (Mart-Eylül)'!L245&lt;&gt;"",'G011A (Mart-Eylül)'!L245,0)</f>
        <v>0</v>
      </c>
      <c r="I245" s="155">
        <f>IF('G011A (Nisan-Ekim)'!C245&lt;&gt;"",'G011A (Nisan-Ekim)'!C245,0)</f>
        <v>0</v>
      </c>
      <c r="J245" s="154">
        <f>IF('G011A (Nisan-Ekim)'!L245&lt;&gt;"",'G011A (Nisan-Ekim)'!L245,0)</f>
        <v>0</v>
      </c>
      <c r="K245" s="155">
        <f>IF('G011A (Mayıs-Kasım)'!C245&lt;&gt;"",'G011A (Mayıs-Kasım)'!C245,0)</f>
        <v>0</v>
      </c>
      <c r="L245" s="154">
        <f>IF('G011A (Mayıs-Kasım)'!L245&lt;&gt;"",'G011A (Mayıs-Kasım)'!L245,0)</f>
        <v>0</v>
      </c>
      <c r="M245" s="155">
        <f>IF('G011A (Haziran-Aralık)'!C245&lt;&gt;"",'G011A (Haziran-Aralık)'!C245,0)</f>
        <v>0</v>
      </c>
      <c r="N245" s="154">
        <f>IF('G011A (Haziran-Aralık)'!L245&lt;&gt;"",'G011A (Haziran-Aralık)'!L245,0)</f>
        <v>0</v>
      </c>
      <c r="O245" s="162">
        <f t="shared" si="77"/>
        <v>0</v>
      </c>
      <c r="P245" s="163">
        <f t="shared" si="78"/>
        <v>0</v>
      </c>
      <c r="Q245" s="163">
        <f t="shared" si="79"/>
        <v>0</v>
      </c>
      <c r="R245" s="164">
        <f t="shared" si="80"/>
        <v>0</v>
      </c>
      <c r="S245" s="64"/>
      <c r="T245" s="143">
        <f t="shared" si="81"/>
        <v>0</v>
      </c>
      <c r="U245" s="143">
        <f t="shared" si="82"/>
        <v>0</v>
      </c>
      <c r="V245" s="143">
        <f t="shared" si="83"/>
        <v>0</v>
      </c>
      <c r="W245" s="143">
        <f t="shared" si="84"/>
        <v>0</v>
      </c>
      <c r="X245" s="143">
        <f t="shared" si="85"/>
        <v>0</v>
      </c>
      <c r="Y245" s="143">
        <f t="shared" si="86"/>
        <v>0</v>
      </c>
      <c r="Z245" s="143">
        <f t="shared" si="87"/>
        <v>0</v>
      </c>
      <c r="AA245" s="64"/>
      <c r="AB245" s="64"/>
      <c r="AC245" s="64"/>
    </row>
    <row r="246" spans="1:29" ht="23.1" customHeight="1" x14ac:dyDescent="0.25">
      <c r="A246" s="339">
        <v>155</v>
      </c>
      <c r="B246" s="146" t="str">
        <f>IF('Proje ve Personel Bilgileri'!C171&gt;0,'Proje ve Personel Bilgileri'!C171,"")</f>
        <v/>
      </c>
      <c r="C246" s="162">
        <f>IF('G011A (Ocak-Temmuz)'!C246&lt;&gt;"",'G011A (Ocak-Temmuz)'!C246,0)</f>
        <v>0</v>
      </c>
      <c r="D246" s="163">
        <f>IF('G011A (Ocak-Temmuz)'!L246&lt;&gt;"",'G011A (Ocak-Temmuz)'!L246,0)</f>
        <v>0</v>
      </c>
      <c r="E246" s="155">
        <f>IF('G011A (Şubat-Ağustos)'!C246&lt;&gt;"",'G011A (Şubat-Ağustos)'!C246,0)</f>
        <v>0</v>
      </c>
      <c r="F246" s="154">
        <f>IF('G011A (Şubat-Ağustos)'!L246&lt;&gt;"",'G011A (Şubat-Ağustos)'!L246,0)</f>
        <v>0</v>
      </c>
      <c r="G246" s="155">
        <f>IF('G011A (Mart-Eylül)'!C246&lt;&gt;"",'G011A (Mart-Eylül)'!C246,0)</f>
        <v>0</v>
      </c>
      <c r="H246" s="154">
        <f>IF('G011A (Mart-Eylül)'!L246&lt;&gt;"",'G011A (Mart-Eylül)'!L246,0)</f>
        <v>0</v>
      </c>
      <c r="I246" s="155">
        <f>IF('G011A (Nisan-Ekim)'!C246&lt;&gt;"",'G011A (Nisan-Ekim)'!C246,0)</f>
        <v>0</v>
      </c>
      <c r="J246" s="154">
        <f>IF('G011A (Nisan-Ekim)'!L246&lt;&gt;"",'G011A (Nisan-Ekim)'!L246,0)</f>
        <v>0</v>
      </c>
      <c r="K246" s="155">
        <f>IF('G011A (Mayıs-Kasım)'!C246&lt;&gt;"",'G011A (Mayıs-Kasım)'!C246,0)</f>
        <v>0</v>
      </c>
      <c r="L246" s="154">
        <f>IF('G011A (Mayıs-Kasım)'!L246&lt;&gt;"",'G011A (Mayıs-Kasım)'!L246,0)</f>
        <v>0</v>
      </c>
      <c r="M246" s="155">
        <f>IF('G011A (Haziran-Aralık)'!C246&lt;&gt;"",'G011A (Haziran-Aralık)'!C246,0)</f>
        <v>0</v>
      </c>
      <c r="N246" s="154">
        <f>IF('G011A (Haziran-Aralık)'!L246&lt;&gt;"",'G011A (Haziran-Aralık)'!L246,0)</f>
        <v>0</v>
      </c>
      <c r="O246" s="162">
        <f t="shared" si="77"/>
        <v>0</v>
      </c>
      <c r="P246" s="163">
        <f t="shared" si="78"/>
        <v>0</v>
      </c>
      <c r="Q246" s="163">
        <f t="shared" si="79"/>
        <v>0</v>
      </c>
      <c r="R246" s="164">
        <f t="shared" si="80"/>
        <v>0</v>
      </c>
      <c r="S246" s="64"/>
      <c r="T246" s="143">
        <f t="shared" si="81"/>
        <v>0</v>
      </c>
      <c r="U246" s="143">
        <f t="shared" si="82"/>
        <v>0</v>
      </c>
      <c r="V246" s="143">
        <f t="shared" si="83"/>
        <v>0</v>
      </c>
      <c r="W246" s="143">
        <f t="shared" si="84"/>
        <v>0</v>
      </c>
      <c r="X246" s="143">
        <f t="shared" si="85"/>
        <v>0</v>
      </c>
      <c r="Y246" s="143">
        <f t="shared" si="86"/>
        <v>0</v>
      </c>
      <c r="Z246" s="143">
        <f t="shared" si="87"/>
        <v>0</v>
      </c>
      <c r="AA246" s="64"/>
      <c r="AB246" s="64"/>
      <c r="AC246" s="64"/>
    </row>
    <row r="247" spans="1:29" ht="23.1" customHeight="1" x14ac:dyDescent="0.25">
      <c r="A247" s="339">
        <v>156</v>
      </c>
      <c r="B247" s="146" t="str">
        <f>IF('Proje ve Personel Bilgileri'!C172&gt;0,'Proje ve Personel Bilgileri'!C172,"")</f>
        <v/>
      </c>
      <c r="C247" s="162">
        <f>IF('G011A (Ocak-Temmuz)'!C247&lt;&gt;"",'G011A (Ocak-Temmuz)'!C247,0)</f>
        <v>0</v>
      </c>
      <c r="D247" s="163">
        <f>IF('G011A (Ocak-Temmuz)'!L247&lt;&gt;"",'G011A (Ocak-Temmuz)'!L247,0)</f>
        <v>0</v>
      </c>
      <c r="E247" s="155">
        <f>IF('G011A (Şubat-Ağustos)'!C247&lt;&gt;"",'G011A (Şubat-Ağustos)'!C247,0)</f>
        <v>0</v>
      </c>
      <c r="F247" s="154">
        <f>IF('G011A (Şubat-Ağustos)'!L247&lt;&gt;"",'G011A (Şubat-Ağustos)'!L247,0)</f>
        <v>0</v>
      </c>
      <c r="G247" s="155">
        <f>IF('G011A (Mart-Eylül)'!C247&lt;&gt;"",'G011A (Mart-Eylül)'!C247,0)</f>
        <v>0</v>
      </c>
      <c r="H247" s="154">
        <f>IF('G011A (Mart-Eylül)'!L247&lt;&gt;"",'G011A (Mart-Eylül)'!L247,0)</f>
        <v>0</v>
      </c>
      <c r="I247" s="155">
        <f>IF('G011A (Nisan-Ekim)'!C247&lt;&gt;"",'G011A (Nisan-Ekim)'!C247,0)</f>
        <v>0</v>
      </c>
      <c r="J247" s="154">
        <f>IF('G011A (Nisan-Ekim)'!L247&lt;&gt;"",'G011A (Nisan-Ekim)'!L247,0)</f>
        <v>0</v>
      </c>
      <c r="K247" s="155">
        <f>IF('G011A (Mayıs-Kasım)'!C247&lt;&gt;"",'G011A (Mayıs-Kasım)'!C247,0)</f>
        <v>0</v>
      </c>
      <c r="L247" s="154">
        <f>IF('G011A (Mayıs-Kasım)'!L247&lt;&gt;"",'G011A (Mayıs-Kasım)'!L247,0)</f>
        <v>0</v>
      </c>
      <c r="M247" s="155">
        <f>IF('G011A (Haziran-Aralık)'!C247&lt;&gt;"",'G011A (Haziran-Aralık)'!C247,0)</f>
        <v>0</v>
      </c>
      <c r="N247" s="154">
        <f>IF('G011A (Haziran-Aralık)'!L247&lt;&gt;"",'G011A (Haziran-Aralık)'!L247,0)</f>
        <v>0</v>
      </c>
      <c r="O247" s="162">
        <f t="shared" si="77"/>
        <v>0</v>
      </c>
      <c r="P247" s="163">
        <f t="shared" si="78"/>
        <v>0</v>
      </c>
      <c r="Q247" s="163">
        <f t="shared" si="79"/>
        <v>0</v>
      </c>
      <c r="R247" s="164">
        <f t="shared" si="80"/>
        <v>0</v>
      </c>
      <c r="S247" s="64"/>
      <c r="T247" s="143">
        <f t="shared" si="81"/>
        <v>0</v>
      </c>
      <c r="U247" s="143">
        <f t="shared" si="82"/>
        <v>0</v>
      </c>
      <c r="V247" s="143">
        <f t="shared" si="83"/>
        <v>0</v>
      </c>
      <c r="W247" s="143">
        <f t="shared" si="84"/>
        <v>0</v>
      </c>
      <c r="X247" s="143">
        <f t="shared" si="85"/>
        <v>0</v>
      </c>
      <c r="Y247" s="143">
        <f t="shared" si="86"/>
        <v>0</v>
      </c>
      <c r="Z247" s="143">
        <f t="shared" si="87"/>
        <v>0</v>
      </c>
      <c r="AA247" s="64"/>
      <c r="AB247" s="64"/>
      <c r="AC247" s="64"/>
    </row>
    <row r="248" spans="1:29" ht="23.1" customHeight="1" x14ac:dyDescent="0.25">
      <c r="A248" s="339">
        <v>157</v>
      </c>
      <c r="B248" s="146" t="str">
        <f>IF('Proje ve Personel Bilgileri'!C173&gt;0,'Proje ve Personel Bilgileri'!C173,"")</f>
        <v/>
      </c>
      <c r="C248" s="162">
        <f>IF('G011A (Ocak-Temmuz)'!C248&lt;&gt;"",'G011A (Ocak-Temmuz)'!C248,0)</f>
        <v>0</v>
      </c>
      <c r="D248" s="163">
        <f>IF('G011A (Ocak-Temmuz)'!L248&lt;&gt;"",'G011A (Ocak-Temmuz)'!L248,0)</f>
        <v>0</v>
      </c>
      <c r="E248" s="155">
        <f>IF('G011A (Şubat-Ağustos)'!C248&lt;&gt;"",'G011A (Şubat-Ağustos)'!C248,0)</f>
        <v>0</v>
      </c>
      <c r="F248" s="154">
        <f>IF('G011A (Şubat-Ağustos)'!L248&lt;&gt;"",'G011A (Şubat-Ağustos)'!L248,0)</f>
        <v>0</v>
      </c>
      <c r="G248" s="155">
        <f>IF('G011A (Mart-Eylül)'!C248&lt;&gt;"",'G011A (Mart-Eylül)'!C248,0)</f>
        <v>0</v>
      </c>
      <c r="H248" s="154">
        <f>IF('G011A (Mart-Eylül)'!L248&lt;&gt;"",'G011A (Mart-Eylül)'!L248,0)</f>
        <v>0</v>
      </c>
      <c r="I248" s="155">
        <f>IF('G011A (Nisan-Ekim)'!C248&lt;&gt;"",'G011A (Nisan-Ekim)'!C248,0)</f>
        <v>0</v>
      </c>
      <c r="J248" s="154">
        <f>IF('G011A (Nisan-Ekim)'!L248&lt;&gt;"",'G011A (Nisan-Ekim)'!L248,0)</f>
        <v>0</v>
      </c>
      <c r="K248" s="155">
        <f>IF('G011A (Mayıs-Kasım)'!C248&lt;&gt;"",'G011A (Mayıs-Kasım)'!C248,0)</f>
        <v>0</v>
      </c>
      <c r="L248" s="154">
        <f>IF('G011A (Mayıs-Kasım)'!L248&lt;&gt;"",'G011A (Mayıs-Kasım)'!L248,0)</f>
        <v>0</v>
      </c>
      <c r="M248" s="155">
        <f>IF('G011A (Haziran-Aralık)'!C248&lt;&gt;"",'G011A (Haziran-Aralık)'!C248,0)</f>
        <v>0</v>
      </c>
      <c r="N248" s="154">
        <f>IF('G011A (Haziran-Aralık)'!L248&lt;&gt;"",'G011A (Haziran-Aralık)'!L248,0)</f>
        <v>0</v>
      </c>
      <c r="O248" s="162">
        <f t="shared" si="77"/>
        <v>0</v>
      </c>
      <c r="P248" s="163">
        <f t="shared" si="78"/>
        <v>0</v>
      </c>
      <c r="Q248" s="163">
        <f t="shared" si="79"/>
        <v>0</v>
      </c>
      <c r="R248" s="164">
        <f t="shared" si="80"/>
        <v>0</v>
      </c>
      <c r="S248" s="64"/>
      <c r="T248" s="143">
        <f t="shared" si="81"/>
        <v>0</v>
      </c>
      <c r="U248" s="143">
        <f t="shared" si="82"/>
        <v>0</v>
      </c>
      <c r="V248" s="143">
        <f t="shared" si="83"/>
        <v>0</v>
      </c>
      <c r="W248" s="143">
        <f t="shared" si="84"/>
        <v>0</v>
      </c>
      <c r="X248" s="143">
        <f t="shared" si="85"/>
        <v>0</v>
      </c>
      <c r="Y248" s="143">
        <f t="shared" si="86"/>
        <v>0</v>
      </c>
      <c r="Z248" s="143">
        <f t="shared" si="87"/>
        <v>0</v>
      </c>
      <c r="AA248" s="64"/>
      <c r="AB248" s="64"/>
      <c r="AC248" s="64"/>
    </row>
    <row r="249" spans="1:29" ht="23.1" customHeight="1" x14ac:dyDescent="0.25">
      <c r="A249" s="339">
        <v>158</v>
      </c>
      <c r="B249" s="146" t="str">
        <f>IF('Proje ve Personel Bilgileri'!C174&gt;0,'Proje ve Personel Bilgileri'!C174,"")</f>
        <v/>
      </c>
      <c r="C249" s="162">
        <f>IF('G011A (Ocak-Temmuz)'!C249&lt;&gt;"",'G011A (Ocak-Temmuz)'!C249,0)</f>
        <v>0</v>
      </c>
      <c r="D249" s="163">
        <f>IF('G011A (Ocak-Temmuz)'!L249&lt;&gt;"",'G011A (Ocak-Temmuz)'!L249,0)</f>
        <v>0</v>
      </c>
      <c r="E249" s="155">
        <f>IF('G011A (Şubat-Ağustos)'!C249&lt;&gt;"",'G011A (Şubat-Ağustos)'!C249,0)</f>
        <v>0</v>
      </c>
      <c r="F249" s="154">
        <f>IF('G011A (Şubat-Ağustos)'!L249&lt;&gt;"",'G011A (Şubat-Ağustos)'!L249,0)</f>
        <v>0</v>
      </c>
      <c r="G249" s="155">
        <f>IF('G011A (Mart-Eylül)'!C249&lt;&gt;"",'G011A (Mart-Eylül)'!C249,0)</f>
        <v>0</v>
      </c>
      <c r="H249" s="154">
        <f>IF('G011A (Mart-Eylül)'!L249&lt;&gt;"",'G011A (Mart-Eylül)'!L249,0)</f>
        <v>0</v>
      </c>
      <c r="I249" s="155">
        <f>IF('G011A (Nisan-Ekim)'!C249&lt;&gt;"",'G011A (Nisan-Ekim)'!C249,0)</f>
        <v>0</v>
      </c>
      <c r="J249" s="154">
        <f>IF('G011A (Nisan-Ekim)'!L249&lt;&gt;"",'G011A (Nisan-Ekim)'!L249,0)</f>
        <v>0</v>
      </c>
      <c r="K249" s="155">
        <f>IF('G011A (Mayıs-Kasım)'!C249&lt;&gt;"",'G011A (Mayıs-Kasım)'!C249,0)</f>
        <v>0</v>
      </c>
      <c r="L249" s="154">
        <f>IF('G011A (Mayıs-Kasım)'!L249&lt;&gt;"",'G011A (Mayıs-Kasım)'!L249,0)</f>
        <v>0</v>
      </c>
      <c r="M249" s="155">
        <f>IF('G011A (Haziran-Aralık)'!C249&lt;&gt;"",'G011A (Haziran-Aralık)'!C249,0)</f>
        <v>0</v>
      </c>
      <c r="N249" s="154">
        <f>IF('G011A (Haziran-Aralık)'!L249&lt;&gt;"",'G011A (Haziran-Aralık)'!L249,0)</f>
        <v>0</v>
      </c>
      <c r="O249" s="162">
        <f t="shared" si="77"/>
        <v>0</v>
      </c>
      <c r="P249" s="163">
        <f t="shared" si="78"/>
        <v>0</v>
      </c>
      <c r="Q249" s="163">
        <f t="shared" si="79"/>
        <v>0</v>
      </c>
      <c r="R249" s="164">
        <f t="shared" si="80"/>
        <v>0</v>
      </c>
      <c r="S249" s="64"/>
      <c r="T249" s="143">
        <f t="shared" si="81"/>
        <v>0</v>
      </c>
      <c r="U249" s="143">
        <f t="shared" si="82"/>
        <v>0</v>
      </c>
      <c r="V249" s="143">
        <f t="shared" si="83"/>
        <v>0</v>
      </c>
      <c r="W249" s="143">
        <f t="shared" si="84"/>
        <v>0</v>
      </c>
      <c r="X249" s="143">
        <f t="shared" si="85"/>
        <v>0</v>
      </c>
      <c r="Y249" s="143">
        <f t="shared" si="86"/>
        <v>0</v>
      </c>
      <c r="Z249" s="143">
        <f t="shared" si="87"/>
        <v>0</v>
      </c>
      <c r="AA249" s="64"/>
      <c r="AB249" s="64"/>
      <c r="AC249" s="64"/>
    </row>
    <row r="250" spans="1:29" ht="23.1" customHeight="1" x14ac:dyDescent="0.25">
      <c r="A250" s="339">
        <v>159</v>
      </c>
      <c r="B250" s="146" t="str">
        <f>IF('Proje ve Personel Bilgileri'!C175&gt;0,'Proje ve Personel Bilgileri'!C175,"")</f>
        <v/>
      </c>
      <c r="C250" s="162">
        <f>IF('G011A (Ocak-Temmuz)'!C250&lt;&gt;"",'G011A (Ocak-Temmuz)'!C250,0)</f>
        <v>0</v>
      </c>
      <c r="D250" s="163">
        <f>IF('G011A (Ocak-Temmuz)'!L250&lt;&gt;"",'G011A (Ocak-Temmuz)'!L250,0)</f>
        <v>0</v>
      </c>
      <c r="E250" s="155">
        <f>IF('G011A (Şubat-Ağustos)'!C250&lt;&gt;"",'G011A (Şubat-Ağustos)'!C250,0)</f>
        <v>0</v>
      </c>
      <c r="F250" s="154">
        <f>IF('G011A (Şubat-Ağustos)'!L250&lt;&gt;"",'G011A (Şubat-Ağustos)'!L250,0)</f>
        <v>0</v>
      </c>
      <c r="G250" s="155">
        <f>IF('G011A (Mart-Eylül)'!C250&lt;&gt;"",'G011A (Mart-Eylül)'!C250,0)</f>
        <v>0</v>
      </c>
      <c r="H250" s="154">
        <f>IF('G011A (Mart-Eylül)'!L250&lt;&gt;"",'G011A (Mart-Eylül)'!L250,0)</f>
        <v>0</v>
      </c>
      <c r="I250" s="155">
        <f>IF('G011A (Nisan-Ekim)'!C250&lt;&gt;"",'G011A (Nisan-Ekim)'!C250,0)</f>
        <v>0</v>
      </c>
      <c r="J250" s="154">
        <f>IF('G011A (Nisan-Ekim)'!L250&lt;&gt;"",'G011A (Nisan-Ekim)'!L250,0)</f>
        <v>0</v>
      </c>
      <c r="K250" s="155">
        <f>IF('G011A (Mayıs-Kasım)'!C250&lt;&gt;"",'G011A (Mayıs-Kasım)'!C250,0)</f>
        <v>0</v>
      </c>
      <c r="L250" s="154">
        <f>IF('G011A (Mayıs-Kasım)'!L250&lt;&gt;"",'G011A (Mayıs-Kasım)'!L250,0)</f>
        <v>0</v>
      </c>
      <c r="M250" s="155">
        <f>IF('G011A (Haziran-Aralık)'!C250&lt;&gt;"",'G011A (Haziran-Aralık)'!C250,0)</f>
        <v>0</v>
      </c>
      <c r="N250" s="154">
        <f>IF('G011A (Haziran-Aralık)'!L250&lt;&gt;"",'G011A (Haziran-Aralık)'!L250,0)</f>
        <v>0</v>
      </c>
      <c r="O250" s="162">
        <f t="shared" si="77"/>
        <v>0</v>
      </c>
      <c r="P250" s="163">
        <f t="shared" si="78"/>
        <v>0</v>
      </c>
      <c r="Q250" s="163">
        <f t="shared" si="79"/>
        <v>0</v>
      </c>
      <c r="R250" s="164">
        <f t="shared" si="80"/>
        <v>0</v>
      </c>
      <c r="S250" s="64"/>
      <c r="T250" s="143">
        <f t="shared" si="81"/>
        <v>0</v>
      </c>
      <c r="U250" s="143">
        <f t="shared" si="82"/>
        <v>0</v>
      </c>
      <c r="V250" s="143">
        <f t="shared" si="83"/>
        <v>0</v>
      </c>
      <c r="W250" s="143">
        <f t="shared" si="84"/>
        <v>0</v>
      </c>
      <c r="X250" s="143">
        <f t="shared" si="85"/>
        <v>0</v>
      </c>
      <c r="Y250" s="143">
        <f t="shared" si="86"/>
        <v>0</v>
      </c>
      <c r="Z250" s="143">
        <f t="shared" si="87"/>
        <v>0</v>
      </c>
      <c r="AA250" s="64"/>
      <c r="AB250" s="64"/>
      <c r="AC250" s="64"/>
    </row>
    <row r="251" spans="1:29" ht="23.1" customHeight="1" thickBot="1" x14ac:dyDescent="0.3">
      <c r="A251" s="340">
        <v>160</v>
      </c>
      <c r="B251" s="148" t="str">
        <f>IF('Proje ve Personel Bilgileri'!C176&gt;0,'Proje ve Personel Bilgileri'!C176,"")</f>
        <v/>
      </c>
      <c r="C251" s="165">
        <f>IF('G011A (Ocak-Temmuz)'!C251&lt;&gt;"",'G011A (Ocak-Temmuz)'!C251,0)</f>
        <v>0</v>
      </c>
      <c r="D251" s="166">
        <f>IF('G011A (Ocak-Temmuz)'!L251&lt;&gt;"",'G011A (Ocak-Temmuz)'!L251,0)</f>
        <v>0</v>
      </c>
      <c r="E251" s="159">
        <f>IF('G011A (Şubat-Ağustos)'!C251&lt;&gt;"",'G011A (Şubat-Ağustos)'!C251,0)</f>
        <v>0</v>
      </c>
      <c r="F251" s="158">
        <f>IF('G011A (Şubat-Ağustos)'!L251&lt;&gt;"",'G011A (Şubat-Ağustos)'!L251,0)</f>
        <v>0</v>
      </c>
      <c r="G251" s="159">
        <f>IF('G011A (Mart-Eylül)'!C251&lt;&gt;"",'G011A (Mart-Eylül)'!C251,0)</f>
        <v>0</v>
      </c>
      <c r="H251" s="158">
        <f>IF('G011A (Mart-Eylül)'!L251&lt;&gt;"",'G011A (Mart-Eylül)'!L251,0)</f>
        <v>0</v>
      </c>
      <c r="I251" s="159">
        <f>IF('G011A (Nisan-Ekim)'!C251&lt;&gt;"",'G011A (Nisan-Ekim)'!C251,0)</f>
        <v>0</v>
      </c>
      <c r="J251" s="158">
        <f>IF('G011A (Nisan-Ekim)'!L251&lt;&gt;"",'G011A (Nisan-Ekim)'!L251,0)</f>
        <v>0</v>
      </c>
      <c r="K251" s="159">
        <f>IF('G011A (Mayıs-Kasım)'!C251&lt;&gt;"",'G011A (Mayıs-Kasım)'!C251,0)</f>
        <v>0</v>
      </c>
      <c r="L251" s="158">
        <f>IF('G011A (Mayıs-Kasım)'!L251&lt;&gt;"",'G011A (Mayıs-Kasım)'!L251,0)</f>
        <v>0</v>
      </c>
      <c r="M251" s="159">
        <f>IF('G011A (Haziran-Aralık)'!C251&lt;&gt;"",'G011A (Haziran-Aralık)'!C251,0)</f>
        <v>0</v>
      </c>
      <c r="N251" s="158">
        <f>IF('G011A (Haziran-Aralık)'!L251&lt;&gt;"",'G011A (Haziran-Aralık)'!L251,0)</f>
        <v>0</v>
      </c>
      <c r="O251" s="165">
        <f t="shared" si="77"/>
        <v>0</v>
      </c>
      <c r="P251" s="166">
        <f t="shared" si="78"/>
        <v>0</v>
      </c>
      <c r="Q251" s="166">
        <f t="shared" si="79"/>
        <v>0</v>
      </c>
      <c r="R251" s="167">
        <f t="shared" si="80"/>
        <v>0</v>
      </c>
      <c r="S251" s="64"/>
      <c r="T251" s="143">
        <f t="shared" si="81"/>
        <v>0</v>
      </c>
      <c r="U251" s="143">
        <f t="shared" si="82"/>
        <v>0</v>
      </c>
      <c r="V251" s="143">
        <f t="shared" si="83"/>
        <v>0</v>
      </c>
      <c r="W251" s="143">
        <f t="shared" si="84"/>
        <v>0</v>
      </c>
      <c r="X251" s="143">
        <f t="shared" si="85"/>
        <v>0</v>
      </c>
      <c r="Y251" s="143">
        <f t="shared" si="86"/>
        <v>0</v>
      </c>
      <c r="Z251" s="143">
        <f t="shared" si="87"/>
        <v>0</v>
      </c>
      <c r="AA251" s="143">
        <f>IF(ISERROR(IF(SUM(C232:R251)&gt;0,1,0)),1,IF(SUM(C232:R251)&gt;0,1,0))</f>
        <v>0</v>
      </c>
      <c r="AB251" s="64"/>
      <c r="AC251" s="64"/>
    </row>
    <row r="252" spans="1:29" x14ac:dyDescent="0.25">
      <c r="A252" s="64"/>
      <c r="B252" s="12"/>
      <c r="C252" s="12"/>
      <c r="D252" s="12"/>
      <c r="E252" s="12"/>
      <c r="F252" s="12"/>
      <c r="G252" s="12"/>
      <c r="H252" s="12"/>
      <c r="I252" s="12"/>
      <c r="J252" s="2"/>
      <c r="K252" s="64"/>
      <c r="L252" s="94"/>
      <c r="M252" s="94"/>
      <c r="N252" s="94"/>
      <c r="O252" s="94"/>
      <c r="P252" s="94"/>
      <c r="Q252" s="94"/>
      <c r="R252" s="64"/>
      <c r="S252" s="64"/>
      <c r="T252" s="64"/>
      <c r="U252" s="64"/>
      <c r="V252" s="64"/>
      <c r="W252" s="64"/>
      <c r="X252" s="64"/>
      <c r="Y252" s="64"/>
      <c r="Z252" s="64"/>
      <c r="AA252" s="64"/>
      <c r="AB252" s="64"/>
      <c r="AC252" s="64"/>
    </row>
    <row r="253" spans="1:29" x14ac:dyDescent="0.25">
      <c r="A253" s="341" t="s">
        <v>134</v>
      </c>
      <c r="B253" s="12"/>
      <c r="C253" s="12"/>
      <c r="D253" s="12"/>
      <c r="E253" s="12"/>
      <c r="F253" s="12"/>
      <c r="G253" s="12"/>
      <c r="H253" s="12"/>
      <c r="I253" s="12"/>
      <c r="J253" s="2"/>
      <c r="K253" s="64"/>
      <c r="L253" s="94"/>
      <c r="M253" s="94"/>
      <c r="N253" s="94"/>
      <c r="O253" s="94"/>
      <c r="P253" s="94"/>
      <c r="Q253" s="94"/>
      <c r="R253" s="64"/>
      <c r="S253" s="64"/>
      <c r="T253" s="64"/>
      <c r="U253" s="64"/>
      <c r="V253" s="64"/>
      <c r="W253" s="64"/>
      <c r="X253" s="64"/>
      <c r="Y253" s="64"/>
      <c r="Z253" s="64"/>
      <c r="AA253" s="64"/>
      <c r="AB253" s="64"/>
      <c r="AC253" s="64"/>
    </row>
    <row r="254" spans="1:29" x14ac:dyDescent="0.25">
      <c r="A254" s="64"/>
      <c r="B254" s="64"/>
      <c r="C254" s="94"/>
      <c r="D254" s="64"/>
      <c r="E254" s="64"/>
      <c r="F254" s="64"/>
      <c r="G254" s="64"/>
      <c r="H254" s="64"/>
      <c r="I254" s="64"/>
      <c r="J254" s="2"/>
      <c r="K254" s="64"/>
      <c r="L254" s="94"/>
      <c r="M254" s="94"/>
      <c r="N254" s="94"/>
      <c r="O254" s="94"/>
      <c r="P254" s="64"/>
      <c r="Q254" s="64"/>
      <c r="R254" s="64"/>
      <c r="S254" s="64"/>
      <c r="T254" s="64"/>
      <c r="U254" s="64"/>
      <c r="V254" s="64"/>
      <c r="W254" s="64"/>
      <c r="X254" s="64"/>
      <c r="Y254" s="64"/>
      <c r="Z254" s="64"/>
      <c r="AA254" s="64"/>
      <c r="AB254" s="64"/>
      <c r="AC254" s="64"/>
    </row>
    <row r="255" spans="1:29" ht="19.5" x14ac:dyDescent="0.3">
      <c r="A255" s="330" t="s">
        <v>32</v>
      </c>
      <c r="B255" s="331">
        <f ca="1">imzatarihi</f>
        <v>46091</v>
      </c>
      <c r="C255" s="468" t="s">
        <v>33</v>
      </c>
      <c r="D255" s="468"/>
      <c r="E255" s="332" t="str">
        <f>IF(kurulusyetkilisi&gt;0,kurulusyetkilisi,"")</f>
        <v/>
      </c>
      <c r="F255" s="64"/>
      <c r="G255" s="230"/>
      <c r="H255" s="229"/>
      <c r="I255" s="229"/>
      <c r="J255" s="2"/>
      <c r="K255" s="64"/>
      <c r="L255" s="94"/>
      <c r="M255" s="94"/>
      <c r="N255" s="94"/>
      <c r="O255" s="94"/>
      <c r="P255" s="64"/>
      <c r="Q255" s="64"/>
      <c r="R255" s="64"/>
      <c r="S255" s="64"/>
      <c r="T255" s="64"/>
      <c r="U255" s="64"/>
      <c r="V255" s="64"/>
      <c r="W255" s="64"/>
      <c r="X255" s="64"/>
      <c r="Y255" s="64"/>
      <c r="Z255" s="64"/>
      <c r="AA255" s="64"/>
      <c r="AB255" s="64"/>
      <c r="AC255" s="64"/>
    </row>
    <row r="256" spans="1:29" ht="19.5" x14ac:dyDescent="0.3">
      <c r="A256" s="232"/>
      <c r="B256" s="232"/>
      <c r="C256" s="468" t="s">
        <v>34</v>
      </c>
      <c r="D256" s="468"/>
      <c r="E256" s="469"/>
      <c r="F256" s="469"/>
      <c r="G256" s="469"/>
      <c r="H256" s="61"/>
      <c r="I256" s="61"/>
      <c r="J256" s="2"/>
      <c r="K256" s="64"/>
      <c r="L256" s="94"/>
      <c r="M256" s="94"/>
      <c r="N256" s="94"/>
      <c r="O256" s="94"/>
      <c r="P256" s="64"/>
      <c r="Q256" s="64"/>
      <c r="R256" s="64"/>
      <c r="S256" s="64"/>
      <c r="T256" s="64"/>
      <c r="U256" s="64"/>
      <c r="V256" s="64"/>
      <c r="W256" s="64"/>
      <c r="X256" s="64"/>
      <c r="Y256" s="64"/>
      <c r="Z256" s="64"/>
      <c r="AA256" s="64"/>
      <c r="AB256" s="64"/>
      <c r="AC256" s="64"/>
    </row>
    <row r="257" spans="1:29" ht="15.75" customHeight="1" x14ac:dyDescent="0.25">
      <c r="A257" s="508" t="s">
        <v>39</v>
      </c>
      <c r="B257" s="508"/>
      <c r="C257" s="508"/>
      <c r="D257" s="508"/>
      <c r="E257" s="508"/>
      <c r="F257" s="508"/>
      <c r="G257" s="508"/>
      <c r="H257" s="508"/>
      <c r="I257" s="508"/>
      <c r="J257" s="508"/>
      <c r="K257" s="508"/>
      <c r="L257" s="508"/>
      <c r="M257" s="508"/>
      <c r="N257" s="508"/>
      <c r="O257" s="508"/>
      <c r="P257" s="508"/>
      <c r="Q257" s="508"/>
      <c r="R257" s="508"/>
      <c r="S257" s="64"/>
      <c r="T257" s="64"/>
      <c r="U257" s="64"/>
      <c r="V257" s="64"/>
      <c r="W257" s="64"/>
      <c r="X257" s="64"/>
      <c r="Y257" s="64"/>
      <c r="Z257" s="64"/>
      <c r="AA257" s="64"/>
      <c r="AB257" s="64"/>
      <c r="AC257" s="64"/>
    </row>
    <row r="258" spans="1:29" x14ac:dyDescent="0.25">
      <c r="A258" s="494" t="str">
        <f>IF(YilDonem&lt;&gt;"",CONCATENATE(YilDonem," dönemine aittir."),"")</f>
        <v/>
      </c>
      <c r="B258" s="494"/>
      <c r="C258" s="494"/>
      <c r="D258" s="494"/>
      <c r="E258" s="494"/>
      <c r="F258" s="494"/>
      <c r="G258" s="494"/>
      <c r="H258" s="494"/>
      <c r="I258" s="494"/>
      <c r="J258" s="494"/>
      <c r="K258" s="494"/>
      <c r="L258" s="494"/>
      <c r="M258" s="494"/>
      <c r="N258" s="494"/>
      <c r="O258" s="494"/>
      <c r="P258" s="494"/>
      <c r="Q258" s="494"/>
      <c r="R258" s="494"/>
      <c r="S258" s="64"/>
      <c r="T258" s="64"/>
      <c r="U258" s="64"/>
      <c r="V258" s="64"/>
      <c r="W258" s="64"/>
      <c r="X258" s="64"/>
      <c r="Y258" s="64"/>
      <c r="Z258" s="64"/>
      <c r="AA258" s="64"/>
      <c r="AB258" s="64"/>
      <c r="AC258" s="64"/>
    </row>
    <row r="259" spans="1:29" ht="19.5" thickBot="1" x14ac:dyDescent="0.35">
      <c r="A259" s="495" t="s">
        <v>44</v>
      </c>
      <c r="B259" s="495"/>
      <c r="C259" s="495"/>
      <c r="D259" s="495"/>
      <c r="E259" s="495"/>
      <c r="F259" s="495"/>
      <c r="G259" s="495"/>
      <c r="H259" s="495"/>
      <c r="I259" s="495"/>
      <c r="J259" s="495"/>
      <c r="K259" s="495"/>
      <c r="L259" s="495"/>
      <c r="M259" s="495"/>
      <c r="N259" s="495"/>
      <c r="O259" s="495"/>
      <c r="P259" s="495"/>
      <c r="Q259" s="495"/>
      <c r="R259" s="495"/>
      <c r="S259" s="64"/>
      <c r="T259" s="64"/>
      <c r="U259" s="64"/>
      <c r="V259" s="64"/>
      <c r="W259" s="64"/>
      <c r="X259" s="64"/>
      <c r="Y259" s="64"/>
      <c r="Z259" s="64"/>
      <c r="AA259" s="64"/>
      <c r="AB259" s="64"/>
      <c r="AC259" s="64"/>
    </row>
    <row r="260" spans="1:29" ht="31.7" customHeight="1" thickBot="1" x14ac:dyDescent="0.3">
      <c r="A260" s="336" t="s">
        <v>167</v>
      </c>
      <c r="B260" s="496" t="str">
        <f>IF(ProjeNo&gt;0,ProjeNo,"")</f>
        <v/>
      </c>
      <c r="C260" s="497"/>
      <c r="D260" s="497"/>
      <c r="E260" s="497"/>
      <c r="F260" s="497"/>
      <c r="G260" s="497"/>
      <c r="H260" s="497"/>
      <c r="I260" s="497"/>
      <c r="J260" s="497"/>
      <c r="K260" s="497"/>
      <c r="L260" s="497"/>
      <c r="M260" s="497"/>
      <c r="N260" s="497"/>
      <c r="O260" s="497"/>
      <c r="P260" s="497"/>
      <c r="Q260" s="497"/>
      <c r="R260" s="498"/>
      <c r="S260" s="64"/>
      <c r="T260" s="64"/>
      <c r="U260" s="64"/>
      <c r="V260" s="64"/>
      <c r="W260" s="64"/>
      <c r="X260" s="64"/>
      <c r="Y260" s="64"/>
      <c r="Z260" s="64"/>
      <c r="AA260" s="64"/>
      <c r="AB260" s="64"/>
      <c r="AC260" s="64"/>
    </row>
    <row r="261" spans="1:29" ht="31.7" customHeight="1" thickBot="1" x14ac:dyDescent="0.3">
      <c r="A261" s="337" t="s">
        <v>168</v>
      </c>
      <c r="B261" s="499" t="str">
        <f>IF(ProjeAdi&gt;0,ProjeAdi,"")</f>
        <v/>
      </c>
      <c r="C261" s="500"/>
      <c r="D261" s="500"/>
      <c r="E261" s="500"/>
      <c r="F261" s="500"/>
      <c r="G261" s="500"/>
      <c r="H261" s="500"/>
      <c r="I261" s="500"/>
      <c r="J261" s="500"/>
      <c r="K261" s="500"/>
      <c r="L261" s="500"/>
      <c r="M261" s="500"/>
      <c r="N261" s="500"/>
      <c r="O261" s="500"/>
      <c r="P261" s="500"/>
      <c r="Q261" s="500"/>
      <c r="R261" s="501"/>
      <c r="S261" s="64"/>
      <c r="T261" s="64"/>
      <c r="U261" s="64"/>
      <c r="V261" s="64"/>
      <c r="W261" s="64"/>
      <c r="X261" s="64"/>
      <c r="Y261" s="64"/>
      <c r="Z261" s="64"/>
      <c r="AA261" s="64"/>
      <c r="AB261" s="64"/>
      <c r="AC261" s="64"/>
    </row>
    <row r="262" spans="1:29" ht="75.2" customHeight="1" thickBot="1" x14ac:dyDescent="0.3">
      <c r="A262" s="502" t="s">
        <v>3</v>
      </c>
      <c r="B262" s="504" t="s">
        <v>45</v>
      </c>
      <c r="C262" s="506" t="str">
        <f>IF(Dönem=1,"OCAK",IF(Dönem=2,"TEMMUZ",""))</f>
        <v/>
      </c>
      <c r="D262" s="507"/>
      <c r="E262" s="506" t="str">
        <f>IF(Dönem=1,"ŞUBAT",IF(Dönem=2,"AĞUSTOS",""))</f>
        <v/>
      </c>
      <c r="F262" s="507"/>
      <c r="G262" s="506" t="str">
        <f>IF(Dönem=1,"MART",IF(Dönem=2,"EYLÜL",""))</f>
        <v/>
      </c>
      <c r="H262" s="507"/>
      <c r="I262" s="506" t="str">
        <f>IF(Dönem=1,"NİSAN",IF(Dönem=2,"EKİM",""))</f>
        <v/>
      </c>
      <c r="J262" s="507"/>
      <c r="K262" s="506" t="str">
        <f>IF(Dönem=1,"MAYIS",IF(Dönem=2,"KASIM",""))</f>
        <v/>
      </c>
      <c r="L262" s="507"/>
      <c r="M262" s="506" t="str">
        <f>IF(Dönem=1,"HAZİRAN",IF(Dönem=2,"ARALIK",""))</f>
        <v/>
      </c>
      <c r="N262" s="507"/>
      <c r="O262" s="504" t="s">
        <v>40</v>
      </c>
      <c r="P262" s="504" t="s">
        <v>41</v>
      </c>
      <c r="Q262" s="504" t="s">
        <v>42</v>
      </c>
      <c r="R262" s="504" t="s">
        <v>126</v>
      </c>
      <c r="S262" s="333"/>
      <c r="T262" s="333"/>
      <c r="U262" s="64"/>
      <c r="V262" s="64"/>
      <c r="W262" s="64"/>
      <c r="X262" s="64"/>
      <c r="Y262" s="64"/>
      <c r="Z262" s="64"/>
      <c r="AA262" s="64"/>
      <c r="AB262" s="64"/>
      <c r="AC262" s="64"/>
    </row>
    <row r="263" spans="1:29" ht="49.7" customHeight="1" thickBot="1" x14ac:dyDescent="0.3">
      <c r="A263" s="503"/>
      <c r="B263" s="505"/>
      <c r="C263" s="334" t="s">
        <v>23</v>
      </c>
      <c r="D263" s="334" t="s">
        <v>43</v>
      </c>
      <c r="E263" s="334" t="s">
        <v>23</v>
      </c>
      <c r="F263" s="334" t="s">
        <v>43</v>
      </c>
      <c r="G263" s="334" t="s">
        <v>23</v>
      </c>
      <c r="H263" s="334" t="s">
        <v>43</v>
      </c>
      <c r="I263" s="334" t="s">
        <v>23</v>
      </c>
      <c r="J263" s="334" t="s">
        <v>43</v>
      </c>
      <c r="K263" s="334" t="s">
        <v>23</v>
      </c>
      <c r="L263" s="334" t="s">
        <v>43</v>
      </c>
      <c r="M263" s="334" t="s">
        <v>23</v>
      </c>
      <c r="N263" s="334" t="s">
        <v>43</v>
      </c>
      <c r="O263" s="505"/>
      <c r="P263" s="505"/>
      <c r="Q263" s="505"/>
      <c r="R263" s="505"/>
      <c r="S263" s="64"/>
      <c r="T263" s="64"/>
      <c r="U263" s="64"/>
      <c r="V263" s="64"/>
      <c r="W263" s="64"/>
      <c r="X263" s="64"/>
      <c r="Y263" s="64"/>
      <c r="Z263" s="335" t="s">
        <v>78</v>
      </c>
      <c r="AA263" s="64"/>
      <c r="AB263" s="64"/>
      <c r="AC263" s="64"/>
    </row>
    <row r="264" spans="1:29" ht="23.1" customHeight="1" x14ac:dyDescent="0.25">
      <c r="A264" s="338">
        <v>161</v>
      </c>
      <c r="B264" s="144" t="str">
        <f>IF('Proje ve Personel Bilgileri'!C177&gt;0,'Proje ve Personel Bilgileri'!C177,"")</f>
        <v/>
      </c>
      <c r="C264" s="152">
        <f>IF('G011A (Ocak-Temmuz)'!C264&lt;&gt;"",'G011A (Ocak-Temmuz)'!C264,0)</f>
        <v>0</v>
      </c>
      <c r="D264" s="151">
        <f>IF('G011A (Ocak-Temmuz)'!L264&lt;&gt;"",'G011A (Ocak-Temmuz)'!L264,0)</f>
        <v>0</v>
      </c>
      <c r="E264" s="152">
        <f>IF('G011A (Şubat-Ağustos)'!C264&lt;&gt;"",'G011A (Şubat-Ağustos)'!C264,0)</f>
        <v>0</v>
      </c>
      <c r="F264" s="151">
        <f>IF('G011A (Şubat-Ağustos)'!L264&lt;&gt;"",'G011A (Şubat-Ağustos)'!L264,0)</f>
        <v>0</v>
      </c>
      <c r="G264" s="152">
        <f>IF('G011A (Mart-Eylül)'!C264&lt;&gt;"",'G011A (Mart-Eylül)'!C264,0)</f>
        <v>0</v>
      </c>
      <c r="H264" s="151">
        <f>IF('G011A (Mart-Eylül)'!L264&lt;&gt;"",'G011A (Mart-Eylül)'!L264,0)</f>
        <v>0</v>
      </c>
      <c r="I264" s="152">
        <f>IF('G011A (Nisan-Ekim)'!C264&lt;&gt;"",'G011A (Nisan-Ekim)'!C264,0)</f>
        <v>0</v>
      </c>
      <c r="J264" s="151">
        <f>IF('G011A (Nisan-Ekim)'!L264&lt;&gt;"",'G011A (Nisan-Ekim)'!L264,0)</f>
        <v>0</v>
      </c>
      <c r="K264" s="152">
        <f>IF('G011A (Mayıs-Kasım)'!C264&lt;&gt;"",'G011A (Mayıs-Kasım)'!C264,0)</f>
        <v>0</v>
      </c>
      <c r="L264" s="151">
        <f>IF('G011A (Mayıs-Kasım)'!L264&lt;&gt;"",'G011A (Mayıs-Kasım)'!L264,0)</f>
        <v>0</v>
      </c>
      <c r="M264" s="152">
        <f>IF('G011A (Haziran-Aralık)'!C264&lt;&gt;"",'G011A (Haziran-Aralık)'!C264,0)</f>
        <v>0</v>
      </c>
      <c r="N264" s="151">
        <f>IF('G011A (Haziran-Aralık)'!L264&lt;&gt;"",'G011A (Haziran-Aralık)'!L264,0)</f>
        <v>0</v>
      </c>
      <c r="O264" s="152">
        <f>C264+E264+G264+I264+K264+M264</f>
        <v>0</v>
      </c>
      <c r="P264" s="151">
        <f>D264+F264+H264+J264+L264+N264</f>
        <v>0</v>
      </c>
      <c r="Q264" s="151">
        <f>IF(O264=0,0,O264/30)</f>
        <v>0</v>
      </c>
      <c r="R264" s="153">
        <f>IF(P264=0,0,P264/Q264)</f>
        <v>0</v>
      </c>
      <c r="S264" s="64"/>
      <c r="T264" s="143">
        <f>IF(C264&gt;0,1,0)</f>
        <v>0</v>
      </c>
      <c r="U264" s="143">
        <f>IF(E264&gt;0,1,0)</f>
        <v>0</v>
      </c>
      <c r="V264" s="143">
        <f>IF(G264&gt;0,1,0)</f>
        <v>0</v>
      </c>
      <c r="W264" s="143">
        <f>IF(I264&gt;0,1,0)</f>
        <v>0</v>
      </c>
      <c r="X264" s="143">
        <f>IF(K264&gt;0,1,0)</f>
        <v>0</v>
      </c>
      <c r="Y264" s="143">
        <f>IF(M264&gt;0,1,0)</f>
        <v>0</v>
      </c>
      <c r="Z264" s="143">
        <f>SUM(T264:Y264)</f>
        <v>0</v>
      </c>
      <c r="AA264" s="64"/>
      <c r="AB264" s="64"/>
      <c r="AC264" s="64"/>
    </row>
    <row r="265" spans="1:29" ht="23.1" customHeight="1" x14ac:dyDescent="0.25">
      <c r="A265" s="339">
        <v>162</v>
      </c>
      <c r="B265" s="146" t="str">
        <f>IF('Proje ve Personel Bilgileri'!C178&gt;0,'Proje ve Personel Bilgileri'!C178,"")</f>
        <v/>
      </c>
      <c r="C265" s="162">
        <f>IF('G011A (Ocak-Temmuz)'!C265&lt;&gt;"",'G011A (Ocak-Temmuz)'!C265,0)</f>
        <v>0</v>
      </c>
      <c r="D265" s="163">
        <f>IF('G011A (Ocak-Temmuz)'!L265&lt;&gt;"",'G011A (Ocak-Temmuz)'!L265,0)</f>
        <v>0</v>
      </c>
      <c r="E265" s="155">
        <f>IF('G011A (Şubat-Ağustos)'!C265&lt;&gt;"",'G011A (Şubat-Ağustos)'!C265,0)</f>
        <v>0</v>
      </c>
      <c r="F265" s="154">
        <f>IF('G011A (Şubat-Ağustos)'!L265&lt;&gt;"",'G011A (Şubat-Ağustos)'!L265,0)</f>
        <v>0</v>
      </c>
      <c r="G265" s="155">
        <f>IF('G011A (Mart-Eylül)'!C265&lt;&gt;"",'G011A (Mart-Eylül)'!C265,0)</f>
        <v>0</v>
      </c>
      <c r="H265" s="154">
        <f>IF('G011A (Mart-Eylül)'!L265&lt;&gt;"",'G011A (Mart-Eylül)'!L265,0)</f>
        <v>0</v>
      </c>
      <c r="I265" s="155">
        <f>IF('G011A (Nisan-Ekim)'!C265&lt;&gt;"",'G011A (Nisan-Ekim)'!C265,0)</f>
        <v>0</v>
      </c>
      <c r="J265" s="154">
        <f>IF('G011A (Nisan-Ekim)'!L265&lt;&gt;"",'G011A (Nisan-Ekim)'!L265,0)</f>
        <v>0</v>
      </c>
      <c r="K265" s="155">
        <f>IF('G011A (Mayıs-Kasım)'!C265&lt;&gt;"",'G011A (Mayıs-Kasım)'!C265,0)</f>
        <v>0</v>
      </c>
      <c r="L265" s="154">
        <f>IF('G011A (Mayıs-Kasım)'!L265&lt;&gt;"",'G011A (Mayıs-Kasım)'!L265,0)</f>
        <v>0</v>
      </c>
      <c r="M265" s="155">
        <f>IF('G011A (Haziran-Aralık)'!C265&lt;&gt;"",'G011A (Haziran-Aralık)'!C265,0)</f>
        <v>0</v>
      </c>
      <c r="N265" s="154">
        <f>IF('G011A (Haziran-Aralık)'!L265&lt;&gt;"",'G011A (Haziran-Aralık)'!L265,0)</f>
        <v>0</v>
      </c>
      <c r="O265" s="162">
        <f t="shared" ref="O265:O283" si="88">C265+E265+G265+I265+K265+M265</f>
        <v>0</v>
      </c>
      <c r="P265" s="163">
        <f t="shared" ref="P265:P283" si="89">D265+F265+H265+J265+L265+N265</f>
        <v>0</v>
      </c>
      <c r="Q265" s="163">
        <f t="shared" ref="Q265:Q283" si="90">IF(O265=0,0,O265/30)</f>
        <v>0</v>
      </c>
      <c r="R265" s="164">
        <f t="shared" ref="R265:R283" si="91">IF(P265=0,0,P265/Q265)</f>
        <v>0</v>
      </c>
      <c r="S265" s="64"/>
      <c r="T265" s="143">
        <f t="shared" ref="T265:T283" si="92">IF(C265&gt;0,1,0)</f>
        <v>0</v>
      </c>
      <c r="U265" s="143">
        <f t="shared" ref="U265:U283" si="93">IF(E265&gt;0,1,0)</f>
        <v>0</v>
      </c>
      <c r="V265" s="143">
        <f t="shared" ref="V265:V283" si="94">IF(G265&gt;0,1,0)</f>
        <v>0</v>
      </c>
      <c r="W265" s="143">
        <f t="shared" ref="W265:W283" si="95">IF(I265&gt;0,1,0)</f>
        <v>0</v>
      </c>
      <c r="X265" s="143">
        <f t="shared" ref="X265:X283" si="96">IF(K265&gt;0,1,0)</f>
        <v>0</v>
      </c>
      <c r="Y265" s="143">
        <f t="shared" ref="Y265:Y283" si="97">IF(M265&gt;0,1,0)</f>
        <v>0</v>
      </c>
      <c r="Z265" s="143">
        <f t="shared" ref="Z265:Z283" si="98">SUM(T265:Y265)</f>
        <v>0</v>
      </c>
      <c r="AA265" s="64"/>
      <c r="AB265" s="64"/>
      <c r="AC265" s="64"/>
    </row>
    <row r="266" spans="1:29" ht="23.1" customHeight="1" x14ac:dyDescent="0.25">
      <c r="A266" s="339">
        <v>163</v>
      </c>
      <c r="B266" s="146" t="str">
        <f>IF('Proje ve Personel Bilgileri'!C179&gt;0,'Proje ve Personel Bilgileri'!C179,"")</f>
        <v/>
      </c>
      <c r="C266" s="162">
        <f>IF('G011A (Ocak-Temmuz)'!C266&lt;&gt;"",'G011A (Ocak-Temmuz)'!C266,0)</f>
        <v>0</v>
      </c>
      <c r="D266" s="163">
        <f>IF('G011A (Ocak-Temmuz)'!L266&lt;&gt;"",'G011A (Ocak-Temmuz)'!L266,0)</f>
        <v>0</v>
      </c>
      <c r="E266" s="155">
        <f>IF('G011A (Şubat-Ağustos)'!C266&lt;&gt;"",'G011A (Şubat-Ağustos)'!C266,0)</f>
        <v>0</v>
      </c>
      <c r="F266" s="154">
        <f>IF('G011A (Şubat-Ağustos)'!L266&lt;&gt;"",'G011A (Şubat-Ağustos)'!L266,0)</f>
        <v>0</v>
      </c>
      <c r="G266" s="155">
        <f>IF('G011A (Mart-Eylül)'!C266&lt;&gt;"",'G011A (Mart-Eylül)'!C266,0)</f>
        <v>0</v>
      </c>
      <c r="H266" s="154">
        <f>IF('G011A (Mart-Eylül)'!L266&lt;&gt;"",'G011A (Mart-Eylül)'!L266,0)</f>
        <v>0</v>
      </c>
      <c r="I266" s="155">
        <f>IF('G011A (Nisan-Ekim)'!C266&lt;&gt;"",'G011A (Nisan-Ekim)'!C266,0)</f>
        <v>0</v>
      </c>
      <c r="J266" s="154">
        <f>IF('G011A (Nisan-Ekim)'!L266&lt;&gt;"",'G011A (Nisan-Ekim)'!L266,0)</f>
        <v>0</v>
      </c>
      <c r="K266" s="155">
        <f>IF('G011A (Mayıs-Kasım)'!C266&lt;&gt;"",'G011A (Mayıs-Kasım)'!C266,0)</f>
        <v>0</v>
      </c>
      <c r="L266" s="154">
        <f>IF('G011A (Mayıs-Kasım)'!L266&lt;&gt;"",'G011A (Mayıs-Kasım)'!L266,0)</f>
        <v>0</v>
      </c>
      <c r="M266" s="155">
        <f>IF('G011A (Haziran-Aralık)'!C266&lt;&gt;"",'G011A (Haziran-Aralık)'!C266,0)</f>
        <v>0</v>
      </c>
      <c r="N266" s="154">
        <f>IF('G011A (Haziran-Aralık)'!L266&lt;&gt;"",'G011A (Haziran-Aralık)'!L266,0)</f>
        <v>0</v>
      </c>
      <c r="O266" s="162">
        <f t="shared" si="88"/>
        <v>0</v>
      </c>
      <c r="P266" s="163">
        <f t="shared" si="89"/>
        <v>0</v>
      </c>
      <c r="Q266" s="163">
        <f t="shared" si="90"/>
        <v>0</v>
      </c>
      <c r="R266" s="164">
        <f t="shared" si="91"/>
        <v>0</v>
      </c>
      <c r="S266" s="64"/>
      <c r="T266" s="143">
        <f t="shared" si="92"/>
        <v>0</v>
      </c>
      <c r="U266" s="143">
        <f t="shared" si="93"/>
        <v>0</v>
      </c>
      <c r="V266" s="143">
        <f t="shared" si="94"/>
        <v>0</v>
      </c>
      <c r="W266" s="143">
        <f t="shared" si="95"/>
        <v>0</v>
      </c>
      <c r="X266" s="143">
        <f t="shared" si="96"/>
        <v>0</v>
      </c>
      <c r="Y266" s="143">
        <f t="shared" si="97"/>
        <v>0</v>
      </c>
      <c r="Z266" s="143">
        <f t="shared" si="98"/>
        <v>0</v>
      </c>
      <c r="AA266" s="64"/>
      <c r="AB266" s="64"/>
      <c r="AC266" s="64"/>
    </row>
    <row r="267" spans="1:29" ht="23.1" customHeight="1" x14ac:dyDescent="0.25">
      <c r="A267" s="339">
        <v>164</v>
      </c>
      <c r="B267" s="146" t="str">
        <f>IF('Proje ve Personel Bilgileri'!C180&gt;0,'Proje ve Personel Bilgileri'!C180,"")</f>
        <v/>
      </c>
      <c r="C267" s="162">
        <f>IF('G011A (Ocak-Temmuz)'!C267&lt;&gt;"",'G011A (Ocak-Temmuz)'!C267,0)</f>
        <v>0</v>
      </c>
      <c r="D267" s="163">
        <f>IF('G011A (Ocak-Temmuz)'!L267&lt;&gt;"",'G011A (Ocak-Temmuz)'!L267,0)</f>
        <v>0</v>
      </c>
      <c r="E267" s="155">
        <f>IF('G011A (Şubat-Ağustos)'!C267&lt;&gt;"",'G011A (Şubat-Ağustos)'!C267,0)</f>
        <v>0</v>
      </c>
      <c r="F267" s="154">
        <f>IF('G011A (Şubat-Ağustos)'!L267&lt;&gt;"",'G011A (Şubat-Ağustos)'!L267,0)</f>
        <v>0</v>
      </c>
      <c r="G267" s="155">
        <f>IF('G011A (Mart-Eylül)'!C267&lt;&gt;"",'G011A (Mart-Eylül)'!C267,0)</f>
        <v>0</v>
      </c>
      <c r="H267" s="154">
        <f>IF('G011A (Mart-Eylül)'!L267&lt;&gt;"",'G011A (Mart-Eylül)'!L267,0)</f>
        <v>0</v>
      </c>
      <c r="I267" s="155">
        <f>IF('G011A (Nisan-Ekim)'!C267&lt;&gt;"",'G011A (Nisan-Ekim)'!C267,0)</f>
        <v>0</v>
      </c>
      <c r="J267" s="154">
        <f>IF('G011A (Nisan-Ekim)'!L267&lt;&gt;"",'G011A (Nisan-Ekim)'!L267,0)</f>
        <v>0</v>
      </c>
      <c r="K267" s="155">
        <f>IF('G011A (Mayıs-Kasım)'!C267&lt;&gt;"",'G011A (Mayıs-Kasım)'!C267,0)</f>
        <v>0</v>
      </c>
      <c r="L267" s="154">
        <f>IF('G011A (Mayıs-Kasım)'!L267&lt;&gt;"",'G011A (Mayıs-Kasım)'!L267,0)</f>
        <v>0</v>
      </c>
      <c r="M267" s="155">
        <f>IF('G011A (Haziran-Aralık)'!C267&lt;&gt;"",'G011A (Haziran-Aralık)'!C267,0)</f>
        <v>0</v>
      </c>
      <c r="N267" s="154">
        <f>IF('G011A (Haziran-Aralık)'!L267&lt;&gt;"",'G011A (Haziran-Aralık)'!L267,0)</f>
        <v>0</v>
      </c>
      <c r="O267" s="162">
        <f t="shared" si="88"/>
        <v>0</v>
      </c>
      <c r="P267" s="163">
        <f t="shared" si="89"/>
        <v>0</v>
      </c>
      <c r="Q267" s="163">
        <f t="shared" si="90"/>
        <v>0</v>
      </c>
      <c r="R267" s="164">
        <f t="shared" si="91"/>
        <v>0</v>
      </c>
      <c r="S267" s="64"/>
      <c r="T267" s="143">
        <f t="shared" si="92"/>
        <v>0</v>
      </c>
      <c r="U267" s="143">
        <f t="shared" si="93"/>
        <v>0</v>
      </c>
      <c r="V267" s="143">
        <f t="shared" si="94"/>
        <v>0</v>
      </c>
      <c r="W267" s="143">
        <f t="shared" si="95"/>
        <v>0</v>
      </c>
      <c r="X267" s="143">
        <f t="shared" si="96"/>
        <v>0</v>
      </c>
      <c r="Y267" s="143">
        <f t="shared" si="97"/>
        <v>0</v>
      </c>
      <c r="Z267" s="143">
        <f t="shared" si="98"/>
        <v>0</v>
      </c>
      <c r="AA267" s="64"/>
      <c r="AB267" s="64"/>
      <c r="AC267" s="64"/>
    </row>
    <row r="268" spans="1:29" ht="23.1" customHeight="1" x14ac:dyDescent="0.25">
      <c r="A268" s="339">
        <v>165</v>
      </c>
      <c r="B268" s="146" t="str">
        <f>IF('Proje ve Personel Bilgileri'!C181&gt;0,'Proje ve Personel Bilgileri'!C181,"")</f>
        <v/>
      </c>
      <c r="C268" s="162">
        <f>IF('G011A (Ocak-Temmuz)'!C268&lt;&gt;"",'G011A (Ocak-Temmuz)'!C268,0)</f>
        <v>0</v>
      </c>
      <c r="D268" s="163">
        <f>IF('G011A (Ocak-Temmuz)'!L268&lt;&gt;"",'G011A (Ocak-Temmuz)'!L268,0)</f>
        <v>0</v>
      </c>
      <c r="E268" s="155">
        <f>IF('G011A (Şubat-Ağustos)'!C268&lt;&gt;"",'G011A (Şubat-Ağustos)'!C268,0)</f>
        <v>0</v>
      </c>
      <c r="F268" s="154">
        <f>IF('G011A (Şubat-Ağustos)'!L268&lt;&gt;"",'G011A (Şubat-Ağustos)'!L268,0)</f>
        <v>0</v>
      </c>
      <c r="G268" s="155">
        <f>IF('G011A (Mart-Eylül)'!C268&lt;&gt;"",'G011A (Mart-Eylül)'!C268,0)</f>
        <v>0</v>
      </c>
      <c r="H268" s="154">
        <f>IF('G011A (Mart-Eylül)'!L268&lt;&gt;"",'G011A (Mart-Eylül)'!L268,0)</f>
        <v>0</v>
      </c>
      <c r="I268" s="155">
        <f>IF('G011A (Nisan-Ekim)'!C268&lt;&gt;"",'G011A (Nisan-Ekim)'!C268,0)</f>
        <v>0</v>
      </c>
      <c r="J268" s="154">
        <f>IF('G011A (Nisan-Ekim)'!L268&lt;&gt;"",'G011A (Nisan-Ekim)'!L268,0)</f>
        <v>0</v>
      </c>
      <c r="K268" s="155">
        <f>IF('G011A (Mayıs-Kasım)'!C268&lt;&gt;"",'G011A (Mayıs-Kasım)'!C268,0)</f>
        <v>0</v>
      </c>
      <c r="L268" s="154">
        <f>IF('G011A (Mayıs-Kasım)'!L268&lt;&gt;"",'G011A (Mayıs-Kasım)'!L268,0)</f>
        <v>0</v>
      </c>
      <c r="M268" s="155">
        <f>IF('G011A (Haziran-Aralık)'!C268&lt;&gt;"",'G011A (Haziran-Aralık)'!C268,0)</f>
        <v>0</v>
      </c>
      <c r="N268" s="154">
        <f>IF('G011A (Haziran-Aralık)'!L268&lt;&gt;"",'G011A (Haziran-Aralık)'!L268,0)</f>
        <v>0</v>
      </c>
      <c r="O268" s="162">
        <f t="shared" si="88"/>
        <v>0</v>
      </c>
      <c r="P268" s="163">
        <f t="shared" si="89"/>
        <v>0</v>
      </c>
      <c r="Q268" s="163">
        <f t="shared" si="90"/>
        <v>0</v>
      </c>
      <c r="R268" s="164">
        <f t="shared" si="91"/>
        <v>0</v>
      </c>
      <c r="S268" s="64"/>
      <c r="T268" s="143">
        <f t="shared" si="92"/>
        <v>0</v>
      </c>
      <c r="U268" s="143">
        <f t="shared" si="93"/>
        <v>0</v>
      </c>
      <c r="V268" s="143">
        <f t="shared" si="94"/>
        <v>0</v>
      </c>
      <c r="W268" s="143">
        <f t="shared" si="95"/>
        <v>0</v>
      </c>
      <c r="X268" s="143">
        <f t="shared" si="96"/>
        <v>0</v>
      </c>
      <c r="Y268" s="143">
        <f t="shared" si="97"/>
        <v>0</v>
      </c>
      <c r="Z268" s="143">
        <f t="shared" si="98"/>
        <v>0</v>
      </c>
      <c r="AA268" s="64"/>
      <c r="AB268" s="64"/>
      <c r="AC268" s="64"/>
    </row>
    <row r="269" spans="1:29" ht="23.1" customHeight="1" x14ac:dyDescent="0.25">
      <c r="A269" s="339">
        <v>166</v>
      </c>
      <c r="B269" s="146" t="str">
        <f>IF('Proje ve Personel Bilgileri'!C182&gt;0,'Proje ve Personel Bilgileri'!C182,"")</f>
        <v/>
      </c>
      <c r="C269" s="162">
        <f>IF('G011A (Ocak-Temmuz)'!C269&lt;&gt;"",'G011A (Ocak-Temmuz)'!C269,0)</f>
        <v>0</v>
      </c>
      <c r="D269" s="163">
        <f>IF('G011A (Ocak-Temmuz)'!L269&lt;&gt;"",'G011A (Ocak-Temmuz)'!L269,0)</f>
        <v>0</v>
      </c>
      <c r="E269" s="155">
        <f>IF('G011A (Şubat-Ağustos)'!C269&lt;&gt;"",'G011A (Şubat-Ağustos)'!C269,0)</f>
        <v>0</v>
      </c>
      <c r="F269" s="154">
        <f>IF('G011A (Şubat-Ağustos)'!L269&lt;&gt;"",'G011A (Şubat-Ağustos)'!L269,0)</f>
        <v>0</v>
      </c>
      <c r="G269" s="155">
        <f>IF('G011A (Mart-Eylül)'!C269&lt;&gt;"",'G011A (Mart-Eylül)'!C269,0)</f>
        <v>0</v>
      </c>
      <c r="H269" s="154">
        <f>IF('G011A (Mart-Eylül)'!L269&lt;&gt;"",'G011A (Mart-Eylül)'!L269,0)</f>
        <v>0</v>
      </c>
      <c r="I269" s="155">
        <f>IF('G011A (Nisan-Ekim)'!C269&lt;&gt;"",'G011A (Nisan-Ekim)'!C269,0)</f>
        <v>0</v>
      </c>
      <c r="J269" s="154">
        <f>IF('G011A (Nisan-Ekim)'!L269&lt;&gt;"",'G011A (Nisan-Ekim)'!L269,0)</f>
        <v>0</v>
      </c>
      <c r="K269" s="155">
        <f>IF('G011A (Mayıs-Kasım)'!C269&lt;&gt;"",'G011A (Mayıs-Kasım)'!C269,0)</f>
        <v>0</v>
      </c>
      <c r="L269" s="154">
        <f>IF('G011A (Mayıs-Kasım)'!L269&lt;&gt;"",'G011A (Mayıs-Kasım)'!L269,0)</f>
        <v>0</v>
      </c>
      <c r="M269" s="155">
        <f>IF('G011A (Haziran-Aralık)'!C269&lt;&gt;"",'G011A (Haziran-Aralık)'!C269,0)</f>
        <v>0</v>
      </c>
      <c r="N269" s="154">
        <f>IF('G011A (Haziran-Aralık)'!L269&lt;&gt;"",'G011A (Haziran-Aralık)'!L269,0)</f>
        <v>0</v>
      </c>
      <c r="O269" s="162">
        <f t="shared" si="88"/>
        <v>0</v>
      </c>
      <c r="P269" s="163">
        <f t="shared" si="89"/>
        <v>0</v>
      </c>
      <c r="Q269" s="163">
        <f t="shared" si="90"/>
        <v>0</v>
      </c>
      <c r="R269" s="164">
        <f t="shared" si="91"/>
        <v>0</v>
      </c>
      <c r="S269" s="64"/>
      <c r="T269" s="143">
        <f t="shared" si="92"/>
        <v>0</v>
      </c>
      <c r="U269" s="143">
        <f t="shared" si="93"/>
        <v>0</v>
      </c>
      <c r="V269" s="143">
        <f t="shared" si="94"/>
        <v>0</v>
      </c>
      <c r="W269" s="143">
        <f t="shared" si="95"/>
        <v>0</v>
      </c>
      <c r="X269" s="143">
        <f t="shared" si="96"/>
        <v>0</v>
      </c>
      <c r="Y269" s="143">
        <f t="shared" si="97"/>
        <v>0</v>
      </c>
      <c r="Z269" s="143">
        <f t="shared" si="98"/>
        <v>0</v>
      </c>
      <c r="AA269" s="64"/>
      <c r="AB269" s="64"/>
      <c r="AC269" s="64"/>
    </row>
    <row r="270" spans="1:29" ht="23.1" customHeight="1" x14ac:dyDescent="0.25">
      <c r="A270" s="339">
        <v>167</v>
      </c>
      <c r="B270" s="146" t="str">
        <f>IF('Proje ve Personel Bilgileri'!C183&gt;0,'Proje ve Personel Bilgileri'!C183,"")</f>
        <v/>
      </c>
      <c r="C270" s="162">
        <f>IF('G011A (Ocak-Temmuz)'!C270&lt;&gt;"",'G011A (Ocak-Temmuz)'!C270,0)</f>
        <v>0</v>
      </c>
      <c r="D270" s="163">
        <f>IF('G011A (Ocak-Temmuz)'!L270&lt;&gt;"",'G011A (Ocak-Temmuz)'!L270,0)</f>
        <v>0</v>
      </c>
      <c r="E270" s="155">
        <f>IF('G011A (Şubat-Ağustos)'!C270&lt;&gt;"",'G011A (Şubat-Ağustos)'!C270,0)</f>
        <v>0</v>
      </c>
      <c r="F270" s="154">
        <f>IF('G011A (Şubat-Ağustos)'!L270&lt;&gt;"",'G011A (Şubat-Ağustos)'!L270,0)</f>
        <v>0</v>
      </c>
      <c r="G270" s="155">
        <f>IF('G011A (Mart-Eylül)'!C270&lt;&gt;"",'G011A (Mart-Eylül)'!C270,0)</f>
        <v>0</v>
      </c>
      <c r="H270" s="154">
        <f>IF('G011A (Mart-Eylül)'!L270&lt;&gt;"",'G011A (Mart-Eylül)'!L270,0)</f>
        <v>0</v>
      </c>
      <c r="I270" s="155">
        <f>IF('G011A (Nisan-Ekim)'!C270&lt;&gt;"",'G011A (Nisan-Ekim)'!C270,0)</f>
        <v>0</v>
      </c>
      <c r="J270" s="154">
        <f>IF('G011A (Nisan-Ekim)'!L270&lt;&gt;"",'G011A (Nisan-Ekim)'!L270,0)</f>
        <v>0</v>
      </c>
      <c r="K270" s="155">
        <f>IF('G011A (Mayıs-Kasım)'!C270&lt;&gt;"",'G011A (Mayıs-Kasım)'!C270,0)</f>
        <v>0</v>
      </c>
      <c r="L270" s="154">
        <f>IF('G011A (Mayıs-Kasım)'!L270&lt;&gt;"",'G011A (Mayıs-Kasım)'!L270,0)</f>
        <v>0</v>
      </c>
      <c r="M270" s="155">
        <f>IF('G011A (Haziran-Aralık)'!C270&lt;&gt;"",'G011A (Haziran-Aralık)'!C270,0)</f>
        <v>0</v>
      </c>
      <c r="N270" s="154">
        <f>IF('G011A (Haziran-Aralık)'!L270&lt;&gt;"",'G011A (Haziran-Aralık)'!L270,0)</f>
        <v>0</v>
      </c>
      <c r="O270" s="162">
        <f t="shared" si="88"/>
        <v>0</v>
      </c>
      <c r="P270" s="163">
        <f t="shared" si="89"/>
        <v>0</v>
      </c>
      <c r="Q270" s="163">
        <f t="shared" si="90"/>
        <v>0</v>
      </c>
      <c r="R270" s="164">
        <f t="shared" si="91"/>
        <v>0</v>
      </c>
      <c r="S270" s="64"/>
      <c r="T270" s="143">
        <f t="shared" si="92"/>
        <v>0</v>
      </c>
      <c r="U270" s="143">
        <f t="shared" si="93"/>
        <v>0</v>
      </c>
      <c r="V270" s="143">
        <f t="shared" si="94"/>
        <v>0</v>
      </c>
      <c r="W270" s="143">
        <f t="shared" si="95"/>
        <v>0</v>
      </c>
      <c r="X270" s="143">
        <f t="shared" si="96"/>
        <v>0</v>
      </c>
      <c r="Y270" s="143">
        <f t="shared" si="97"/>
        <v>0</v>
      </c>
      <c r="Z270" s="143">
        <f t="shared" si="98"/>
        <v>0</v>
      </c>
      <c r="AA270" s="64"/>
      <c r="AB270" s="64"/>
      <c r="AC270" s="64"/>
    </row>
    <row r="271" spans="1:29" ht="23.1" customHeight="1" x14ac:dyDescent="0.25">
      <c r="A271" s="339">
        <v>168</v>
      </c>
      <c r="B271" s="146" t="str">
        <f>IF('Proje ve Personel Bilgileri'!C184&gt;0,'Proje ve Personel Bilgileri'!C184,"")</f>
        <v/>
      </c>
      <c r="C271" s="162">
        <f>IF('G011A (Ocak-Temmuz)'!C271&lt;&gt;"",'G011A (Ocak-Temmuz)'!C271,0)</f>
        <v>0</v>
      </c>
      <c r="D271" s="163">
        <f>IF('G011A (Ocak-Temmuz)'!L271&lt;&gt;"",'G011A (Ocak-Temmuz)'!L271,0)</f>
        <v>0</v>
      </c>
      <c r="E271" s="155">
        <f>IF('G011A (Şubat-Ağustos)'!C271&lt;&gt;"",'G011A (Şubat-Ağustos)'!C271,0)</f>
        <v>0</v>
      </c>
      <c r="F271" s="154">
        <f>IF('G011A (Şubat-Ağustos)'!L271&lt;&gt;"",'G011A (Şubat-Ağustos)'!L271,0)</f>
        <v>0</v>
      </c>
      <c r="G271" s="155">
        <f>IF('G011A (Mart-Eylül)'!C271&lt;&gt;"",'G011A (Mart-Eylül)'!C271,0)</f>
        <v>0</v>
      </c>
      <c r="H271" s="154">
        <f>IF('G011A (Mart-Eylül)'!L271&lt;&gt;"",'G011A (Mart-Eylül)'!L271,0)</f>
        <v>0</v>
      </c>
      <c r="I271" s="155">
        <f>IF('G011A (Nisan-Ekim)'!C271&lt;&gt;"",'G011A (Nisan-Ekim)'!C271,0)</f>
        <v>0</v>
      </c>
      <c r="J271" s="154">
        <f>IF('G011A (Nisan-Ekim)'!L271&lt;&gt;"",'G011A (Nisan-Ekim)'!L271,0)</f>
        <v>0</v>
      </c>
      <c r="K271" s="155">
        <f>IF('G011A (Mayıs-Kasım)'!C271&lt;&gt;"",'G011A (Mayıs-Kasım)'!C271,0)</f>
        <v>0</v>
      </c>
      <c r="L271" s="154">
        <f>IF('G011A (Mayıs-Kasım)'!L271&lt;&gt;"",'G011A (Mayıs-Kasım)'!L271,0)</f>
        <v>0</v>
      </c>
      <c r="M271" s="155">
        <f>IF('G011A (Haziran-Aralık)'!C271&lt;&gt;"",'G011A (Haziran-Aralık)'!C271,0)</f>
        <v>0</v>
      </c>
      <c r="N271" s="154">
        <f>IF('G011A (Haziran-Aralık)'!L271&lt;&gt;"",'G011A (Haziran-Aralık)'!L271,0)</f>
        <v>0</v>
      </c>
      <c r="O271" s="162">
        <f t="shared" si="88"/>
        <v>0</v>
      </c>
      <c r="P271" s="163">
        <f t="shared" si="89"/>
        <v>0</v>
      </c>
      <c r="Q271" s="163">
        <f t="shared" si="90"/>
        <v>0</v>
      </c>
      <c r="R271" s="164">
        <f t="shared" si="91"/>
        <v>0</v>
      </c>
      <c r="S271" s="64"/>
      <c r="T271" s="143">
        <f t="shared" si="92"/>
        <v>0</v>
      </c>
      <c r="U271" s="143">
        <f t="shared" si="93"/>
        <v>0</v>
      </c>
      <c r="V271" s="143">
        <f t="shared" si="94"/>
        <v>0</v>
      </c>
      <c r="W271" s="143">
        <f t="shared" si="95"/>
        <v>0</v>
      </c>
      <c r="X271" s="143">
        <f t="shared" si="96"/>
        <v>0</v>
      </c>
      <c r="Y271" s="143">
        <f t="shared" si="97"/>
        <v>0</v>
      </c>
      <c r="Z271" s="143">
        <f t="shared" si="98"/>
        <v>0</v>
      </c>
      <c r="AA271" s="64"/>
      <c r="AB271" s="64"/>
      <c r="AC271" s="64"/>
    </row>
    <row r="272" spans="1:29" ht="23.1" customHeight="1" x14ac:dyDescent="0.25">
      <c r="A272" s="339">
        <v>169</v>
      </c>
      <c r="B272" s="146" t="str">
        <f>IF('Proje ve Personel Bilgileri'!C185&gt;0,'Proje ve Personel Bilgileri'!C185,"")</f>
        <v/>
      </c>
      <c r="C272" s="162">
        <f>IF('G011A (Ocak-Temmuz)'!C272&lt;&gt;"",'G011A (Ocak-Temmuz)'!C272,0)</f>
        <v>0</v>
      </c>
      <c r="D272" s="163">
        <f>IF('G011A (Ocak-Temmuz)'!L272&lt;&gt;"",'G011A (Ocak-Temmuz)'!L272,0)</f>
        <v>0</v>
      </c>
      <c r="E272" s="155">
        <f>IF('G011A (Şubat-Ağustos)'!C272&lt;&gt;"",'G011A (Şubat-Ağustos)'!C272,0)</f>
        <v>0</v>
      </c>
      <c r="F272" s="154">
        <f>IF('G011A (Şubat-Ağustos)'!L272&lt;&gt;"",'G011A (Şubat-Ağustos)'!L272,0)</f>
        <v>0</v>
      </c>
      <c r="G272" s="155">
        <f>IF('G011A (Mart-Eylül)'!C272&lt;&gt;"",'G011A (Mart-Eylül)'!C272,0)</f>
        <v>0</v>
      </c>
      <c r="H272" s="154">
        <f>IF('G011A (Mart-Eylül)'!L272&lt;&gt;"",'G011A (Mart-Eylül)'!L272,0)</f>
        <v>0</v>
      </c>
      <c r="I272" s="155">
        <f>IF('G011A (Nisan-Ekim)'!C272&lt;&gt;"",'G011A (Nisan-Ekim)'!C272,0)</f>
        <v>0</v>
      </c>
      <c r="J272" s="154">
        <f>IF('G011A (Nisan-Ekim)'!L272&lt;&gt;"",'G011A (Nisan-Ekim)'!L272,0)</f>
        <v>0</v>
      </c>
      <c r="K272" s="155">
        <f>IF('G011A (Mayıs-Kasım)'!C272&lt;&gt;"",'G011A (Mayıs-Kasım)'!C272,0)</f>
        <v>0</v>
      </c>
      <c r="L272" s="154">
        <f>IF('G011A (Mayıs-Kasım)'!L272&lt;&gt;"",'G011A (Mayıs-Kasım)'!L272,0)</f>
        <v>0</v>
      </c>
      <c r="M272" s="155">
        <f>IF('G011A (Haziran-Aralık)'!C272&lt;&gt;"",'G011A (Haziran-Aralık)'!C272,0)</f>
        <v>0</v>
      </c>
      <c r="N272" s="154">
        <f>IF('G011A (Haziran-Aralık)'!L272&lt;&gt;"",'G011A (Haziran-Aralık)'!L272,0)</f>
        <v>0</v>
      </c>
      <c r="O272" s="162">
        <f t="shared" si="88"/>
        <v>0</v>
      </c>
      <c r="P272" s="163">
        <f t="shared" si="89"/>
        <v>0</v>
      </c>
      <c r="Q272" s="163">
        <f t="shared" si="90"/>
        <v>0</v>
      </c>
      <c r="R272" s="164">
        <f t="shared" si="91"/>
        <v>0</v>
      </c>
      <c r="S272" s="64"/>
      <c r="T272" s="143">
        <f t="shared" si="92"/>
        <v>0</v>
      </c>
      <c r="U272" s="143">
        <f t="shared" si="93"/>
        <v>0</v>
      </c>
      <c r="V272" s="143">
        <f t="shared" si="94"/>
        <v>0</v>
      </c>
      <c r="W272" s="143">
        <f t="shared" si="95"/>
        <v>0</v>
      </c>
      <c r="X272" s="143">
        <f t="shared" si="96"/>
        <v>0</v>
      </c>
      <c r="Y272" s="143">
        <f t="shared" si="97"/>
        <v>0</v>
      </c>
      <c r="Z272" s="143">
        <f t="shared" si="98"/>
        <v>0</v>
      </c>
      <c r="AA272" s="64"/>
      <c r="AB272" s="64"/>
      <c r="AC272" s="64"/>
    </row>
    <row r="273" spans="1:29" ht="23.1" customHeight="1" x14ac:dyDescent="0.25">
      <c r="A273" s="339">
        <v>170</v>
      </c>
      <c r="B273" s="146" t="str">
        <f>IF('Proje ve Personel Bilgileri'!C186&gt;0,'Proje ve Personel Bilgileri'!C186,"")</f>
        <v/>
      </c>
      <c r="C273" s="162">
        <f>IF('G011A (Ocak-Temmuz)'!C273&lt;&gt;"",'G011A (Ocak-Temmuz)'!C273,0)</f>
        <v>0</v>
      </c>
      <c r="D273" s="163">
        <f>IF('G011A (Ocak-Temmuz)'!L273&lt;&gt;"",'G011A (Ocak-Temmuz)'!L273,0)</f>
        <v>0</v>
      </c>
      <c r="E273" s="155">
        <f>IF('G011A (Şubat-Ağustos)'!C273&lt;&gt;"",'G011A (Şubat-Ağustos)'!C273,0)</f>
        <v>0</v>
      </c>
      <c r="F273" s="154">
        <f>IF('G011A (Şubat-Ağustos)'!L273&lt;&gt;"",'G011A (Şubat-Ağustos)'!L273,0)</f>
        <v>0</v>
      </c>
      <c r="G273" s="155">
        <f>IF('G011A (Mart-Eylül)'!C273&lt;&gt;"",'G011A (Mart-Eylül)'!C273,0)</f>
        <v>0</v>
      </c>
      <c r="H273" s="154">
        <f>IF('G011A (Mart-Eylül)'!L273&lt;&gt;"",'G011A (Mart-Eylül)'!L273,0)</f>
        <v>0</v>
      </c>
      <c r="I273" s="155">
        <f>IF('G011A (Nisan-Ekim)'!C273&lt;&gt;"",'G011A (Nisan-Ekim)'!C273,0)</f>
        <v>0</v>
      </c>
      <c r="J273" s="154">
        <f>IF('G011A (Nisan-Ekim)'!L273&lt;&gt;"",'G011A (Nisan-Ekim)'!L273,0)</f>
        <v>0</v>
      </c>
      <c r="K273" s="155">
        <f>IF('G011A (Mayıs-Kasım)'!C273&lt;&gt;"",'G011A (Mayıs-Kasım)'!C273,0)</f>
        <v>0</v>
      </c>
      <c r="L273" s="154">
        <f>IF('G011A (Mayıs-Kasım)'!L273&lt;&gt;"",'G011A (Mayıs-Kasım)'!L273,0)</f>
        <v>0</v>
      </c>
      <c r="M273" s="155">
        <f>IF('G011A (Haziran-Aralık)'!C273&lt;&gt;"",'G011A (Haziran-Aralık)'!C273,0)</f>
        <v>0</v>
      </c>
      <c r="N273" s="154">
        <f>IF('G011A (Haziran-Aralık)'!L273&lt;&gt;"",'G011A (Haziran-Aralık)'!L273,0)</f>
        <v>0</v>
      </c>
      <c r="O273" s="162">
        <f t="shared" si="88"/>
        <v>0</v>
      </c>
      <c r="P273" s="163">
        <f t="shared" si="89"/>
        <v>0</v>
      </c>
      <c r="Q273" s="163">
        <f t="shared" si="90"/>
        <v>0</v>
      </c>
      <c r="R273" s="164">
        <f t="shared" si="91"/>
        <v>0</v>
      </c>
      <c r="S273" s="64"/>
      <c r="T273" s="143">
        <f t="shared" si="92"/>
        <v>0</v>
      </c>
      <c r="U273" s="143">
        <f t="shared" si="93"/>
        <v>0</v>
      </c>
      <c r="V273" s="143">
        <f t="shared" si="94"/>
        <v>0</v>
      </c>
      <c r="W273" s="143">
        <f t="shared" si="95"/>
        <v>0</v>
      </c>
      <c r="X273" s="143">
        <f t="shared" si="96"/>
        <v>0</v>
      </c>
      <c r="Y273" s="143">
        <f t="shared" si="97"/>
        <v>0</v>
      </c>
      <c r="Z273" s="143">
        <f t="shared" si="98"/>
        <v>0</v>
      </c>
      <c r="AA273" s="64"/>
      <c r="AB273" s="64"/>
      <c r="AC273" s="64"/>
    </row>
    <row r="274" spans="1:29" ht="23.1" customHeight="1" x14ac:dyDescent="0.25">
      <c r="A274" s="339">
        <v>171</v>
      </c>
      <c r="B274" s="146" t="str">
        <f>IF('Proje ve Personel Bilgileri'!C187&gt;0,'Proje ve Personel Bilgileri'!C187,"")</f>
        <v/>
      </c>
      <c r="C274" s="162">
        <f>IF('G011A (Ocak-Temmuz)'!C274&lt;&gt;"",'G011A (Ocak-Temmuz)'!C274,0)</f>
        <v>0</v>
      </c>
      <c r="D274" s="163">
        <f>IF('G011A (Ocak-Temmuz)'!L274&lt;&gt;"",'G011A (Ocak-Temmuz)'!L274,0)</f>
        <v>0</v>
      </c>
      <c r="E274" s="155">
        <f>IF('G011A (Şubat-Ağustos)'!C274&lt;&gt;"",'G011A (Şubat-Ağustos)'!C274,0)</f>
        <v>0</v>
      </c>
      <c r="F274" s="154">
        <f>IF('G011A (Şubat-Ağustos)'!L274&lt;&gt;"",'G011A (Şubat-Ağustos)'!L274,0)</f>
        <v>0</v>
      </c>
      <c r="G274" s="155">
        <f>IF('G011A (Mart-Eylül)'!C274&lt;&gt;"",'G011A (Mart-Eylül)'!C274,0)</f>
        <v>0</v>
      </c>
      <c r="H274" s="154">
        <f>IF('G011A (Mart-Eylül)'!L274&lt;&gt;"",'G011A (Mart-Eylül)'!L274,0)</f>
        <v>0</v>
      </c>
      <c r="I274" s="155">
        <f>IF('G011A (Nisan-Ekim)'!C274&lt;&gt;"",'G011A (Nisan-Ekim)'!C274,0)</f>
        <v>0</v>
      </c>
      <c r="J274" s="154">
        <f>IF('G011A (Nisan-Ekim)'!L274&lt;&gt;"",'G011A (Nisan-Ekim)'!L274,0)</f>
        <v>0</v>
      </c>
      <c r="K274" s="155">
        <f>IF('G011A (Mayıs-Kasım)'!C274&lt;&gt;"",'G011A (Mayıs-Kasım)'!C274,0)</f>
        <v>0</v>
      </c>
      <c r="L274" s="154">
        <f>IF('G011A (Mayıs-Kasım)'!L274&lt;&gt;"",'G011A (Mayıs-Kasım)'!L274,0)</f>
        <v>0</v>
      </c>
      <c r="M274" s="155">
        <f>IF('G011A (Haziran-Aralık)'!C274&lt;&gt;"",'G011A (Haziran-Aralık)'!C274,0)</f>
        <v>0</v>
      </c>
      <c r="N274" s="154">
        <f>IF('G011A (Haziran-Aralık)'!L274&lt;&gt;"",'G011A (Haziran-Aralık)'!L274,0)</f>
        <v>0</v>
      </c>
      <c r="O274" s="162">
        <f t="shared" si="88"/>
        <v>0</v>
      </c>
      <c r="P274" s="163">
        <f t="shared" si="89"/>
        <v>0</v>
      </c>
      <c r="Q274" s="163">
        <f t="shared" si="90"/>
        <v>0</v>
      </c>
      <c r="R274" s="164">
        <f t="shared" si="91"/>
        <v>0</v>
      </c>
      <c r="S274" s="64"/>
      <c r="T274" s="143">
        <f t="shared" si="92"/>
        <v>0</v>
      </c>
      <c r="U274" s="143">
        <f t="shared" si="93"/>
        <v>0</v>
      </c>
      <c r="V274" s="143">
        <f t="shared" si="94"/>
        <v>0</v>
      </c>
      <c r="W274" s="143">
        <f t="shared" si="95"/>
        <v>0</v>
      </c>
      <c r="X274" s="143">
        <f t="shared" si="96"/>
        <v>0</v>
      </c>
      <c r="Y274" s="143">
        <f t="shared" si="97"/>
        <v>0</v>
      </c>
      <c r="Z274" s="143">
        <f t="shared" si="98"/>
        <v>0</v>
      </c>
      <c r="AA274" s="64"/>
      <c r="AB274" s="64"/>
      <c r="AC274" s="64"/>
    </row>
    <row r="275" spans="1:29" ht="23.1" customHeight="1" x14ac:dyDescent="0.25">
      <c r="A275" s="339">
        <v>172</v>
      </c>
      <c r="B275" s="146" t="str">
        <f>IF('Proje ve Personel Bilgileri'!C188&gt;0,'Proje ve Personel Bilgileri'!C188,"")</f>
        <v/>
      </c>
      <c r="C275" s="162">
        <f>IF('G011A (Ocak-Temmuz)'!C275&lt;&gt;"",'G011A (Ocak-Temmuz)'!C275,0)</f>
        <v>0</v>
      </c>
      <c r="D275" s="163">
        <f>IF('G011A (Ocak-Temmuz)'!L275&lt;&gt;"",'G011A (Ocak-Temmuz)'!L275,0)</f>
        <v>0</v>
      </c>
      <c r="E275" s="155">
        <f>IF('G011A (Şubat-Ağustos)'!C275&lt;&gt;"",'G011A (Şubat-Ağustos)'!C275,0)</f>
        <v>0</v>
      </c>
      <c r="F275" s="154">
        <f>IF('G011A (Şubat-Ağustos)'!L275&lt;&gt;"",'G011A (Şubat-Ağustos)'!L275,0)</f>
        <v>0</v>
      </c>
      <c r="G275" s="155">
        <f>IF('G011A (Mart-Eylül)'!C275&lt;&gt;"",'G011A (Mart-Eylül)'!C275,0)</f>
        <v>0</v>
      </c>
      <c r="H275" s="154">
        <f>IF('G011A (Mart-Eylül)'!L275&lt;&gt;"",'G011A (Mart-Eylül)'!L275,0)</f>
        <v>0</v>
      </c>
      <c r="I275" s="155">
        <f>IF('G011A (Nisan-Ekim)'!C275&lt;&gt;"",'G011A (Nisan-Ekim)'!C275,0)</f>
        <v>0</v>
      </c>
      <c r="J275" s="154">
        <f>IF('G011A (Nisan-Ekim)'!L275&lt;&gt;"",'G011A (Nisan-Ekim)'!L275,0)</f>
        <v>0</v>
      </c>
      <c r="K275" s="155">
        <f>IF('G011A (Mayıs-Kasım)'!C275&lt;&gt;"",'G011A (Mayıs-Kasım)'!C275,0)</f>
        <v>0</v>
      </c>
      <c r="L275" s="154">
        <f>IF('G011A (Mayıs-Kasım)'!L275&lt;&gt;"",'G011A (Mayıs-Kasım)'!L275,0)</f>
        <v>0</v>
      </c>
      <c r="M275" s="155">
        <f>IF('G011A (Haziran-Aralık)'!C275&lt;&gt;"",'G011A (Haziran-Aralık)'!C275,0)</f>
        <v>0</v>
      </c>
      <c r="N275" s="154">
        <f>IF('G011A (Haziran-Aralık)'!L275&lt;&gt;"",'G011A (Haziran-Aralık)'!L275,0)</f>
        <v>0</v>
      </c>
      <c r="O275" s="162">
        <f t="shared" si="88"/>
        <v>0</v>
      </c>
      <c r="P275" s="163">
        <f t="shared" si="89"/>
        <v>0</v>
      </c>
      <c r="Q275" s="163">
        <f t="shared" si="90"/>
        <v>0</v>
      </c>
      <c r="R275" s="164">
        <f t="shared" si="91"/>
        <v>0</v>
      </c>
      <c r="S275" s="64"/>
      <c r="T275" s="143">
        <f t="shared" si="92"/>
        <v>0</v>
      </c>
      <c r="U275" s="143">
        <f t="shared" si="93"/>
        <v>0</v>
      </c>
      <c r="V275" s="143">
        <f t="shared" si="94"/>
        <v>0</v>
      </c>
      <c r="W275" s="143">
        <f t="shared" si="95"/>
        <v>0</v>
      </c>
      <c r="X275" s="143">
        <f t="shared" si="96"/>
        <v>0</v>
      </c>
      <c r="Y275" s="143">
        <f t="shared" si="97"/>
        <v>0</v>
      </c>
      <c r="Z275" s="143">
        <f t="shared" si="98"/>
        <v>0</v>
      </c>
      <c r="AA275" s="64"/>
      <c r="AB275" s="64"/>
      <c r="AC275" s="64"/>
    </row>
    <row r="276" spans="1:29" ht="23.1" customHeight="1" x14ac:dyDescent="0.25">
      <c r="A276" s="339">
        <v>173</v>
      </c>
      <c r="B276" s="146" t="str">
        <f>IF('Proje ve Personel Bilgileri'!C189&gt;0,'Proje ve Personel Bilgileri'!C189,"")</f>
        <v/>
      </c>
      <c r="C276" s="162">
        <f>IF('G011A (Ocak-Temmuz)'!C276&lt;&gt;"",'G011A (Ocak-Temmuz)'!C276,0)</f>
        <v>0</v>
      </c>
      <c r="D276" s="163">
        <f>IF('G011A (Ocak-Temmuz)'!L276&lt;&gt;"",'G011A (Ocak-Temmuz)'!L276,0)</f>
        <v>0</v>
      </c>
      <c r="E276" s="155">
        <f>IF('G011A (Şubat-Ağustos)'!C276&lt;&gt;"",'G011A (Şubat-Ağustos)'!C276,0)</f>
        <v>0</v>
      </c>
      <c r="F276" s="154">
        <f>IF('G011A (Şubat-Ağustos)'!L276&lt;&gt;"",'G011A (Şubat-Ağustos)'!L276,0)</f>
        <v>0</v>
      </c>
      <c r="G276" s="155">
        <f>IF('G011A (Mart-Eylül)'!C276&lt;&gt;"",'G011A (Mart-Eylül)'!C276,0)</f>
        <v>0</v>
      </c>
      <c r="H276" s="154">
        <f>IF('G011A (Mart-Eylül)'!L276&lt;&gt;"",'G011A (Mart-Eylül)'!L276,0)</f>
        <v>0</v>
      </c>
      <c r="I276" s="155">
        <f>IF('G011A (Nisan-Ekim)'!C276&lt;&gt;"",'G011A (Nisan-Ekim)'!C276,0)</f>
        <v>0</v>
      </c>
      <c r="J276" s="154">
        <f>IF('G011A (Nisan-Ekim)'!L276&lt;&gt;"",'G011A (Nisan-Ekim)'!L276,0)</f>
        <v>0</v>
      </c>
      <c r="K276" s="155">
        <f>IF('G011A (Mayıs-Kasım)'!C276&lt;&gt;"",'G011A (Mayıs-Kasım)'!C276,0)</f>
        <v>0</v>
      </c>
      <c r="L276" s="154">
        <f>IF('G011A (Mayıs-Kasım)'!L276&lt;&gt;"",'G011A (Mayıs-Kasım)'!L276,0)</f>
        <v>0</v>
      </c>
      <c r="M276" s="155">
        <f>IF('G011A (Haziran-Aralık)'!C276&lt;&gt;"",'G011A (Haziran-Aralık)'!C276,0)</f>
        <v>0</v>
      </c>
      <c r="N276" s="154">
        <f>IF('G011A (Haziran-Aralık)'!L276&lt;&gt;"",'G011A (Haziran-Aralık)'!L276,0)</f>
        <v>0</v>
      </c>
      <c r="O276" s="162">
        <f t="shared" si="88"/>
        <v>0</v>
      </c>
      <c r="P276" s="163">
        <f t="shared" si="89"/>
        <v>0</v>
      </c>
      <c r="Q276" s="163">
        <f t="shared" si="90"/>
        <v>0</v>
      </c>
      <c r="R276" s="164">
        <f t="shared" si="91"/>
        <v>0</v>
      </c>
      <c r="S276" s="64"/>
      <c r="T276" s="143">
        <f t="shared" si="92"/>
        <v>0</v>
      </c>
      <c r="U276" s="143">
        <f t="shared" si="93"/>
        <v>0</v>
      </c>
      <c r="V276" s="143">
        <f t="shared" si="94"/>
        <v>0</v>
      </c>
      <c r="W276" s="143">
        <f t="shared" si="95"/>
        <v>0</v>
      </c>
      <c r="X276" s="143">
        <f t="shared" si="96"/>
        <v>0</v>
      </c>
      <c r="Y276" s="143">
        <f t="shared" si="97"/>
        <v>0</v>
      </c>
      <c r="Z276" s="143">
        <f t="shared" si="98"/>
        <v>0</v>
      </c>
      <c r="AA276" s="64"/>
      <c r="AB276" s="64"/>
      <c r="AC276" s="64"/>
    </row>
    <row r="277" spans="1:29" ht="23.1" customHeight="1" x14ac:dyDescent="0.25">
      <c r="A277" s="339">
        <v>174</v>
      </c>
      <c r="B277" s="146" t="str">
        <f>IF('Proje ve Personel Bilgileri'!C190&gt;0,'Proje ve Personel Bilgileri'!C190,"")</f>
        <v/>
      </c>
      <c r="C277" s="162">
        <f>IF('G011A (Ocak-Temmuz)'!C277&lt;&gt;"",'G011A (Ocak-Temmuz)'!C277,0)</f>
        <v>0</v>
      </c>
      <c r="D277" s="163">
        <f>IF('G011A (Ocak-Temmuz)'!L277&lt;&gt;"",'G011A (Ocak-Temmuz)'!L277,0)</f>
        <v>0</v>
      </c>
      <c r="E277" s="155">
        <f>IF('G011A (Şubat-Ağustos)'!C277&lt;&gt;"",'G011A (Şubat-Ağustos)'!C277,0)</f>
        <v>0</v>
      </c>
      <c r="F277" s="154">
        <f>IF('G011A (Şubat-Ağustos)'!L277&lt;&gt;"",'G011A (Şubat-Ağustos)'!L277,0)</f>
        <v>0</v>
      </c>
      <c r="G277" s="155">
        <f>IF('G011A (Mart-Eylül)'!C277&lt;&gt;"",'G011A (Mart-Eylül)'!C277,0)</f>
        <v>0</v>
      </c>
      <c r="H277" s="154">
        <f>IF('G011A (Mart-Eylül)'!L277&lt;&gt;"",'G011A (Mart-Eylül)'!L277,0)</f>
        <v>0</v>
      </c>
      <c r="I277" s="155">
        <f>IF('G011A (Nisan-Ekim)'!C277&lt;&gt;"",'G011A (Nisan-Ekim)'!C277,0)</f>
        <v>0</v>
      </c>
      <c r="J277" s="154">
        <f>IF('G011A (Nisan-Ekim)'!L277&lt;&gt;"",'G011A (Nisan-Ekim)'!L277,0)</f>
        <v>0</v>
      </c>
      <c r="K277" s="155">
        <f>IF('G011A (Mayıs-Kasım)'!C277&lt;&gt;"",'G011A (Mayıs-Kasım)'!C277,0)</f>
        <v>0</v>
      </c>
      <c r="L277" s="154">
        <f>IF('G011A (Mayıs-Kasım)'!L277&lt;&gt;"",'G011A (Mayıs-Kasım)'!L277,0)</f>
        <v>0</v>
      </c>
      <c r="M277" s="155">
        <f>IF('G011A (Haziran-Aralık)'!C277&lt;&gt;"",'G011A (Haziran-Aralık)'!C277,0)</f>
        <v>0</v>
      </c>
      <c r="N277" s="154">
        <f>IF('G011A (Haziran-Aralık)'!L277&lt;&gt;"",'G011A (Haziran-Aralık)'!L277,0)</f>
        <v>0</v>
      </c>
      <c r="O277" s="162">
        <f t="shared" si="88"/>
        <v>0</v>
      </c>
      <c r="P277" s="163">
        <f t="shared" si="89"/>
        <v>0</v>
      </c>
      <c r="Q277" s="163">
        <f t="shared" si="90"/>
        <v>0</v>
      </c>
      <c r="R277" s="164">
        <f t="shared" si="91"/>
        <v>0</v>
      </c>
      <c r="S277" s="64"/>
      <c r="T277" s="143">
        <f t="shared" si="92"/>
        <v>0</v>
      </c>
      <c r="U277" s="143">
        <f t="shared" si="93"/>
        <v>0</v>
      </c>
      <c r="V277" s="143">
        <f t="shared" si="94"/>
        <v>0</v>
      </c>
      <c r="W277" s="143">
        <f t="shared" si="95"/>
        <v>0</v>
      </c>
      <c r="X277" s="143">
        <f t="shared" si="96"/>
        <v>0</v>
      </c>
      <c r="Y277" s="143">
        <f t="shared" si="97"/>
        <v>0</v>
      </c>
      <c r="Z277" s="143">
        <f t="shared" si="98"/>
        <v>0</v>
      </c>
      <c r="AA277" s="64"/>
      <c r="AB277" s="64"/>
      <c r="AC277" s="64"/>
    </row>
    <row r="278" spans="1:29" ht="23.1" customHeight="1" x14ac:dyDescent="0.25">
      <c r="A278" s="339">
        <v>175</v>
      </c>
      <c r="B278" s="146" t="str">
        <f>IF('Proje ve Personel Bilgileri'!C191&gt;0,'Proje ve Personel Bilgileri'!C191,"")</f>
        <v/>
      </c>
      <c r="C278" s="162">
        <f>IF('G011A (Ocak-Temmuz)'!C278&lt;&gt;"",'G011A (Ocak-Temmuz)'!C278,0)</f>
        <v>0</v>
      </c>
      <c r="D278" s="163">
        <f>IF('G011A (Ocak-Temmuz)'!L278&lt;&gt;"",'G011A (Ocak-Temmuz)'!L278,0)</f>
        <v>0</v>
      </c>
      <c r="E278" s="155">
        <f>IF('G011A (Şubat-Ağustos)'!C278&lt;&gt;"",'G011A (Şubat-Ağustos)'!C278,0)</f>
        <v>0</v>
      </c>
      <c r="F278" s="154">
        <f>IF('G011A (Şubat-Ağustos)'!L278&lt;&gt;"",'G011A (Şubat-Ağustos)'!L278,0)</f>
        <v>0</v>
      </c>
      <c r="G278" s="155">
        <f>IF('G011A (Mart-Eylül)'!C278&lt;&gt;"",'G011A (Mart-Eylül)'!C278,0)</f>
        <v>0</v>
      </c>
      <c r="H278" s="154">
        <f>IF('G011A (Mart-Eylül)'!L278&lt;&gt;"",'G011A (Mart-Eylül)'!L278,0)</f>
        <v>0</v>
      </c>
      <c r="I278" s="155">
        <f>IF('G011A (Nisan-Ekim)'!C278&lt;&gt;"",'G011A (Nisan-Ekim)'!C278,0)</f>
        <v>0</v>
      </c>
      <c r="J278" s="154">
        <f>IF('G011A (Nisan-Ekim)'!L278&lt;&gt;"",'G011A (Nisan-Ekim)'!L278,0)</f>
        <v>0</v>
      </c>
      <c r="K278" s="155">
        <f>IF('G011A (Mayıs-Kasım)'!C278&lt;&gt;"",'G011A (Mayıs-Kasım)'!C278,0)</f>
        <v>0</v>
      </c>
      <c r="L278" s="154">
        <f>IF('G011A (Mayıs-Kasım)'!L278&lt;&gt;"",'G011A (Mayıs-Kasım)'!L278,0)</f>
        <v>0</v>
      </c>
      <c r="M278" s="155">
        <f>IF('G011A (Haziran-Aralık)'!C278&lt;&gt;"",'G011A (Haziran-Aralık)'!C278,0)</f>
        <v>0</v>
      </c>
      <c r="N278" s="154">
        <f>IF('G011A (Haziran-Aralık)'!L278&lt;&gt;"",'G011A (Haziran-Aralık)'!L278,0)</f>
        <v>0</v>
      </c>
      <c r="O278" s="162">
        <f t="shared" si="88"/>
        <v>0</v>
      </c>
      <c r="P278" s="163">
        <f t="shared" si="89"/>
        <v>0</v>
      </c>
      <c r="Q278" s="163">
        <f t="shared" si="90"/>
        <v>0</v>
      </c>
      <c r="R278" s="164">
        <f t="shared" si="91"/>
        <v>0</v>
      </c>
      <c r="S278" s="64"/>
      <c r="T278" s="143">
        <f t="shared" si="92"/>
        <v>0</v>
      </c>
      <c r="U278" s="143">
        <f t="shared" si="93"/>
        <v>0</v>
      </c>
      <c r="V278" s="143">
        <f t="shared" si="94"/>
        <v>0</v>
      </c>
      <c r="W278" s="143">
        <f t="shared" si="95"/>
        <v>0</v>
      </c>
      <c r="X278" s="143">
        <f t="shared" si="96"/>
        <v>0</v>
      </c>
      <c r="Y278" s="143">
        <f t="shared" si="97"/>
        <v>0</v>
      </c>
      <c r="Z278" s="143">
        <f t="shared" si="98"/>
        <v>0</v>
      </c>
      <c r="AA278" s="64"/>
      <c r="AB278" s="64"/>
      <c r="AC278" s="64"/>
    </row>
    <row r="279" spans="1:29" ht="23.1" customHeight="1" x14ac:dyDescent="0.25">
      <c r="A279" s="339">
        <v>176</v>
      </c>
      <c r="B279" s="146" t="str">
        <f>IF('Proje ve Personel Bilgileri'!C192&gt;0,'Proje ve Personel Bilgileri'!C192,"")</f>
        <v/>
      </c>
      <c r="C279" s="162">
        <f>IF('G011A (Ocak-Temmuz)'!C279&lt;&gt;"",'G011A (Ocak-Temmuz)'!C279,0)</f>
        <v>0</v>
      </c>
      <c r="D279" s="163">
        <f>IF('G011A (Ocak-Temmuz)'!L279&lt;&gt;"",'G011A (Ocak-Temmuz)'!L279,0)</f>
        <v>0</v>
      </c>
      <c r="E279" s="155">
        <f>IF('G011A (Şubat-Ağustos)'!C279&lt;&gt;"",'G011A (Şubat-Ağustos)'!C279,0)</f>
        <v>0</v>
      </c>
      <c r="F279" s="154">
        <f>IF('G011A (Şubat-Ağustos)'!L279&lt;&gt;"",'G011A (Şubat-Ağustos)'!L279,0)</f>
        <v>0</v>
      </c>
      <c r="G279" s="155">
        <f>IF('G011A (Mart-Eylül)'!C279&lt;&gt;"",'G011A (Mart-Eylül)'!C279,0)</f>
        <v>0</v>
      </c>
      <c r="H279" s="154">
        <f>IF('G011A (Mart-Eylül)'!L279&lt;&gt;"",'G011A (Mart-Eylül)'!L279,0)</f>
        <v>0</v>
      </c>
      <c r="I279" s="155">
        <f>IF('G011A (Nisan-Ekim)'!C279&lt;&gt;"",'G011A (Nisan-Ekim)'!C279,0)</f>
        <v>0</v>
      </c>
      <c r="J279" s="154">
        <f>IF('G011A (Nisan-Ekim)'!L279&lt;&gt;"",'G011A (Nisan-Ekim)'!L279,0)</f>
        <v>0</v>
      </c>
      <c r="K279" s="155">
        <f>IF('G011A (Mayıs-Kasım)'!C279&lt;&gt;"",'G011A (Mayıs-Kasım)'!C279,0)</f>
        <v>0</v>
      </c>
      <c r="L279" s="154">
        <f>IF('G011A (Mayıs-Kasım)'!L279&lt;&gt;"",'G011A (Mayıs-Kasım)'!L279,0)</f>
        <v>0</v>
      </c>
      <c r="M279" s="155">
        <f>IF('G011A (Haziran-Aralık)'!C279&lt;&gt;"",'G011A (Haziran-Aralık)'!C279,0)</f>
        <v>0</v>
      </c>
      <c r="N279" s="154">
        <f>IF('G011A (Haziran-Aralık)'!L279&lt;&gt;"",'G011A (Haziran-Aralık)'!L279,0)</f>
        <v>0</v>
      </c>
      <c r="O279" s="162">
        <f t="shared" si="88"/>
        <v>0</v>
      </c>
      <c r="P279" s="163">
        <f t="shared" si="89"/>
        <v>0</v>
      </c>
      <c r="Q279" s="163">
        <f t="shared" si="90"/>
        <v>0</v>
      </c>
      <c r="R279" s="164">
        <f t="shared" si="91"/>
        <v>0</v>
      </c>
      <c r="S279" s="64"/>
      <c r="T279" s="143">
        <f t="shared" si="92"/>
        <v>0</v>
      </c>
      <c r="U279" s="143">
        <f t="shared" si="93"/>
        <v>0</v>
      </c>
      <c r="V279" s="143">
        <f t="shared" si="94"/>
        <v>0</v>
      </c>
      <c r="W279" s="143">
        <f t="shared" si="95"/>
        <v>0</v>
      </c>
      <c r="X279" s="143">
        <f t="shared" si="96"/>
        <v>0</v>
      </c>
      <c r="Y279" s="143">
        <f t="shared" si="97"/>
        <v>0</v>
      </c>
      <c r="Z279" s="143">
        <f t="shared" si="98"/>
        <v>0</v>
      </c>
      <c r="AA279" s="64"/>
      <c r="AB279" s="64"/>
      <c r="AC279" s="64"/>
    </row>
    <row r="280" spans="1:29" ht="23.1" customHeight="1" x14ac:dyDescent="0.25">
      <c r="A280" s="339">
        <v>177</v>
      </c>
      <c r="B280" s="146" t="str">
        <f>IF('Proje ve Personel Bilgileri'!C193&gt;0,'Proje ve Personel Bilgileri'!C193,"")</f>
        <v/>
      </c>
      <c r="C280" s="162">
        <f>IF('G011A (Ocak-Temmuz)'!C280&lt;&gt;"",'G011A (Ocak-Temmuz)'!C280,0)</f>
        <v>0</v>
      </c>
      <c r="D280" s="163">
        <f>IF('G011A (Ocak-Temmuz)'!L280&lt;&gt;"",'G011A (Ocak-Temmuz)'!L280,0)</f>
        <v>0</v>
      </c>
      <c r="E280" s="155">
        <f>IF('G011A (Şubat-Ağustos)'!C280&lt;&gt;"",'G011A (Şubat-Ağustos)'!C280,0)</f>
        <v>0</v>
      </c>
      <c r="F280" s="154">
        <f>IF('G011A (Şubat-Ağustos)'!L280&lt;&gt;"",'G011A (Şubat-Ağustos)'!L280,0)</f>
        <v>0</v>
      </c>
      <c r="G280" s="155">
        <f>IF('G011A (Mart-Eylül)'!C280&lt;&gt;"",'G011A (Mart-Eylül)'!C280,0)</f>
        <v>0</v>
      </c>
      <c r="H280" s="154">
        <f>IF('G011A (Mart-Eylül)'!L280&lt;&gt;"",'G011A (Mart-Eylül)'!L280,0)</f>
        <v>0</v>
      </c>
      <c r="I280" s="155">
        <f>IF('G011A (Nisan-Ekim)'!C280&lt;&gt;"",'G011A (Nisan-Ekim)'!C280,0)</f>
        <v>0</v>
      </c>
      <c r="J280" s="154">
        <f>IF('G011A (Nisan-Ekim)'!L280&lt;&gt;"",'G011A (Nisan-Ekim)'!L280,0)</f>
        <v>0</v>
      </c>
      <c r="K280" s="155">
        <f>IF('G011A (Mayıs-Kasım)'!C280&lt;&gt;"",'G011A (Mayıs-Kasım)'!C280,0)</f>
        <v>0</v>
      </c>
      <c r="L280" s="154">
        <f>IF('G011A (Mayıs-Kasım)'!L280&lt;&gt;"",'G011A (Mayıs-Kasım)'!L280,0)</f>
        <v>0</v>
      </c>
      <c r="M280" s="155">
        <f>IF('G011A (Haziran-Aralık)'!C280&lt;&gt;"",'G011A (Haziran-Aralık)'!C280,0)</f>
        <v>0</v>
      </c>
      <c r="N280" s="154">
        <f>IF('G011A (Haziran-Aralık)'!L280&lt;&gt;"",'G011A (Haziran-Aralık)'!L280,0)</f>
        <v>0</v>
      </c>
      <c r="O280" s="162">
        <f t="shared" si="88"/>
        <v>0</v>
      </c>
      <c r="P280" s="163">
        <f t="shared" si="89"/>
        <v>0</v>
      </c>
      <c r="Q280" s="163">
        <f t="shared" si="90"/>
        <v>0</v>
      </c>
      <c r="R280" s="164">
        <f t="shared" si="91"/>
        <v>0</v>
      </c>
      <c r="S280" s="64"/>
      <c r="T280" s="143">
        <f t="shared" si="92"/>
        <v>0</v>
      </c>
      <c r="U280" s="143">
        <f t="shared" si="93"/>
        <v>0</v>
      </c>
      <c r="V280" s="143">
        <f t="shared" si="94"/>
        <v>0</v>
      </c>
      <c r="W280" s="143">
        <f t="shared" si="95"/>
        <v>0</v>
      </c>
      <c r="X280" s="143">
        <f t="shared" si="96"/>
        <v>0</v>
      </c>
      <c r="Y280" s="143">
        <f t="shared" si="97"/>
        <v>0</v>
      </c>
      <c r="Z280" s="143">
        <f t="shared" si="98"/>
        <v>0</v>
      </c>
      <c r="AA280" s="64"/>
      <c r="AB280" s="64"/>
      <c r="AC280" s="64"/>
    </row>
    <row r="281" spans="1:29" ht="23.1" customHeight="1" x14ac:dyDescent="0.25">
      <c r="A281" s="339">
        <v>178</v>
      </c>
      <c r="B281" s="146" t="str">
        <f>IF('Proje ve Personel Bilgileri'!C194&gt;0,'Proje ve Personel Bilgileri'!C194,"")</f>
        <v/>
      </c>
      <c r="C281" s="162">
        <f>IF('G011A (Ocak-Temmuz)'!C281&lt;&gt;"",'G011A (Ocak-Temmuz)'!C281,0)</f>
        <v>0</v>
      </c>
      <c r="D281" s="163">
        <f>IF('G011A (Ocak-Temmuz)'!L281&lt;&gt;"",'G011A (Ocak-Temmuz)'!L281,0)</f>
        <v>0</v>
      </c>
      <c r="E281" s="155">
        <f>IF('G011A (Şubat-Ağustos)'!C281&lt;&gt;"",'G011A (Şubat-Ağustos)'!C281,0)</f>
        <v>0</v>
      </c>
      <c r="F281" s="154">
        <f>IF('G011A (Şubat-Ağustos)'!L281&lt;&gt;"",'G011A (Şubat-Ağustos)'!L281,0)</f>
        <v>0</v>
      </c>
      <c r="G281" s="155">
        <f>IF('G011A (Mart-Eylül)'!C281&lt;&gt;"",'G011A (Mart-Eylül)'!C281,0)</f>
        <v>0</v>
      </c>
      <c r="H281" s="154">
        <f>IF('G011A (Mart-Eylül)'!L281&lt;&gt;"",'G011A (Mart-Eylül)'!L281,0)</f>
        <v>0</v>
      </c>
      <c r="I281" s="155">
        <f>IF('G011A (Nisan-Ekim)'!C281&lt;&gt;"",'G011A (Nisan-Ekim)'!C281,0)</f>
        <v>0</v>
      </c>
      <c r="J281" s="154">
        <f>IF('G011A (Nisan-Ekim)'!L281&lt;&gt;"",'G011A (Nisan-Ekim)'!L281,0)</f>
        <v>0</v>
      </c>
      <c r="K281" s="155">
        <f>IF('G011A (Mayıs-Kasım)'!C281&lt;&gt;"",'G011A (Mayıs-Kasım)'!C281,0)</f>
        <v>0</v>
      </c>
      <c r="L281" s="154">
        <f>IF('G011A (Mayıs-Kasım)'!L281&lt;&gt;"",'G011A (Mayıs-Kasım)'!L281,0)</f>
        <v>0</v>
      </c>
      <c r="M281" s="155">
        <f>IF('G011A (Haziran-Aralık)'!C281&lt;&gt;"",'G011A (Haziran-Aralık)'!C281,0)</f>
        <v>0</v>
      </c>
      <c r="N281" s="154">
        <f>IF('G011A (Haziran-Aralık)'!L281&lt;&gt;"",'G011A (Haziran-Aralık)'!L281,0)</f>
        <v>0</v>
      </c>
      <c r="O281" s="162">
        <f t="shared" si="88"/>
        <v>0</v>
      </c>
      <c r="P281" s="163">
        <f t="shared" si="89"/>
        <v>0</v>
      </c>
      <c r="Q281" s="163">
        <f t="shared" si="90"/>
        <v>0</v>
      </c>
      <c r="R281" s="164">
        <f t="shared" si="91"/>
        <v>0</v>
      </c>
      <c r="S281" s="64"/>
      <c r="T281" s="143">
        <f t="shared" si="92"/>
        <v>0</v>
      </c>
      <c r="U281" s="143">
        <f t="shared" si="93"/>
        <v>0</v>
      </c>
      <c r="V281" s="143">
        <f t="shared" si="94"/>
        <v>0</v>
      </c>
      <c r="W281" s="143">
        <f t="shared" si="95"/>
        <v>0</v>
      </c>
      <c r="X281" s="143">
        <f t="shared" si="96"/>
        <v>0</v>
      </c>
      <c r="Y281" s="143">
        <f t="shared" si="97"/>
        <v>0</v>
      </c>
      <c r="Z281" s="143">
        <f t="shared" si="98"/>
        <v>0</v>
      </c>
      <c r="AA281" s="64"/>
      <c r="AB281" s="64"/>
      <c r="AC281" s="64"/>
    </row>
    <row r="282" spans="1:29" ht="23.1" customHeight="1" x14ac:dyDescent="0.25">
      <c r="A282" s="339">
        <v>179</v>
      </c>
      <c r="B282" s="146" t="str">
        <f>IF('Proje ve Personel Bilgileri'!C195&gt;0,'Proje ve Personel Bilgileri'!C195,"")</f>
        <v/>
      </c>
      <c r="C282" s="162">
        <f>IF('G011A (Ocak-Temmuz)'!C282&lt;&gt;"",'G011A (Ocak-Temmuz)'!C282,0)</f>
        <v>0</v>
      </c>
      <c r="D282" s="163">
        <f>IF('G011A (Ocak-Temmuz)'!L282&lt;&gt;"",'G011A (Ocak-Temmuz)'!L282,0)</f>
        <v>0</v>
      </c>
      <c r="E282" s="155">
        <f>IF('G011A (Şubat-Ağustos)'!C282&lt;&gt;"",'G011A (Şubat-Ağustos)'!C282,0)</f>
        <v>0</v>
      </c>
      <c r="F282" s="154">
        <f>IF('G011A (Şubat-Ağustos)'!L282&lt;&gt;"",'G011A (Şubat-Ağustos)'!L282,0)</f>
        <v>0</v>
      </c>
      <c r="G282" s="155">
        <f>IF('G011A (Mart-Eylül)'!C282&lt;&gt;"",'G011A (Mart-Eylül)'!C282,0)</f>
        <v>0</v>
      </c>
      <c r="H282" s="154">
        <f>IF('G011A (Mart-Eylül)'!L282&lt;&gt;"",'G011A (Mart-Eylül)'!L282,0)</f>
        <v>0</v>
      </c>
      <c r="I282" s="155">
        <f>IF('G011A (Nisan-Ekim)'!C282&lt;&gt;"",'G011A (Nisan-Ekim)'!C282,0)</f>
        <v>0</v>
      </c>
      <c r="J282" s="154">
        <f>IF('G011A (Nisan-Ekim)'!L282&lt;&gt;"",'G011A (Nisan-Ekim)'!L282,0)</f>
        <v>0</v>
      </c>
      <c r="K282" s="155">
        <f>IF('G011A (Mayıs-Kasım)'!C282&lt;&gt;"",'G011A (Mayıs-Kasım)'!C282,0)</f>
        <v>0</v>
      </c>
      <c r="L282" s="154">
        <f>IF('G011A (Mayıs-Kasım)'!L282&lt;&gt;"",'G011A (Mayıs-Kasım)'!L282,0)</f>
        <v>0</v>
      </c>
      <c r="M282" s="155">
        <f>IF('G011A (Haziran-Aralık)'!C282&lt;&gt;"",'G011A (Haziran-Aralık)'!C282,0)</f>
        <v>0</v>
      </c>
      <c r="N282" s="154">
        <f>IF('G011A (Haziran-Aralık)'!L282&lt;&gt;"",'G011A (Haziran-Aralık)'!L282,0)</f>
        <v>0</v>
      </c>
      <c r="O282" s="162">
        <f t="shared" si="88"/>
        <v>0</v>
      </c>
      <c r="P282" s="163">
        <f t="shared" si="89"/>
        <v>0</v>
      </c>
      <c r="Q282" s="163">
        <f t="shared" si="90"/>
        <v>0</v>
      </c>
      <c r="R282" s="164">
        <f t="shared" si="91"/>
        <v>0</v>
      </c>
      <c r="S282" s="64"/>
      <c r="T282" s="143">
        <f t="shared" si="92"/>
        <v>0</v>
      </c>
      <c r="U282" s="143">
        <f t="shared" si="93"/>
        <v>0</v>
      </c>
      <c r="V282" s="143">
        <f t="shared" si="94"/>
        <v>0</v>
      </c>
      <c r="W282" s="143">
        <f t="shared" si="95"/>
        <v>0</v>
      </c>
      <c r="X282" s="143">
        <f t="shared" si="96"/>
        <v>0</v>
      </c>
      <c r="Y282" s="143">
        <f t="shared" si="97"/>
        <v>0</v>
      </c>
      <c r="Z282" s="143">
        <f t="shared" si="98"/>
        <v>0</v>
      </c>
      <c r="AA282" s="64"/>
      <c r="AB282" s="64"/>
      <c r="AC282" s="64"/>
    </row>
    <row r="283" spans="1:29" ht="23.1" customHeight="1" thickBot="1" x14ac:dyDescent="0.3">
      <c r="A283" s="340">
        <v>180</v>
      </c>
      <c r="B283" s="148" t="str">
        <f>IF('Proje ve Personel Bilgileri'!C196&gt;0,'Proje ve Personel Bilgileri'!C196,"")</f>
        <v/>
      </c>
      <c r="C283" s="165">
        <f>IF('G011A (Ocak-Temmuz)'!C283&lt;&gt;"",'G011A (Ocak-Temmuz)'!C283,0)</f>
        <v>0</v>
      </c>
      <c r="D283" s="166">
        <f>IF('G011A (Ocak-Temmuz)'!L283&lt;&gt;"",'G011A (Ocak-Temmuz)'!L283,0)</f>
        <v>0</v>
      </c>
      <c r="E283" s="159">
        <f>IF('G011A (Şubat-Ağustos)'!C283&lt;&gt;"",'G011A (Şubat-Ağustos)'!C283,0)</f>
        <v>0</v>
      </c>
      <c r="F283" s="158">
        <f>IF('G011A (Şubat-Ağustos)'!L283&lt;&gt;"",'G011A (Şubat-Ağustos)'!L283,0)</f>
        <v>0</v>
      </c>
      <c r="G283" s="159">
        <f>IF('G011A (Mart-Eylül)'!C283&lt;&gt;"",'G011A (Mart-Eylül)'!C283,0)</f>
        <v>0</v>
      </c>
      <c r="H283" s="158">
        <f>IF('G011A (Mart-Eylül)'!L283&lt;&gt;"",'G011A (Mart-Eylül)'!L283,0)</f>
        <v>0</v>
      </c>
      <c r="I283" s="159">
        <f>IF('G011A (Nisan-Ekim)'!C283&lt;&gt;"",'G011A (Nisan-Ekim)'!C283,0)</f>
        <v>0</v>
      </c>
      <c r="J283" s="158">
        <f>IF('G011A (Nisan-Ekim)'!L283&lt;&gt;"",'G011A (Nisan-Ekim)'!L283,0)</f>
        <v>0</v>
      </c>
      <c r="K283" s="159">
        <f>IF('G011A (Mayıs-Kasım)'!C283&lt;&gt;"",'G011A (Mayıs-Kasım)'!C283,0)</f>
        <v>0</v>
      </c>
      <c r="L283" s="158">
        <f>IF('G011A (Mayıs-Kasım)'!L283&lt;&gt;"",'G011A (Mayıs-Kasım)'!L283,0)</f>
        <v>0</v>
      </c>
      <c r="M283" s="159">
        <f>IF('G011A (Haziran-Aralık)'!C283&lt;&gt;"",'G011A (Haziran-Aralık)'!C283,0)</f>
        <v>0</v>
      </c>
      <c r="N283" s="158">
        <f>IF('G011A (Haziran-Aralık)'!L283&lt;&gt;"",'G011A (Haziran-Aralık)'!L283,0)</f>
        <v>0</v>
      </c>
      <c r="O283" s="165">
        <f t="shared" si="88"/>
        <v>0</v>
      </c>
      <c r="P283" s="166">
        <f t="shared" si="89"/>
        <v>0</v>
      </c>
      <c r="Q283" s="166">
        <f t="shared" si="90"/>
        <v>0</v>
      </c>
      <c r="R283" s="167">
        <f t="shared" si="91"/>
        <v>0</v>
      </c>
      <c r="S283" s="64"/>
      <c r="T283" s="143">
        <f t="shared" si="92"/>
        <v>0</v>
      </c>
      <c r="U283" s="143">
        <f t="shared" si="93"/>
        <v>0</v>
      </c>
      <c r="V283" s="143">
        <f t="shared" si="94"/>
        <v>0</v>
      </c>
      <c r="W283" s="143">
        <f t="shared" si="95"/>
        <v>0</v>
      </c>
      <c r="X283" s="143">
        <f t="shared" si="96"/>
        <v>0</v>
      </c>
      <c r="Y283" s="143">
        <f t="shared" si="97"/>
        <v>0</v>
      </c>
      <c r="Z283" s="143">
        <f t="shared" si="98"/>
        <v>0</v>
      </c>
      <c r="AA283" s="143">
        <f>IF(ISERROR(IF(SUM(C264:R283)&gt;0,1,0)),1,IF(SUM(C264:R283)&gt;0,1,0))</f>
        <v>0</v>
      </c>
      <c r="AB283" s="64"/>
      <c r="AC283" s="64"/>
    </row>
    <row r="284" spans="1:29" x14ac:dyDescent="0.25">
      <c r="A284" s="64"/>
      <c r="B284" s="12"/>
      <c r="C284" s="12"/>
      <c r="D284" s="12"/>
      <c r="E284" s="12"/>
      <c r="F284" s="12"/>
      <c r="G284" s="12"/>
      <c r="H284" s="12"/>
      <c r="I284" s="12"/>
      <c r="J284" s="2"/>
      <c r="K284" s="64"/>
      <c r="L284" s="94"/>
      <c r="M284" s="94"/>
      <c r="N284" s="94"/>
      <c r="O284" s="94"/>
      <c r="P284" s="94"/>
      <c r="Q284" s="94"/>
      <c r="R284" s="64"/>
      <c r="S284" s="64"/>
      <c r="T284" s="64"/>
      <c r="U284" s="64"/>
      <c r="V284" s="64"/>
      <c r="W284" s="64"/>
      <c r="X284" s="64"/>
      <c r="Y284" s="64"/>
      <c r="Z284" s="64"/>
      <c r="AA284" s="64"/>
      <c r="AB284" s="64"/>
      <c r="AC284" s="64"/>
    </row>
    <row r="285" spans="1:29" x14ac:dyDescent="0.25">
      <c r="A285" s="341" t="s">
        <v>134</v>
      </c>
      <c r="B285" s="12"/>
      <c r="C285" s="12"/>
      <c r="D285" s="12"/>
      <c r="E285" s="12"/>
      <c r="F285" s="12"/>
      <c r="G285" s="12"/>
      <c r="H285" s="12"/>
      <c r="I285" s="12"/>
      <c r="J285" s="2"/>
      <c r="K285" s="64"/>
      <c r="L285" s="94"/>
      <c r="M285" s="94"/>
      <c r="N285" s="94"/>
      <c r="O285" s="94"/>
      <c r="P285" s="94"/>
      <c r="Q285" s="94"/>
      <c r="R285" s="64"/>
      <c r="S285" s="64"/>
      <c r="T285" s="64"/>
      <c r="U285" s="64"/>
      <c r="V285" s="64"/>
      <c r="W285" s="64"/>
      <c r="X285" s="64"/>
      <c r="Y285" s="64"/>
      <c r="Z285" s="64"/>
      <c r="AA285" s="64"/>
      <c r="AB285" s="64"/>
      <c r="AC285" s="64"/>
    </row>
    <row r="286" spans="1:29" x14ac:dyDescent="0.25">
      <c r="A286" s="64"/>
      <c r="B286" s="64"/>
      <c r="C286" s="94"/>
      <c r="D286" s="64"/>
      <c r="E286" s="64"/>
      <c r="F286" s="64"/>
      <c r="G286" s="64"/>
      <c r="H286" s="64"/>
      <c r="I286" s="64"/>
      <c r="J286" s="2"/>
      <c r="K286" s="64"/>
      <c r="L286" s="94"/>
      <c r="M286" s="94"/>
      <c r="N286" s="94"/>
      <c r="O286" s="94"/>
      <c r="P286" s="64"/>
      <c r="Q286" s="64"/>
      <c r="R286" s="64"/>
      <c r="S286" s="64"/>
      <c r="T286" s="64"/>
      <c r="U286" s="64"/>
      <c r="V286" s="64"/>
      <c r="W286" s="64"/>
      <c r="X286" s="64"/>
      <c r="Y286" s="64"/>
      <c r="Z286" s="64"/>
      <c r="AA286" s="64"/>
      <c r="AB286" s="64"/>
      <c r="AC286" s="64"/>
    </row>
    <row r="287" spans="1:29" ht="19.5" x14ac:dyDescent="0.3">
      <c r="A287" s="330" t="s">
        <v>32</v>
      </c>
      <c r="B287" s="331">
        <f ca="1">imzatarihi</f>
        <v>46091</v>
      </c>
      <c r="C287" s="468" t="s">
        <v>33</v>
      </c>
      <c r="D287" s="468"/>
      <c r="E287" s="332" t="str">
        <f>IF(kurulusyetkilisi&gt;0,kurulusyetkilisi,"")</f>
        <v/>
      </c>
      <c r="F287" s="64"/>
      <c r="G287" s="230"/>
      <c r="H287" s="229"/>
      <c r="I287" s="229"/>
      <c r="J287" s="2"/>
      <c r="K287" s="64"/>
      <c r="L287" s="94"/>
      <c r="M287" s="94"/>
      <c r="N287" s="94"/>
      <c r="O287" s="94"/>
      <c r="P287" s="64"/>
      <c r="Q287" s="64"/>
      <c r="R287" s="64"/>
      <c r="S287" s="64"/>
      <c r="T287" s="64"/>
      <c r="U287" s="64"/>
      <c r="V287" s="64"/>
      <c r="W287" s="64"/>
      <c r="X287" s="64"/>
      <c r="Y287" s="64"/>
      <c r="Z287" s="64"/>
      <c r="AA287" s="64"/>
      <c r="AB287" s="64"/>
      <c r="AC287" s="64"/>
    </row>
    <row r="288" spans="1:29" ht="19.5" x14ac:dyDescent="0.3">
      <c r="A288" s="232"/>
      <c r="B288" s="232"/>
      <c r="C288" s="468" t="s">
        <v>34</v>
      </c>
      <c r="D288" s="468"/>
      <c r="E288" s="469"/>
      <c r="F288" s="469"/>
      <c r="G288" s="469"/>
      <c r="H288" s="61"/>
      <c r="I288" s="61"/>
      <c r="J288" s="2"/>
      <c r="K288" s="64"/>
      <c r="L288" s="94"/>
      <c r="M288" s="94"/>
      <c r="N288" s="94"/>
      <c r="O288" s="94"/>
      <c r="P288" s="64"/>
      <c r="Q288" s="64"/>
      <c r="R288" s="64"/>
      <c r="S288" s="64"/>
      <c r="T288" s="64"/>
      <c r="U288" s="64"/>
      <c r="V288" s="64"/>
      <c r="W288" s="64"/>
      <c r="X288" s="64"/>
      <c r="Y288" s="64"/>
      <c r="Z288" s="64"/>
      <c r="AA288" s="64"/>
      <c r="AB288" s="64"/>
      <c r="AC288" s="64"/>
    </row>
    <row r="289" spans="1:29" ht="15.75" customHeight="1" x14ac:dyDescent="0.25">
      <c r="A289" s="508" t="s">
        <v>39</v>
      </c>
      <c r="B289" s="508"/>
      <c r="C289" s="508"/>
      <c r="D289" s="508"/>
      <c r="E289" s="508"/>
      <c r="F289" s="508"/>
      <c r="G289" s="508"/>
      <c r="H289" s="508"/>
      <c r="I289" s="508"/>
      <c r="J289" s="508"/>
      <c r="K289" s="508"/>
      <c r="L289" s="508"/>
      <c r="M289" s="508"/>
      <c r="N289" s="508"/>
      <c r="O289" s="508"/>
      <c r="P289" s="508"/>
      <c r="Q289" s="508"/>
      <c r="R289" s="508"/>
      <c r="S289" s="64"/>
      <c r="T289" s="64"/>
      <c r="U289" s="64"/>
      <c r="V289" s="64"/>
      <c r="W289" s="64"/>
      <c r="X289" s="64"/>
      <c r="Y289" s="64"/>
      <c r="Z289" s="64"/>
      <c r="AA289" s="64"/>
      <c r="AB289" s="64"/>
      <c r="AC289" s="64"/>
    </row>
    <row r="290" spans="1:29" x14ac:dyDescent="0.25">
      <c r="A290" s="494" t="str">
        <f>IF(YilDonem&lt;&gt;"",CONCATENATE(YilDonem," dönemine aittir."),"")</f>
        <v/>
      </c>
      <c r="B290" s="494"/>
      <c r="C290" s="494"/>
      <c r="D290" s="494"/>
      <c r="E290" s="494"/>
      <c r="F290" s="494"/>
      <c r="G290" s="494"/>
      <c r="H290" s="494"/>
      <c r="I290" s="494"/>
      <c r="J290" s="494"/>
      <c r="K290" s="494"/>
      <c r="L290" s="494"/>
      <c r="M290" s="494"/>
      <c r="N290" s="494"/>
      <c r="O290" s="494"/>
      <c r="P290" s="494"/>
      <c r="Q290" s="494"/>
      <c r="R290" s="494"/>
      <c r="S290" s="64"/>
      <c r="T290" s="64"/>
      <c r="U290" s="64"/>
      <c r="V290" s="64"/>
      <c r="W290" s="64"/>
      <c r="X290" s="64"/>
      <c r="Y290" s="64"/>
      <c r="Z290" s="64"/>
      <c r="AA290" s="64"/>
      <c r="AB290" s="64"/>
      <c r="AC290" s="64"/>
    </row>
    <row r="291" spans="1:29" ht="19.5" thickBot="1" x14ac:dyDescent="0.35">
      <c r="A291" s="495" t="s">
        <v>44</v>
      </c>
      <c r="B291" s="495"/>
      <c r="C291" s="495"/>
      <c r="D291" s="495"/>
      <c r="E291" s="495"/>
      <c r="F291" s="495"/>
      <c r="G291" s="495"/>
      <c r="H291" s="495"/>
      <c r="I291" s="495"/>
      <c r="J291" s="495"/>
      <c r="K291" s="495"/>
      <c r="L291" s="495"/>
      <c r="M291" s="495"/>
      <c r="N291" s="495"/>
      <c r="O291" s="495"/>
      <c r="P291" s="495"/>
      <c r="Q291" s="495"/>
      <c r="R291" s="495"/>
      <c r="S291" s="64"/>
      <c r="T291" s="64"/>
      <c r="U291" s="64"/>
      <c r="V291" s="64"/>
      <c r="W291" s="64"/>
      <c r="X291" s="64"/>
      <c r="Y291" s="64"/>
      <c r="Z291" s="64"/>
      <c r="AA291" s="64"/>
      <c r="AB291" s="64"/>
      <c r="AC291" s="64"/>
    </row>
    <row r="292" spans="1:29" ht="31.7" customHeight="1" thickBot="1" x14ac:dyDescent="0.3">
      <c r="A292" s="336" t="s">
        <v>167</v>
      </c>
      <c r="B292" s="496" t="str">
        <f>IF(ProjeNo&gt;0,ProjeNo,"")</f>
        <v/>
      </c>
      <c r="C292" s="497"/>
      <c r="D292" s="497"/>
      <c r="E292" s="497"/>
      <c r="F292" s="497"/>
      <c r="G292" s="497"/>
      <c r="H292" s="497"/>
      <c r="I292" s="497"/>
      <c r="J292" s="497"/>
      <c r="K292" s="497"/>
      <c r="L292" s="497"/>
      <c r="M292" s="497"/>
      <c r="N292" s="497"/>
      <c r="O292" s="497"/>
      <c r="P292" s="497"/>
      <c r="Q292" s="497"/>
      <c r="R292" s="498"/>
      <c r="S292" s="64"/>
      <c r="T292" s="64"/>
      <c r="U292" s="64"/>
      <c r="V292" s="64"/>
      <c r="W292" s="64"/>
      <c r="X292" s="64"/>
      <c r="Y292" s="64"/>
      <c r="Z292" s="64"/>
      <c r="AA292" s="64"/>
      <c r="AB292" s="64"/>
      <c r="AC292" s="64"/>
    </row>
    <row r="293" spans="1:29" ht="31.7" customHeight="1" thickBot="1" x14ac:dyDescent="0.3">
      <c r="A293" s="337" t="s">
        <v>168</v>
      </c>
      <c r="B293" s="499" t="str">
        <f>IF(ProjeAdi&gt;0,ProjeAdi,"")</f>
        <v/>
      </c>
      <c r="C293" s="500"/>
      <c r="D293" s="500"/>
      <c r="E293" s="500"/>
      <c r="F293" s="500"/>
      <c r="G293" s="500"/>
      <c r="H293" s="500"/>
      <c r="I293" s="500"/>
      <c r="J293" s="500"/>
      <c r="K293" s="500"/>
      <c r="L293" s="500"/>
      <c r="M293" s="500"/>
      <c r="N293" s="500"/>
      <c r="O293" s="500"/>
      <c r="P293" s="500"/>
      <c r="Q293" s="500"/>
      <c r="R293" s="501"/>
      <c r="S293" s="64"/>
      <c r="T293" s="64"/>
      <c r="U293" s="64"/>
      <c r="V293" s="64"/>
      <c r="W293" s="64"/>
      <c r="X293" s="64"/>
      <c r="Y293" s="64"/>
      <c r="Z293" s="64"/>
      <c r="AA293" s="64"/>
      <c r="AB293" s="64"/>
      <c r="AC293" s="64"/>
    </row>
    <row r="294" spans="1:29" ht="75.2" customHeight="1" thickBot="1" x14ac:dyDescent="0.3">
      <c r="A294" s="502" t="s">
        <v>3</v>
      </c>
      <c r="B294" s="504" t="s">
        <v>45</v>
      </c>
      <c r="C294" s="506" t="str">
        <f>IF(Dönem=1,"OCAK",IF(Dönem=2,"TEMMUZ",""))</f>
        <v/>
      </c>
      <c r="D294" s="507"/>
      <c r="E294" s="506" t="str">
        <f>IF(Dönem=1,"ŞUBAT",IF(Dönem=2,"AĞUSTOS",""))</f>
        <v/>
      </c>
      <c r="F294" s="507"/>
      <c r="G294" s="506" t="str">
        <f>IF(Dönem=1,"MART",IF(Dönem=2,"EYLÜL",""))</f>
        <v/>
      </c>
      <c r="H294" s="507"/>
      <c r="I294" s="506" t="str">
        <f>IF(Dönem=1,"NİSAN",IF(Dönem=2,"EKİM",""))</f>
        <v/>
      </c>
      <c r="J294" s="507"/>
      <c r="K294" s="506" t="str">
        <f>IF(Dönem=1,"MAYIS",IF(Dönem=2,"KASIM",""))</f>
        <v/>
      </c>
      <c r="L294" s="507"/>
      <c r="M294" s="506" t="str">
        <f>IF(Dönem=1,"HAZİRAN",IF(Dönem=2,"ARALIK",""))</f>
        <v/>
      </c>
      <c r="N294" s="507"/>
      <c r="O294" s="504" t="s">
        <v>40</v>
      </c>
      <c r="P294" s="504" t="s">
        <v>41</v>
      </c>
      <c r="Q294" s="504" t="s">
        <v>42</v>
      </c>
      <c r="R294" s="504" t="s">
        <v>126</v>
      </c>
      <c r="S294" s="333"/>
      <c r="T294" s="333"/>
      <c r="U294" s="64"/>
      <c r="V294" s="64"/>
      <c r="W294" s="64"/>
      <c r="X294" s="64"/>
      <c r="Y294" s="64"/>
      <c r="Z294" s="64"/>
      <c r="AA294" s="64"/>
      <c r="AB294" s="64"/>
      <c r="AC294" s="64"/>
    </row>
    <row r="295" spans="1:29" ht="49.7" customHeight="1" thickBot="1" x14ac:dyDescent="0.3">
      <c r="A295" s="503"/>
      <c r="B295" s="505"/>
      <c r="C295" s="334" t="s">
        <v>23</v>
      </c>
      <c r="D295" s="334" t="s">
        <v>43</v>
      </c>
      <c r="E295" s="334" t="s">
        <v>23</v>
      </c>
      <c r="F295" s="334" t="s">
        <v>43</v>
      </c>
      <c r="G295" s="334" t="s">
        <v>23</v>
      </c>
      <c r="H295" s="334" t="s">
        <v>43</v>
      </c>
      <c r="I295" s="334" t="s">
        <v>23</v>
      </c>
      <c r="J295" s="334" t="s">
        <v>43</v>
      </c>
      <c r="K295" s="334" t="s">
        <v>23</v>
      </c>
      <c r="L295" s="334" t="s">
        <v>43</v>
      </c>
      <c r="M295" s="334" t="s">
        <v>23</v>
      </c>
      <c r="N295" s="334" t="s">
        <v>43</v>
      </c>
      <c r="O295" s="505"/>
      <c r="P295" s="505"/>
      <c r="Q295" s="505"/>
      <c r="R295" s="505"/>
      <c r="S295" s="64"/>
      <c r="T295" s="64"/>
      <c r="U295" s="64"/>
      <c r="V295" s="64"/>
      <c r="W295" s="64"/>
      <c r="X295" s="64"/>
      <c r="Y295" s="64"/>
      <c r="Z295" s="335" t="s">
        <v>78</v>
      </c>
      <c r="AA295" s="64"/>
      <c r="AB295" s="64"/>
      <c r="AC295" s="64"/>
    </row>
    <row r="296" spans="1:29" ht="23.1" customHeight="1" x14ac:dyDescent="0.25">
      <c r="A296" s="338">
        <v>181</v>
      </c>
      <c r="B296" s="144" t="str">
        <f>IF('Proje ve Personel Bilgileri'!C197&gt;0,'Proje ve Personel Bilgileri'!C197,"")</f>
        <v/>
      </c>
      <c r="C296" s="152">
        <f>IF('G011A (Ocak-Temmuz)'!C296&lt;&gt;"",'G011A (Ocak-Temmuz)'!C296,0)</f>
        <v>0</v>
      </c>
      <c r="D296" s="151">
        <f>IF('G011A (Ocak-Temmuz)'!L296&lt;&gt;"",'G011A (Ocak-Temmuz)'!L296,0)</f>
        <v>0</v>
      </c>
      <c r="E296" s="152">
        <f>IF('G011A (Şubat-Ağustos)'!C296&lt;&gt;"",'G011A (Şubat-Ağustos)'!C296,0)</f>
        <v>0</v>
      </c>
      <c r="F296" s="151">
        <f>IF('G011A (Şubat-Ağustos)'!L296&lt;&gt;"",'G011A (Şubat-Ağustos)'!L296,0)</f>
        <v>0</v>
      </c>
      <c r="G296" s="152">
        <f>IF('G011A (Mart-Eylül)'!C296&lt;&gt;"",'G011A (Mart-Eylül)'!C296,0)</f>
        <v>0</v>
      </c>
      <c r="H296" s="151">
        <f>IF('G011A (Mart-Eylül)'!L296&lt;&gt;"",'G011A (Mart-Eylül)'!L296,0)</f>
        <v>0</v>
      </c>
      <c r="I296" s="152">
        <f>IF('G011A (Nisan-Ekim)'!C296&lt;&gt;"",'G011A (Nisan-Ekim)'!C296,0)</f>
        <v>0</v>
      </c>
      <c r="J296" s="151">
        <f>IF('G011A (Nisan-Ekim)'!L296&lt;&gt;"",'G011A (Nisan-Ekim)'!L296,0)</f>
        <v>0</v>
      </c>
      <c r="K296" s="152">
        <f>IF('G011A (Mayıs-Kasım)'!C296&lt;&gt;"",'G011A (Mayıs-Kasım)'!C296,0)</f>
        <v>0</v>
      </c>
      <c r="L296" s="151">
        <f>IF('G011A (Mayıs-Kasım)'!L296&lt;&gt;"",'G011A (Mayıs-Kasım)'!L296,0)</f>
        <v>0</v>
      </c>
      <c r="M296" s="152">
        <f>IF('G011A (Haziran-Aralık)'!C296&lt;&gt;"",'G011A (Haziran-Aralık)'!C296,0)</f>
        <v>0</v>
      </c>
      <c r="N296" s="151">
        <f>IF('G011A (Haziran-Aralık)'!L296&lt;&gt;"",'G011A (Haziran-Aralık)'!L296,0)</f>
        <v>0</v>
      </c>
      <c r="O296" s="152">
        <f>C296+E296+G296+I296+K296+M296</f>
        <v>0</v>
      </c>
      <c r="P296" s="151">
        <f>D296+F296+H296+J296+L296+N296</f>
        <v>0</v>
      </c>
      <c r="Q296" s="151">
        <f>IF(O296=0,0,O296/30)</f>
        <v>0</v>
      </c>
      <c r="R296" s="153">
        <f>IF(P296=0,0,P296/Q296)</f>
        <v>0</v>
      </c>
      <c r="S296" s="64"/>
      <c r="T296" s="143">
        <f>IF(C296&gt;0,1,0)</f>
        <v>0</v>
      </c>
      <c r="U296" s="143">
        <f>IF(E296&gt;0,1,0)</f>
        <v>0</v>
      </c>
      <c r="V296" s="143">
        <f>IF(G296&gt;0,1,0)</f>
        <v>0</v>
      </c>
      <c r="W296" s="143">
        <f>IF(I296&gt;0,1,0)</f>
        <v>0</v>
      </c>
      <c r="X296" s="143">
        <f>IF(K296&gt;0,1,0)</f>
        <v>0</v>
      </c>
      <c r="Y296" s="143">
        <f>IF(M296&gt;0,1,0)</f>
        <v>0</v>
      </c>
      <c r="Z296" s="143">
        <f>SUM(T296:Y296)</f>
        <v>0</v>
      </c>
      <c r="AA296" s="64"/>
      <c r="AB296" s="64"/>
      <c r="AC296" s="64"/>
    </row>
    <row r="297" spans="1:29" ht="23.1" customHeight="1" x14ac:dyDescent="0.25">
      <c r="A297" s="339">
        <v>182</v>
      </c>
      <c r="B297" s="146" t="str">
        <f>IF('Proje ve Personel Bilgileri'!C198&gt;0,'Proje ve Personel Bilgileri'!C198,"")</f>
        <v/>
      </c>
      <c r="C297" s="162">
        <f>IF('G011A (Ocak-Temmuz)'!C297&lt;&gt;"",'G011A (Ocak-Temmuz)'!C297,0)</f>
        <v>0</v>
      </c>
      <c r="D297" s="163">
        <f>IF('G011A (Ocak-Temmuz)'!L297&lt;&gt;"",'G011A (Ocak-Temmuz)'!L297,0)</f>
        <v>0</v>
      </c>
      <c r="E297" s="155">
        <f>IF('G011A (Şubat-Ağustos)'!C297&lt;&gt;"",'G011A (Şubat-Ağustos)'!C297,0)</f>
        <v>0</v>
      </c>
      <c r="F297" s="154">
        <f>IF('G011A (Şubat-Ağustos)'!L297&lt;&gt;"",'G011A (Şubat-Ağustos)'!L297,0)</f>
        <v>0</v>
      </c>
      <c r="G297" s="155">
        <f>IF('G011A (Mart-Eylül)'!C297&lt;&gt;"",'G011A (Mart-Eylül)'!C297,0)</f>
        <v>0</v>
      </c>
      <c r="H297" s="154">
        <f>IF('G011A (Mart-Eylül)'!L297&lt;&gt;"",'G011A (Mart-Eylül)'!L297,0)</f>
        <v>0</v>
      </c>
      <c r="I297" s="155">
        <f>IF('G011A (Nisan-Ekim)'!C297&lt;&gt;"",'G011A (Nisan-Ekim)'!C297,0)</f>
        <v>0</v>
      </c>
      <c r="J297" s="154">
        <f>IF('G011A (Nisan-Ekim)'!L297&lt;&gt;"",'G011A (Nisan-Ekim)'!L297,0)</f>
        <v>0</v>
      </c>
      <c r="K297" s="155">
        <f>IF('G011A (Mayıs-Kasım)'!C297&lt;&gt;"",'G011A (Mayıs-Kasım)'!C297,0)</f>
        <v>0</v>
      </c>
      <c r="L297" s="154">
        <f>IF('G011A (Mayıs-Kasım)'!L297&lt;&gt;"",'G011A (Mayıs-Kasım)'!L297,0)</f>
        <v>0</v>
      </c>
      <c r="M297" s="155">
        <f>IF('G011A (Haziran-Aralık)'!C297&lt;&gt;"",'G011A (Haziran-Aralık)'!C297,0)</f>
        <v>0</v>
      </c>
      <c r="N297" s="154">
        <f>IF('G011A (Haziran-Aralık)'!L297&lt;&gt;"",'G011A (Haziran-Aralık)'!L297,0)</f>
        <v>0</v>
      </c>
      <c r="O297" s="162">
        <f t="shared" ref="O297:O315" si="99">C297+E297+G297+I297+K297+M297</f>
        <v>0</v>
      </c>
      <c r="P297" s="163">
        <f t="shared" ref="P297:P315" si="100">D297+F297+H297+J297+L297+N297</f>
        <v>0</v>
      </c>
      <c r="Q297" s="163">
        <f t="shared" ref="Q297:Q315" si="101">IF(O297=0,0,O297/30)</f>
        <v>0</v>
      </c>
      <c r="R297" s="164">
        <f t="shared" ref="R297:R315" si="102">IF(P297=0,0,P297/Q297)</f>
        <v>0</v>
      </c>
      <c r="S297" s="64"/>
      <c r="T297" s="143">
        <f t="shared" ref="T297:T315" si="103">IF(C297&gt;0,1,0)</f>
        <v>0</v>
      </c>
      <c r="U297" s="143">
        <f t="shared" ref="U297:U315" si="104">IF(E297&gt;0,1,0)</f>
        <v>0</v>
      </c>
      <c r="V297" s="143">
        <f t="shared" ref="V297:V315" si="105">IF(G297&gt;0,1,0)</f>
        <v>0</v>
      </c>
      <c r="W297" s="143">
        <f t="shared" ref="W297:W315" si="106">IF(I297&gt;0,1,0)</f>
        <v>0</v>
      </c>
      <c r="X297" s="143">
        <f t="shared" ref="X297:X315" si="107">IF(K297&gt;0,1,0)</f>
        <v>0</v>
      </c>
      <c r="Y297" s="143">
        <f t="shared" ref="Y297:Y315" si="108">IF(M297&gt;0,1,0)</f>
        <v>0</v>
      </c>
      <c r="Z297" s="143">
        <f t="shared" ref="Z297:Z315" si="109">SUM(T297:Y297)</f>
        <v>0</v>
      </c>
      <c r="AA297" s="64"/>
      <c r="AB297" s="64"/>
      <c r="AC297" s="64"/>
    </row>
    <row r="298" spans="1:29" ht="23.1" customHeight="1" x14ac:dyDescent="0.25">
      <c r="A298" s="339">
        <v>183</v>
      </c>
      <c r="B298" s="146" t="str">
        <f>IF('Proje ve Personel Bilgileri'!C199&gt;0,'Proje ve Personel Bilgileri'!C199,"")</f>
        <v/>
      </c>
      <c r="C298" s="162">
        <f>IF('G011A (Ocak-Temmuz)'!C298&lt;&gt;"",'G011A (Ocak-Temmuz)'!C298,0)</f>
        <v>0</v>
      </c>
      <c r="D298" s="163">
        <f>IF('G011A (Ocak-Temmuz)'!L298&lt;&gt;"",'G011A (Ocak-Temmuz)'!L298,0)</f>
        <v>0</v>
      </c>
      <c r="E298" s="155">
        <f>IF('G011A (Şubat-Ağustos)'!C298&lt;&gt;"",'G011A (Şubat-Ağustos)'!C298,0)</f>
        <v>0</v>
      </c>
      <c r="F298" s="154">
        <f>IF('G011A (Şubat-Ağustos)'!L298&lt;&gt;"",'G011A (Şubat-Ağustos)'!L298,0)</f>
        <v>0</v>
      </c>
      <c r="G298" s="155">
        <f>IF('G011A (Mart-Eylül)'!C298&lt;&gt;"",'G011A (Mart-Eylül)'!C298,0)</f>
        <v>0</v>
      </c>
      <c r="H298" s="154">
        <f>IF('G011A (Mart-Eylül)'!L298&lt;&gt;"",'G011A (Mart-Eylül)'!L298,0)</f>
        <v>0</v>
      </c>
      <c r="I298" s="155">
        <f>IF('G011A (Nisan-Ekim)'!C298&lt;&gt;"",'G011A (Nisan-Ekim)'!C298,0)</f>
        <v>0</v>
      </c>
      <c r="J298" s="154">
        <f>IF('G011A (Nisan-Ekim)'!L298&lt;&gt;"",'G011A (Nisan-Ekim)'!L298,0)</f>
        <v>0</v>
      </c>
      <c r="K298" s="155">
        <f>IF('G011A (Mayıs-Kasım)'!C298&lt;&gt;"",'G011A (Mayıs-Kasım)'!C298,0)</f>
        <v>0</v>
      </c>
      <c r="L298" s="154">
        <f>IF('G011A (Mayıs-Kasım)'!L298&lt;&gt;"",'G011A (Mayıs-Kasım)'!L298,0)</f>
        <v>0</v>
      </c>
      <c r="M298" s="155">
        <f>IF('G011A (Haziran-Aralık)'!C298&lt;&gt;"",'G011A (Haziran-Aralık)'!C298,0)</f>
        <v>0</v>
      </c>
      <c r="N298" s="154">
        <f>IF('G011A (Haziran-Aralık)'!L298&lt;&gt;"",'G011A (Haziran-Aralık)'!L298,0)</f>
        <v>0</v>
      </c>
      <c r="O298" s="162">
        <f t="shared" si="99"/>
        <v>0</v>
      </c>
      <c r="P298" s="163">
        <f t="shared" si="100"/>
        <v>0</v>
      </c>
      <c r="Q298" s="163">
        <f t="shared" si="101"/>
        <v>0</v>
      </c>
      <c r="R298" s="164">
        <f t="shared" si="102"/>
        <v>0</v>
      </c>
      <c r="S298" s="64"/>
      <c r="T298" s="143">
        <f t="shared" si="103"/>
        <v>0</v>
      </c>
      <c r="U298" s="143">
        <f t="shared" si="104"/>
        <v>0</v>
      </c>
      <c r="V298" s="143">
        <f t="shared" si="105"/>
        <v>0</v>
      </c>
      <c r="W298" s="143">
        <f t="shared" si="106"/>
        <v>0</v>
      </c>
      <c r="X298" s="143">
        <f t="shared" si="107"/>
        <v>0</v>
      </c>
      <c r="Y298" s="143">
        <f t="shared" si="108"/>
        <v>0</v>
      </c>
      <c r="Z298" s="143">
        <f t="shared" si="109"/>
        <v>0</v>
      </c>
      <c r="AA298" s="64"/>
      <c r="AB298" s="64"/>
      <c r="AC298" s="64"/>
    </row>
    <row r="299" spans="1:29" ht="23.1" customHeight="1" x14ac:dyDescent="0.25">
      <c r="A299" s="339">
        <v>184</v>
      </c>
      <c r="B299" s="146" t="str">
        <f>IF('Proje ve Personel Bilgileri'!C200&gt;0,'Proje ve Personel Bilgileri'!C200,"")</f>
        <v/>
      </c>
      <c r="C299" s="162">
        <f>IF('G011A (Ocak-Temmuz)'!C299&lt;&gt;"",'G011A (Ocak-Temmuz)'!C299,0)</f>
        <v>0</v>
      </c>
      <c r="D299" s="163">
        <f>IF('G011A (Ocak-Temmuz)'!L299&lt;&gt;"",'G011A (Ocak-Temmuz)'!L299,0)</f>
        <v>0</v>
      </c>
      <c r="E299" s="155">
        <f>IF('G011A (Şubat-Ağustos)'!C299&lt;&gt;"",'G011A (Şubat-Ağustos)'!C299,0)</f>
        <v>0</v>
      </c>
      <c r="F299" s="154">
        <f>IF('G011A (Şubat-Ağustos)'!L299&lt;&gt;"",'G011A (Şubat-Ağustos)'!L299,0)</f>
        <v>0</v>
      </c>
      <c r="G299" s="155">
        <f>IF('G011A (Mart-Eylül)'!C299&lt;&gt;"",'G011A (Mart-Eylül)'!C299,0)</f>
        <v>0</v>
      </c>
      <c r="H299" s="154">
        <f>IF('G011A (Mart-Eylül)'!L299&lt;&gt;"",'G011A (Mart-Eylül)'!L299,0)</f>
        <v>0</v>
      </c>
      <c r="I299" s="155">
        <f>IF('G011A (Nisan-Ekim)'!C299&lt;&gt;"",'G011A (Nisan-Ekim)'!C299,0)</f>
        <v>0</v>
      </c>
      <c r="J299" s="154">
        <f>IF('G011A (Nisan-Ekim)'!L299&lt;&gt;"",'G011A (Nisan-Ekim)'!L299,0)</f>
        <v>0</v>
      </c>
      <c r="K299" s="155">
        <f>IF('G011A (Mayıs-Kasım)'!C299&lt;&gt;"",'G011A (Mayıs-Kasım)'!C299,0)</f>
        <v>0</v>
      </c>
      <c r="L299" s="154">
        <f>IF('G011A (Mayıs-Kasım)'!L299&lt;&gt;"",'G011A (Mayıs-Kasım)'!L299,0)</f>
        <v>0</v>
      </c>
      <c r="M299" s="155">
        <f>IF('G011A (Haziran-Aralık)'!C299&lt;&gt;"",'G011A (Haziran-Aralık)'!C299,0)</f>
        <v>0</v>
      </c>
      <c r="N299" s="154">
        <f>IF('G011A (Haziran-Aralık)'!L299&lt;&gt;"",'G011A (Haziran-Aralık)'!L299,0)</f>
        <v>0</v>
      </c>
      <c r="O299" s="162">
        <f t="shared" si="99"/>
        <v>0</v>
      </c>
      <c r="P299" s="163">
        <f t="shared" si="100"/>
        <v>0</v>
      </c>
      <c r="Q299" s="163">
        <f t="shared" si="101"/>
        <v>0</v>
      </c>
      <c r="R299" s="164">
        <f t="shared" si="102"/>
        <v>0</v>
      </c>
      <c r="S299" s="64"/>
      <c r="T299" s="143">
        <f t="shared" si="103"/>
        <v>0</v>
      </c>
      <c r="U299" s="143">
        <f t="shared" si="104"/>
        <v>0</v>
      </c>
      <c r="V299" s="143">
        <f t="shared" si="105"/>
        <v>0</v>
      </c>
      <c r="W299" s="143">
        <f t="shared" si="106"/>
        <v>0</v>
      </c>
      <c r="X299" s="143">
        <f t="shared" si="107"/>
        <v>0</v>
      </c>
      <c r="Y299" s="143">
        <f t="shared" si="108"/>
        <v>0</v>
      </c>
      <c r="Z299" s="143">
        <f t="shared" si="109"/>
        <v>0</v>
      </c>
      <c r="AA299" s="64"/>
      <c r="AB299" s="64"/>
      <c r="AC299" s="64"/>
    </row>
    <row r="300" spans="1:29" ht="23.1" customHeight="1" x14ac:dyDescent="0.25">
      <c r="A300" s="339">
        <v>185</v>
      </c>
      <c r="B300" s="146" t="str">
        <f>IF('Proje ve Personel Bilgileri'!C201&gt;0,'Proje ve Personel Bilgileri'!C201,"")</f>
        <v/>
      </c>
      <c r="C300" s="162">
        <f>IF('G011A (Ocak-Temmuz)'!C300&lt;&gt;"",'G011A (Ocak-Temmuz)'!C300,0)</f>
        <v>0</v>
      </c>
      <c r="D300" s="163">
        <f>IF('G011A (Ocak-Temmuz)'!L300&lt;&gt;"",'G011A (Ocak-Temmuz)'!L300,0)</f>
        <v>0</v>
      </c>
      <c r="E300" s="155">
        <f>IF('G011A (Şubat-Ağustos)'!C300&lt;&gt;"",'G011A (Şubat-Ağustos)'!C300,0)</f>
        <v>0</v>
      </c>
      <c r="F300" s="154">
        <f>IF('G011A (Şubat-Ağustos)'!L300&lt;&gt;"",'G011A (Şubat-Ağustos)'!L300,0)</f>
        <v>0</v>
      </c>
      <c r="G300" s="155">
        <f>IF('G011A (Mart-Eylül)'!C300&lt;&gt;"",'G011A (Mart-Eylül)'!C300,0)</f>
        <v>0</v>
      </c>
      <c r="H300" s="154">
        <f>IF('G011A (Mart-Eylül)'!L300&lt;&gt;"",'G011A (Mart-Eylül)'!L300,0)</f>
        <v>0</v>
      </c>
      <c r="I300" s="155">
        <f>IF('G011A (Nisan-Ekim)'!C300&lt;&gt;"",'G011A (Nisan-Ekim)'!C300,0)</f>
        <v>0</v>
      </c>
      <c r="J300" s="154">
        <f>IF('G011A (Nisan-Ekim)'!L300&lt;&gt;"",'G011A (Nisan-Ekim)'!L300,0)</f>
        <v>0</v>
      </c>
      <c r="K300" s="155">
        <f>IF('G011A (Mayıs-Kasım)'!C300&lt;&gt;"",'G011A (Mayıs-Kasım)'!C300,0)</f>
        <v>0</v>
      </c>
      <c r="L300" s="154">
        <f>IF('G011A (Mayıs-Kasım)'!L300&lt;&gt;"",'G011A (Mayıs-Kasım)'!L300,0)</f>
        <v>0</v>
      </c>
      <c r="M300" s="155">
        <f>IF('G011A (Haziran-Aralık)'!C300&lt;&gt;"",'G011A (Haziran-Aralık)'!C300,0)</f>
        <v>0</v>
      </c>
      <c r="N300" s="154">
        <f>IF('G011A (Haziran-Aralık)'!L300&lt;&gt;"",'G011A (Haziran-Aralık)'!L300,0)</f>
        <v>0</v>
      </c>
      <c r="O300" s="162">
        <f t="shared" si="99"/>
        <v>0</v>
      </c>
      <c r="P300" s="163">
        <f t="shared" si="100"/>
        <v>0</v>
      </c>
      <c r="Q300" s="163">
        <f t="shared" si="101"/>
        <v>0</v>
      </c>
      <c r="R300" s="164">
        <f t="shared" si="102"/>
        <v>0</v>
      </c>
      <c r="S300" s="64"/>
      <c r="T300" s="143">
        <f t="shared" si="103"/>
        <v>0</v>
      </c>
      <c r="U300" s="143">
        <f t="shared" si="104"/>
        <v>0</v>
      </c>
      <c r="V300" s="143">
        <f t="shared" si="105"/>
        <v>0</v>
      </c>
      <c r="W300" s="143">
        <f t="shared" si="106"/>
        <v>0</v>
      </c>
      <c r="X300" s="143">
        <f t="shared" si="107"/>
        <v>0</v>
      </c>
      <c r="Y300" s="143">
        <f t="shared" si="108"/>
        <v>0</v>
      </c>
      <c r="Z300" s="143">
        <f t="shared" si="109"/>
        <v>0</v>
      </c>
      <c r="AA300" s="64"/>
      <c r="AB300" s="64"/>
      <c r="AC300" s="64"/>
    </row>
    <row r="301" spans="1:29" ht="23.1" customHeight="1" x14ac:dyDescent="0.25">
      <c r="A301" s="339">
        <v>186</v>
      </c>
      <c r="B301" s="146" t="str">
        <f>IF('Proje ve Personel Bilgileri'!C202&gt;0,'Proje ve Personel Bilgileri'!C202,"")</f>
        <v/>
      </c>
      <c r="C301" s="162">
        <f>IF('G011A (Ocak-Temmuz)'!C301&lt;&gt;"",'G011A (Ocak-Temmuz)'!C301,0)</f>
        <v>0</v>
      </c>
      <c r="D301" s="163">
        <f>IF('G011A (Ocak-Temmuz)'!L301&lt;&gt;"",'G011A (Ocak-Temmuz)'!L301,0)</f>
        <v>0</v>
      </c>
      <c r="E301" s="155">
        <f>IF('G011A (Şubat-Ağustos)'!C301&lt;&gt;"",'G011A (Şubat-Ağustos)'!C301,0)</f>
        <v>0</v>
      </c>
      <c r="F301" s="154">
        <f>IF('G011A (Şubat-Ağustos)'!L301&lt;&gt;"",'G011A (Şubat-Ağustos)'!L301,0)</f>
        <v>0</v>
      </c>
      <c r="G301" s="155">
        <f>IF('G011A (Mart-Eylül)'!C301&lt;&gt;"",'G011A (Mart-Eylül)'!C301,0)</f>
        <v>0</v>
      </c>
      <c r="H301" s="154">
        <f>IF('G011A (Mart-Eylül)'!L301&lt;&gt;"",'G011A (Mart-Eylül)'!L301,0)</f>
        <v>0</v>
      </c>
      <c r="I301" s="155">
        <f>IF('G011A (Nisan-Ekim)'!C301&lt;&gt;"",'G011A (Nisan-Ekim)'!C301,0)</f>
        <v>0</v>
      </c>
      <c r="J301" s="154">
        <f>IF('G011A (Nisan-Ekim)'!L301&lt;&gt;"",'G011A (Nisan-Ekim)'!L301,0)</f>
        <v>0</v>
      </c>
      <c r="K301" s="155">
        <f>IF('G011A (Mayıs-Kasım)'!C301&lt;&gt;"",'G011A (Mayıs-Kasım)'!C301,0)</f>
        <v>0</v>
      </c>
      <c r="L301" s="154">
        <f>IF('G011A (Mayıs-Kasım)'!L301&lt;&gt;"",'G011A (Mayıs-Kasım)'!L301,0)</f>
        <v>0</v>
      </c>
      <c r="M301" s="155">
        <f>IF('G011A (Haziran-Aralık)'!C301&lt;&gt;"",'G011A (Haziran-Aralık)'!C301,0)</f>
        <v>0</v>
      </c>
      <c r="N301" s="154">
        <f>IF('G011A (Haziran-Aralık)'!L301&lt;&gt;"",'G011A (Haziran-Aralık)'!L301,0)</f>
        <v>0</v>
      </c>
      <c r="O301" s="162">
        <f t="shared" si="99"/>
        <v>0</v>
      </c>
      <c r="P301" s="163">
        <f t="shared" si="100"/>
        <v>0</v>
      </c>
      <c r="Q301" s="163">
        <f t="shared" si="101"/>
        <v>0</v>
      </c>
      <c r="R301" s="164">
        <f t="shared" si="102"/>
        <v>0</v>
      </c>
      <c r="S301" s="64"/>
      <c r="T301" s="143">
        <f t="shared" si="103"/>
        <v>0</v>
      </c>
      <c r="U301" s="143">
        <f t="shared" si="104"/>
        <v>0</v>
      </c>
      <c r="V301" s="143">
        <f t="shared" si="105"/>
        <v>0</v>
      </c>
      <c r="W301" s="143">
        <f t="shared" si="106"/>
        <v>0</v>
      </c>
      <c r="X301" s="143">
        <f t="shared" si="107"/>
        <v>0</v>
      </c>
      <c r="Y301" s="143">
        <f t="shared" si="108"/>
        <v>0</v>
      </c>
      <c r="Z301" s="143">
        <f t="shared" si="109"/>
        <v>0</v>
      </c>
      <c r="AA301" s="64"/>
      <c r="AB301" s="64"/>
      <c r="AC301" s="64"/>
    </row>
    <row r="302" spans="1:29" ht="23.1" customHeight="1" x14ac:dyDescent="0.25">
      <c r="A302" s="339">
        <v>187</v>
      </c>
      <c r="B302" s="146" t="str">
        <f>IF('Proje ve Personel Bilgileri'!C203&gt;0,'Proje ve Personel Bilgileri'!C203,"")</f>
        <v/>
      </c>
      <c r="C302" s="162">
        <f>IF('G011A (Ocak-Temmuz)'!C302&lt;&gt;"",'G011A (Ocak-Temmuz)'!C302,0)</f>
        <v>0</v>
      </c>
      <c r="D302" s="163">
        <f>IF('G011A (Ocak-Temmuz)'!L302&lt;&gt;"",'G011A (Ocak-Temmuz)'!L302,0)</f>
        <v>0</v>
      </c>
      <c r="E302" s="155">
        <f>IF('G011A (Şubat-Ağustos)'!C302&lt;&gt;"",'G011A (Şubat-Ağustos)'!C302,0)</f>
        <v>0</v>
      </c>
      <c r="F302" s="154">
        <f>IF('G011A (Şubat-Ağustos)'!L302&lt;&gt;"",'G011A (Şubat-Ağustos)'!L302,0)</f>
        <v>0</v>
      </c>
      <c r="G302" s="155">
        <f>IF('G011A (Mart-Eylül)'!C302&lt;&gt;"",'G011A (Mart-Eylül)'!C302,0)</f>
        <v>0</v>
      </c>
      <c r="H302" s="154">
        <f>IF('G011A (Mart-Eylül)'!L302&lt;&gt;"",'G011A (Mart-Eylül)'!L302,0)</f>
        <v>0</v>
      </c>
      <c r="I302" s="155">
        <f>IF('G011A (Nisan-Ekim)'!C302&lt;&gt;"",'G011A (Nisan-Ekim)'!C302,0)</f>
        <v>0</v>
      </c>
      <c r="J302" s="154">
        <f>IF('G011A (Nisan-Ekim)'!L302&lt;&gt;"",'G011A (Nisan-Ekim)'!L302,0)</f>
        <v>0</v>
      </c>
      <c r="K302" s="155">
        <f>IF('G011A (Mayıs-Kasım)'!C302&lt;&gt;"",'G011A (Mayıs-Kasım)'!C302,0)</f>
        <v>0</v>
      </c>
      <c r="L302" s="154">
        <f>IF('G011A (Mayıs-Kasım)'!L302&lt;&gt;"",'G011A (Mayıs-Kasım)'!L302,0)</f>
        <v>0</v>
      </c>
      <c r="M302" s="155">
        <f>IF('G011A (Haziran-Aralık)'!C302&lt;&gt;"",'G011A (Haziran-Aralık)'!C302,0)</f>
        <v>0</v>
      </c>
      <c r="N302" s="154">
        <f>IF('G011A (Haziran-Aralık)'!L302&lt;&gt;"",'G011A (Haziran-Aralık)'!L302,0)</f>
        <v>0</v>
      </c>
      <c r="O302" s="162">
        <f t="shared" si="99"/>
        <v>0</v>
      </c>
      <c r="P302" s="163">
        <f t="shared" si="100"/>
        <v>0</v>
      </c>
      <c r="Q302" s="163">
        <f t="shared" si="101"/>
        <v>0</v>
      </c>
      <c r="R302" s="164">
        <f t="shared" si="102"/>
        <v>0</v>
      </c>
      <c r="S302" s="64"/>
      <c r="T302" s="143">
        <f t="shared" si="103"/>
        <v>0</v>
      </c>
      <c r="U302" s="143">
        <f t="shared" si="104"/>
        <v>0</v>
      </c>
      <c r="V302" s="143">
        <f t="shared" si="105"/>
        <v>0</v>
      </c>
      <c r="W302" s="143">
        <f t="shared" si="106"/>
        <v>0</v>
      </c>
      <c r="X302" s="143">
        <f t="shared" si="107"/>
        <v>0</v>
      </c>
      <c r="Y302" s="143">
        <f t="shared" si="108"/>
        <v>0</v>
      </c>
      <c r="Z302" s="143">
        <f t="shared" si="109"/>
        <v>0</v>
      </c>
      <c r="AA302" s="64"/>
      <c r="AB302" s="64"/>
      <c r="AC302" s="64"/>
    </row>
    <row r="303" spans="1:29" ht="23.1" customHeight="1" x14ac:dyDescent="0.25">
      <c r="A303" s="339">
        <v>188</v>
      </c>
      <c r="B303" s="146" t="str">
        <f>IF('Proje ve Personel Bilgileri'!C204&gt;0,'Proje ve Personel Bilgileri'!C204,"")</f>
        <v/>
      </c>
      <c r="C303" s="162">
        <f>IF('G011A (Ocak-Temmuz)'!C303&lt;&gt;"",'G011A (Ocak-Temmuz)'!C303,0)</f>
        <v>0</v>
      </c>
      <c r="D303" s="163">
        <f>IF('G011A (Ocak-Temmuz)'!L303&lt;&gt;"",'G011A (Ocak-Temmuz)'!L303,0)</f>
        <v>0</v>
      </c>
      <c r="E303" s="155">
        <f>IF('G011A (Şubat-Ağustos)'!C303&lt;&gt;"",'G011A (Şubat-Ağustos)'!C303,0)</f>
        <v>0</v>
      </c>
      <c r="F303" s="154">
        <f>IF('G011A (Şubat-Ağustos)'!L303&lt;&gt;"",'G011A (Şubat-Ağustos)'!L303,0)</f>
        <v>0</v>
      </c>
      <c r="G303" s="155">
        <f>IF('G011A (Mart-Eylül)'!C303&lt;&gt;"",'G011A (Mart-Eylül)'!C303,0)</f>
        <v>0</v>
      </c>
      <c r="H303" s="154">
        <f>IF('G011A (Mart-Eylül)'!L303&lt;&gt;"",'G011A (Mart-Eylül)'!L303,0)</f>
        <v>0</v>
      </c>
      <c r="I303" s="155">
        <f>IF('G011A (Nisan-Ekim)'!C303&lt;&gt;"",'G011A (Nisan-Ekim)'!C303,0)</f>
        <v>0</v>
      </c>
      <c r="J303" s="154">
        <f>IF('G011A (Nisan-Ekim)'!L303&lt;&gt;"",'G011A (Nisan-Ekim)'!L303,0)</f>
        <v>0</v>
      </c>
      <c r="K303" s="155">
        <f>IF('G011A (Mayıs-Kasım)'!C303&lt;&gt;"",'G011A (Mayıs-Kasım)'!C303,0)</f>
        <v>0</v>
      </c>
      <c r="L303" s="154">
        <f>IF('G011A (Mayıs-Kasım)'!L303&lt;&gt;"",'G011A (Mayıs-Kasım)'!L303,0)</f>
        <v>0</v>
      </c>
      <c r="M303" s="155">
        <f>IF('G011A (Haziran-Aralık)'!C303&lt;&gt;"",'G011A (Haziran-Aralık)'!C303,0)</f>
        <v>0</v>
      </c>
      <c r="N303" s="154">
        <f>IF('G011A (Haziran-Aralık)'!L303&lt;&gt;"",'G011A (Haziran-Aralık)'!L303,0)</f>
        <v>0</v>
      </c>
      <c r="O303" s="162">
        <f t="shared" si="99"/>
        <v>0</v>
      </c>
      <c r="P303" s="163">
        <f t="shared" si="100"/>
        <v>0</v>
      </c>
      <c r="Q303" s="163">
        <f t="shared" si="101"/>
        <v>0</v>
      </c>
      <c r="R303" s="164">
        <f t="shared" si="102"/>
        <v>0</v>
      </c>
      <c r="S303" s="64"/>
      <c r="T303" s="143">
        <f t="shared" si="103"/>
        <v>0</v>
      </c>
      <c r="U303" s="143">
        <f t="shared" si="104"/>
        <v>0</v>
      </c>
      <c r="V303" s="143">
        <f t="shared" si="105"/>
        <v>0</v>
      </c>
      <c r="W303" s="143">
        <f t="shared" si="106"/>
        <v>0</v>
      </c>
      <c r="X303" s="143">
        <f t="shared" si="107"/>
        <v>0</v>
      </c>
      <c r="Y303" s="143">
        <f t="shared" si="108"/>
        <v>0</v>
      </c>
      <c r="Z303" s="143">
        <f t="shared" si="109"/>
        <v>0</v>
      </c>
      <c r="AA303" s="64"/>
      <c r="AB303" s="64"/>
      <c r="AC303" s="64"/>
    </row>
    <row r="304" spans="1:29" ht="23.1" customHeight="1" x14ac:dyDescent="0.25">
      <c r="A304" s="339">
        <v>189</v>
      </c>
      <c r="B304" s="146" t="str">
        <f>IF('Proje ve Personel Bilgileri'!C205&gt;0,'Proje ve Personel Bilgileri'!C205,"")</f>
        <v/>
      </c>
      <c r="C304" s="162">
        <f>IF('G011A (Ocak-Temmuz)'!C304&lt;&gt;"",'G011A (Ocak-Temmuz)'!C304,0)</f>
        <v>0</v>
      </c>
      <c r="D304" s="163">
        <f>IF('G011A (Ocak-Temmuz)'!L304&lt;&gt;"",'G011A (Ocak-Temmuz)'!L304,0)</f>
        <v>0</v>
      </c>
      <c r="E304" s="155">
        <f>IF('G011A (Şubat-Ağustos)'!C304&lt;&gt;"",'G011A (Şubat-Ağustos)'!C304,0)</f>
        <v>0</v>
      </c>
      <c r="F304" s="154">
        <f>IF('G011A (Şubat-Ağustos)'!L304&lt;&gt;"",'G011A (Şubat-Ağustos)'!L304,0)</f>
        <v>0</v>
      </c>
      <c r="G304" s="155">
        <f>IF('G011A (Mart-Eylül)'!C304&lt;&gt;"",'G011A (Mart-Eylül)'!C304,0)</f>
        <v>0</v>
      </c>
      <c r="H304" s="154">
        <f>IF('G011A (Mart-Eylül)'!L304&lt;&gt;"",'G011A (Mart-Eylül)'!L304,0)</f>
        <v>0</v>
      </c>
      <c r="I304" s="155">
        <f>IF('G011A (Nisan-Ekim)'!C304&lt;&gt;"",'G011A (Nisan-Ekim)'!C304,0)</f>
        <v>0</v>
      </c>
      <c r="J304" s="154">
        <f>IF('G011A (Nisan-Ekim)'!L304&lt;&gt;"",'G011A (Nisan-Ekim)'!L304,0)</f>
        <v>0</v>
      </c>
      <c r="K304" s="155">
        <f>IF('G011A (Mayıs-Kasım)'!C304&lt;&gt;"",'G011A (Mayıs-Kasım)'!C304,0)</f>
        <v>0</v>
      </c>
      <c r="L304" s="154">
        <f>IF('G011A (Mayıs-Kasım)'!L304&lt;&gt;"",'G011A (Mayıs-Kasım)'!L304,0)</f>
        <v>0</v>
      </c>
      <c r="M304" s="155">
        <f>IF('G011A (Haziran-Aralık)'!C304&lt;&gt;"",'G011A (Haziran-Aralık)'!C304,0)</f>
        <v>0</v>
      </c>
      <c r="N304" s="154">
        <f>IF('G011A (Haziran-Aralık)'!L304&lt;&gt;"",'G011A (Haziran-Aralık)'!L304,0)</f>
        <v>0</v>
      </c>
      <c r="O304" s="162">
        <f t="shared" si="99"/>
        <v>0</v>
      </c>
      <c r="P304" s="163">
        <f t="shared" si="100"/>
        <v>0</v>
      </c>
      <c r="Q304" s="163">
        <f t="shared" si="101"/>
        <v>0</v>
      </c>
      <c r="R304" s="164">
        <f t="shared" si="102"/>
        <v>0</v>
      </c>
      <c r="S304" s="64"/>
      <c r="T304" s="143">
        <f t="shared" si="103"/>
        <v>0</v>
      </c>
      <c r="U304" s="143">
        <f t="shared" si="104"/>
        <v>0</v>
      </c>
      <c r="V304" s="143">
        <f t="shared" si="105"/>
        <v>0</v>
      </c>
      <c r="W304" s="143">
        <f t="shared" si="106"/>
        <v>0</v>
      </c>
      <c r="X304" s="143">
        <f t="shared" si="107"/>
        <v>0</v>
      </c>
      <c r="Y304" s="143">
        <f t="shared" si="108"/>
        <v>0</v>
      </c>
      <c r="Z304" s="143">
        <f t="shared" si="109"/>
        <v>0</v>
      </c>
      <c r="AA304" s="64"/>
      <c r="AB304" s="64"/>
      <c r="AC304" s="64"/>
    </row>
    <row r="305" spans="1:29" ht="23.1" customHeight="1" x14ac:dyDescent="0.25">
      <c r="A305" s="339">
        <v>190</v>
      </c>
      <c r="B305" s="146" t="str">
        <f>IF('Proje ve Personel Bilgileri'!C206&gt;0,'Proje ve Personel Bilgileri'!C206,"")</f>
        <v/>
      </c>
      <c r="C305" s="162">
        <f>IF('G011A (Ocak-Temmuz)'!C305&lt;&gt;"",'G011A (Ocak-Temmuz)'!C305,0)</f>
        <v>0</v>
      </c>
      <c r="D305" s="163">
        <f>IF('G011A (Ocak-Temmuz)'!L305&lt;&gt;"",'G011A (Ocak-Temmuz)'!L305,0)</f>
        <v>0</v>
      </c>
      <c r="E305" s="155">
        <f>IF('G011A (Şubat-Ağustos)'!C305&lt;&gt;"",'G011A (Şubat-Ağustos)'!C305,0)</f>
        <v>0</v>
      </c>
      <c r="F305" s="154">
        <f>IF('G011A (Şubat-Ağustos)'!L305&lt;&gt;"",'G011A (Şubat-Ağustos)'!L305,0)</f>
        <v>0</v>
      </c>
      <c r="G305" s="155">
        <f>IF('G011A (Mart-Eylül)'!C305&lt;&gt;"",'G011A (Mart-Eylül)'!C305,0)</f>
        <v>0</v>
      </c>
      <c r="H305" s="154">
        <f>IF('G011A (Mart-Eylül)'!L305&lt;&gt;"",'G011A (Mart-Eylül)'!L305,0)</f>
        <v>0</v>
      </c>
      <c r="I305" s="155">
        <f>IF('G011A (Nisan-Ekim)'!C305&lt;&gt;"",'G011A (Nisan-Ekim)'!C305,0)</f>
        <v>0</v>
      </c>
      <c r="J305" s="154">
        <f>IF('G011A (Nisan-Ekim)'!L305&lt;&gt;"",'G011A (Nisan-Ekim)'!L305,0)</f>
        <v>0</v>
      </c>
      <c r="K305" s="155">
        <f>IF('G011A (Mayıs-Kasım)'!C305&lt;&gt;"",'G011A (Mayıs-Kasım)'!C305,0)</f>
        <v>0</v>
      </c>
      <c r="L305" s="154">
        <f>IF('G011A (Mayıs-Kasım)'!L305&lt;&gt;"",'G011A (Mayıs-Kasım)'!L305,0)</f>
        <v>0</v>
      </c>
      <c r="M305" s="155">
        <f>IF('G011A (Haziran-Aralık)'!C305&lt;&gt;"",'G011A (Haziran-Aralık)'!C305,0)</f>
        <v>0</v>
      </c>
      <c r="N305" s="154">
        <f>IF('G011A (Haziran-Aralık)'!L305&lt;&gt;"",'G011A (Haziran-Aralık)'!L305,0)</f>
        <v>0</v>
      </c>
      <c r="O305" s="162">
        <f t="shared" si="99"/>
        <v>0</v>
      </c>
      <c r="P305" s="163">
        <f t="shared" si="100"/>
        <v>0</v>
      </c>
      <c r="Q305" s="163">
        <f t="shared" si="101"/>
        <v>0</v>
      </c>
      <c r="R305" s="164">
        <f t="shared" si="102"/>
        <v>0</v>
      </c>
      <c r="S305" s="64"/>
      <c r="T305" s="143">
        <f t="shared" si="103"/>
        <v>0</v>
      </c>
      <c r="U305" s="143">
        <f t="shared" si="104"/>
        <v>0</v>
      </c>
      <c r="V305" s="143">
        <f t="shared" si="105"/>
        <v>0</v>
      </c>
      <c r="W305" s="143">
        <f t="shared" si="106"/>
        <v>0</v>
      </c>
      <c r="X305" s="143">
        <f t="shared" si="107"/>
        <v>0</v>
      </c>
      <c r="Y305" s="143">
        <f t="shared" si="108"/>
        <v>0</v>
      </c>
      <c r="Z305" s="143">
        <f t="shared" si="109"/>
        <v>0</v>
      </c>
      <c r="AA305" s="64"/>
      <c r="AB305" s="64"/>
      <c r="AC305" s="64"/>
    </row>
    <row r="306" spans="1:29" ht="23.1" customHeight="1" x14ac:dyDescent="0.25">
      <c r="A306" s="339">
        <v>191</v>
      </c>
      <c r="B306" s="146" t="str">
        <f>IF('Proje ve Personel Bilgileri'!C207&gt;0,'Proje ve Personel Bilgileri'!C207,"")</f>
        <v/>
      </c>
      <c r="C306" s="162">
        <f>IF('G011A (Ocak-Temmuz)'!C306&lt;&gt;"",'G011A (Ocak-Temmuz)'!C306,0)</f>
        <v>0</v>
      </c>
      <c r="D306" s="163">
        <f>IF('G011A (Ocak-Temmuz)'!L306&lt;&gt;"",'G011A (Ocak-Temmuz)'!L306,0)</f>
        <v>0</v>
      </c>
      <c r="E306" s="155">
        <f>IF('G011A (Şubat-Ağustos)'!C306&lt;&gt;"",'G011A (Şubat-Ağustos)'!C306,0)</f>
        <v>0</v>
      </c>
      <c r="F306" s="154">
        <f>IF('G011A (Şubat-Ağustos)'!L306&lt;&gt;"",'G011A (Şubat-Ağustos)'!L306,0)</f>
        <v>0</v>
      </c>
      <c r="G306" s="155">
        <f>IF('G011A (Mart-Eylül)'!C306&lt;&gt;"",'G011A (Mart-Eylül)'!C306,0)</f>
        <v>0</v>
      </c>
      <c r="H306" s="154">
        <f>IF('G011A (Mart-Eylül)'!L306&lt;&gt;"",'G011A (Mart-Eylül)'!L306,0)</f>
        <v>0</v>
      </c>
      <c r="I306" s="155">
        <f>IF('G011A (Nisan-Ekim)'!C306&lt;&gt;"",'G011A (Nisan-Ekim)'!C306,0)</f>
        <v>0</v>
      </c>
      <c r="J306" s="154">
        <f>IF('G011A (Nisan-Ekim)'!L306&lt;&gt;"",'G011A (Nisan-Ekim)'!L306,0)</f>
        <v>0</v>
      </c>
      <c r="K306" s="155">
        <f>IF('G011A (Mayıs-Kasım)'!C306&lt;&gt;"",'G011A (Mayıs-Kasım)'!C306,0)</f>
        <v>0</v>
      </c>
      <c r="L306" s="154">
        <f>IF('G011A (Mayıs-Kasım)'!L306&lt;&gt;"",'G011A (Mayıs-Kasım)'!L306,0)</f>
        <v>0</v>
      </c>
      <c r="M306" s="155">
        <f>IF('G011A (Haziran-Aralık)'!C306&lt;&gt;"",'G011A (Haziran-Aralık)'!C306,0)</f>
        <v>0</v>
      </c>
      <c r="N306" s="154">
        <f>IF('G011A (Haziran-Aralık)'!L306&lt;&gt;"",'G011A (Haziran-Aralık)'!L306,0)</f>
        <v>0</v>
      </c>
      <c r="O306" s="162">
        <f t="shared" si="99"/>
        <v>0</v>
      </c>
      <c r="P306" s="163">
        <f t="shared" si="100"/>
        <v>0</v>
      </c>
      <c r="Q306" s="163">
        <f t="shared" si="101"/>
        <v>0</v>
      </c>
      <c r="R306" s="164">
        <f t="shared" si="102"/>
        <v>0</v>
      </c>
      <c r="S306" s="64"/>
      <c r="T306" s="143">
        <f t="shared" si="103"/>
        <v>0</v>
      </c>
      <c r="U306" s="143">
        <f t="shared" si="104"/>
        <v>0</v>
      </c>
      <c r="V306" s="143">
        <f t="shared" si="105"/>
        <v>0</v>
      </c>
      <c r="W306" s="143">
        <f t="shared" si="106"/>
        <v>0</v>
      </c>
      <c r="X306" s="143">
        <f t="shared" si="107"/>
        <v>0</v>
      </c>
      <c r="Y306" s="143">
        <f t="shared" si="108"/>
        <v>0</v>
      </c>
      <c r="Z306" s="143">
        <f t="shared" si="109"/>
        <v>0</v>
      </c>
      <c r="AA306" s="64"/>
      <c r="AB306" s="64"/>
      <c r="AC306" s="64"/>
    </row>
    <row r="307" spans="1:29" ht="23.1" customHeight="1" x14ac:dyDescent="0.25">
      <c r="A307" s="339">
        <v>192</v>
      </c>
      <c r="B307" s="146" t="str">
        <f>IF('Proje ve Personel Bilgileri'!C208&gt;0,'Proje ve Personel Bilgileri'!C208,"")</f>
        <v/>
      </c>
      <c r="C307" s="162">
        <f>IF('G011A (Ocak-Temmuz)'!C307&lt;&gt;"",'G011A (Ocak-Temmuz)'!C307,0)</f>
        <v>0</v>
      </c>
      <c r="D307" s="163">
        <f>IF('G011A (Ocak-Temmuz)'!L307&lt;&gt;"",'G011A (Ocak-Temmuz)'!L307,0)</f>
        <v>0</v>
      </c>
      <c r="E307" s="155">
        <f>IF('G011A (Şubat-Ağustos)'!C307&lt;&gt;"",'G011A (Şubat-Ağustos)'!C307,0)</f>
        <v>0</v>
      </c>
      <c r="F307" s="154">
        <f>IF('G011A (Şubat-Ağustos)'!L307&lt;&gt;"",'G011A (Şubat-Ağustos)'!L307,0)</f>
        <v>0</v>
      </c>
      <c r="G307" s="155">
        <f>IF('G011A (Mart-Eylül)'!C307&lt;&gt;"",'G011A (Mart-Eylül)'!C307,0)</f>
        <v>0</v>
      </c>
      <c r="H307" s="154">
        <f>IF('G011A (Mart-Eylül)'!L307&lt;&gt;"",'G011A (Mart-Eylül)'!L307,0)</f>
        <v>0</v>
      </c>
      <c r="I307" s="155">
        <f>IF('G011A (Nisan-Ekim)'!C307&lt;&gt;"",'G011A (Nisan-Ekim)'!C307,0)</f>
        <v>0</v>
      </c>
      <c r="J307" s="154">
        <f>IF('G011A (Nisan-Ekim)'!L307&lt;&gt;"",'G011A (Nisan-Ekim)'!L307,0)</f>
        <v>0</v>
      </c>
      <c r="K307" s="155">
        <f>IF('G011A (Mayıs-Kasım)'!C307&lt;&gt;"",'G011A (Mayıs-Kasım)'!C307,0)</f>
        <v>0</v>
      </c>
      <c r="L307" s="154">
        <f>IF('G011A (Mayıs-Kasım)'!L307&lt;&gt;"",'G011A (Mayıs-Kasım)'!L307,0)</f>
        <v>0</v>
      </c>
      <c r="M307" s="155">
        <f>IF('G011A (Haziran-Aralık)'!C307&lt;&gt;"",'G011A (Haziran-Aralık)'!C307,0)</f>
        <v>0</v>
      </c>
      <c r="N307" s="154">
        <f>IF('G011A (Haziran-Aralık)'!L307&lt;&gt;"",'G011A (Haziran-Aralık)'!L307,0)</f>
        <v>0</v>
      </c>
      <c r="O307" s="162">
        <f t="shared" si="99"/>
        <v>0</v>
      </c>
      <c r="P307" s="163">
        <f t="shared" si="100"/>
        <v>0</v>
      </c>
      <c r="Q307" s="163">
        <f t="shared" si="101"/>
        <v>0</v>
      </c>
      <c r="R307" s="164">
        <f t="shared" si="102"/>
        <v>0</v>
      </c>
      <c r="S307" s="64"/>
      <c r="T307" s="143">
        <f t="shared" si="103"/>
        <v>0</v>
      </c>
      <c r="U307" s="143">
        <f t="shared" si="104"/>
        <v>0</v>
      </c>
      <c r="V307" s="143">
        <f t="shared" si="105"/>
        <v>0</v>
      </c>
      <c r="W307" s="143">
        <f t="shared" si="106"/>
        <v>0</v>
      </c>
      <c r="X307" s="143">
        <f t="shared" si="107"/>
        <v>0</v>
      </c>
      <c r="Y307" s="143">
        <f t="shared" si="108"/>
        <v>0</v>
      </c>
      <c r="Z307" s="143">
        <f t="shared" si="109"/>
        <v>0</v>
      </c>
      <c r="AA307" s="64"/>
      <c r="AB307" s="64"/>
      <c r="AC307" s="64"/>
    </row>
    <row r="308" spans="1:29" ht="23.1" customHeight="1" x14ac:dyDescent="0.25">
      <c r="A308" s="339">
        <v>193</v>
      </c>
      <c r="B308" s="146" t="str">
        <f>IF('Proje ve Personel Bilgileri'!C209&gt;0,'Proje ve Personel Bilgileri'!C209,"")</f>
        <v/>
      </c>
      <c r="C308" s="162">
        <f>IF('G011A (Ocak-Temmuz)'!C308&lt;&gt;"",'G011A (Ocak-Temmuz)'!C308,0)</f>
        <v>0</v>
      </c>
      <c r="D308" s="163">
        <f>IF('G011A (Ocak-Temmuz)'!L308&lt;&gt;"",'G011A (Ocak-Temmuz)'!L308,0)</f>
        <v>0</v>
      </c>
      <c r="E308" s="155">
        <f>IF('G011A (Şubat-Ağustos)'!C308&lt;&gt;"",'G011A (Şubat-Ağustos)'!C308,0)</f>
        <v>0</v>
      </c>
      <c r="F308" s="154">
        <f>IF('G011A (Şubat-Ağustos)'!L308&lt;&gt;"",'G011A (Şubat-Ağustos)'!L308,0)</f>
        <v>0</v>
      </c>
      <c r="G308" s="155">
        <f>IF('G011A (Mart-Eylül)'!C308&lt;&gt;"",'G011A (Mart-Eylül)'!C308,0)</f>
        <v>0</v>
      </c>
      <c r="H308" s="154">
        <f>IF('G011A (Mart-Eylül)'!L308&lt;&gt;"",'G011A (Mart-Eylül)'!L308,0)</f>
        <v>0</v>
      </c>
      <c r="I308" s="155">
        <f>IF('G011A (Nisan-Ekim)'!C308&lt;&gt;"",'G011A (Nisan-Ekim)'!C308,0)</f>
        <v>0</v>
      </c>
      <c r="J308" s="154">
        <f>IF('G011A (Nisan-Ekim)'!L308&lt;&gt;"",'G011A (Nisan-Ekim)'!L308,0)</f>
        <v>0</v>
      </c>
      <c r="K308" s="155">
        <f>IF('G011A (Mayıs-Kasım)'!C308&lt;&gt;"",'G011A (Mayıs-Kasım)'!C308,0)</f>
        <v>0</v>
      </c>
      <c r="L308" s="154">
        <f>IF('G011A (Mayıs-Kasım)'!L308&lt;&gt;"",'G011A (Mayıs-Kasım)'!L308,0)</f>
        <v>0</v>
      </c>
      <c r="M308" s="155">
        <f>IF('G011A (Haziran-Aralık)'!C308&lt;&gt;"",'G011A (Haziran-Aralık)'!C308,0)</f>
        <v>0</v>
      </c>
      <c r="N308" s="154">
        <f>IF('G011A (Haziran-Aralık)'!L308&lt;&gt;"",'G011A (Haziran-Aralık)'!L308,0)</f>
        <v>0</v>
      </c>
      <c r="O308" s="162">
        <f t="shared" si="99"/>
        <v>0</v>
      </c>
      <c r="P308" s="163">
        <f t="shared" si="100"/>
        <v>0</v>
      </c>
      <c r="Q308" s="163">
        <f t="shared" si="101"/>
        <v>0</v>
      </c>
      <c r="R308" s="164">
        <f t="shared" si="102"/>
        <v>0</v>
      </c>
      <c r="S308" s="64"/>
      <c r="T308" s="143">
        <f t="shared" si="103"/>
        <v>0</v>
      </c>
      <c r="U308" s="143">
        <f t="shared" si="104"/>
        <v>0</v>
      </c>
      <c r="V308" s="143">
        <f t="shared" si="105"/>
        <v>0</v>
      </c>
      <c r="W308" s="143">
        <f t="shared" si="106"/>
        <v>0</v>
      </c>
      <c r="X308" s="143">
        <f t="shared" si="107"/>
        <v>0</v>
      </c>
      <c r="Y308" s="143">
        <f t="shared" si="108"/>
        <v>0</v>
      </c>
      <c r="Z308" s="143">
        <f t="shared" si="109"/>
        <v>0</v>
      </c>
      <c r="AA308" s="64"/>
      <c r="AB308" s="64"/>
      <c r="AC308" s="64"/>
    </row>
    <row r="309" spans="1:29" ht="23.1" customHeight="1" x14ac:dyDescent="0.25">
      <c r="A309" s="339">
        <v>194</v>
      </c>
      <c r="B309" s="146" t="str">
        <f>IF('Proje ve Personel Bilgileri'!C210&gt;0,'Proje ve Personel Bilgileri'!C210,"")</f>
        <v/>
      </c>
      <c r="C309" s="162">
        <f>IF('G011A (Ocak-Temmuz)'!C309&lt;&gt;"",'G011A (Ocak-Temmuz)'!C309,0)</f>
        <v>0</v>
      </c>
      <c r="D309" s="163">
        <f>IF('G011A (Ocak-Temmuz)'!L309&lt;&gt;"",'G011A (Ocak-Temmuz)'!L309,0)</f>
        <v>0</v>
      </c>
      <c r="E309" s="155">
        <f>IF('G011A (Şubat-Ağustos)'!C309&lt;&gt;"",'G011A (Şubat-Ağustos)'!C309,0)</f>
        <v>0</v>
      </c>
      <c r="F309" s="154">
        <f>IF('G011A (Şubat-Ağustos)'!L309&lt;&gt;"",'G011A (Şubat-Ağustos)'!L309,0)</f>
        <v>0</v>
      </c>
      <c r="G309" s="155">
        <f>IF('G011A (Mart-Eylül)'!C309&lt;&gt;"",'G011A (Mart-Eylül)'!C309,0)</f>
        <v>0</v>
      </c>
      <c r="H309" s="154">
        <f>IF('G011A (Mart-Eylül)'!L309&lt;&gt;"",'G011A (Mart-Eylül)'!L309,0)</f>
        <v>0</v>
      </c>
      <c r="I309" s="155">
        <f>IF('G011A (Nisan-Ekim)'!C309&lt;&gt;"",'G011A (Nisan-Ekim)'!C309,0)</f>
        <v>0</v>
      </c>
      <c r="J309" s="154">
        <f>IF('G011A (Nisan-Ekim)'!L309&lt;&gt;"",'G011A (Nisan-Ekim)'!L309,0)</f>
        <v>0</v>
      </c>
      <c r="K309" s="155">
        <f>IF('G011A (Mayıs-Kasım)'!C309&lt;&gt;"",'G011A (Mayıs-Kasım)'!C309,0)</f>
        <v>0</v>
      </c>
      <c r="L309" s="154">
        <f>IF('G011A (Mayıs-Kasım)'!L309&lt;&gt;"",'G011A (Mayıs-Kasım)'!L309,0)</f>
        <v>0</v>
      </c>
      <c r="M309" s="155">
        <f>IF('G011A (Haziran-Aralık)'!C309&lt;&gt;"",'G011A (Haziran-Aralık)'!C309,0)</f>
        <v>0</v>
      </c>
      <c r="N309" s="154">
        <f>IF('G011A (Haziran-Aralık)'!L309&lt;&gt;"",'G011A (Haziran-Aralık)'!L309,0)</f>
        <v>0</v>
      </c>
      <c r="O309" s="162">
        <f t="shared" si="99"/>
        <v>0</v>
      </c>
      <c r="P309" s="163">
        <f t="shared" si="100"/>
        <v>0</v>
      </c>
      <c r="Q309" s="163">
        <f t="shared" si="101"/>
        <v>0</v>
      </c>
      <c r="R309" s="164">
        <f t="shared" si="102"/>
        <v>0</v>
      </c>
      <c r="S309" s="64"/>
      <c r="T309" s="143">
        <f t="shared" si="103"/>
        <v>0</v>
      </c>
      <c r="U309" s="143">
        <f t="shared" si="104"/>
        <v>0</v>
      </c>
      <c r="V309" s="143">
        <f t="shared" si="105"/>
        <v>0</v>
      </c>
      <c r="W309" s="143">
        <f t="shared" si="106"/>
        <v>0</v>
      </c>
      <c r="X309" s="143">
        <f t="shared" si="107"/>
        <v>0</v>
      </c>
      <c r="Y309" s="143">
        <f t="shared" si="108"/>
        <v>0</v>
      </c>
      <c r="Z309" s="143">
        <f t="shared" si="109"/>
        <v>0</v>
      </c>
      <c r="AA309" s="64"/>
      <c r="AB309" s="64"/>
      <c r="AC309" s="64"/>
    </row>
    <row r="310" spans="1:29" ht="23.1" customHeight="1" x14ac:dyDescent="0.25">
      <c r="A310" s="339">
        <v>195</v>
      </c>
      <c r="B310" s="146" t="str">
        <f>IF('Proje ve Personel Bilgileri'!C211&gt;0,'Proje ve Personel Bilgileri'!C211,"")</f>
        <v/>
      </c>
      <c r="C310" s="162">
        <f>IF('G011A (Ocak-Temmuz)'!C310&lt;&gt;"",'G011A (Ocak-Temmuz)'!C310,0)</f>
        <v>0</v>
      </c>
      <c r="D310" s="163">
        <f>IF('G011A (Ocak-Temmuz)'!L310&lt;&gt;"",'G011A (Ocak-Temmuz)'!L310,0)</f>
        <v>0</v>
      </c>
      <c r="E310" s="155">
        <f>IF('G011A (Şubat-Ağustos)'!C310&lt;&gt;"",'G011A (Şubat-Ağustos)'!C310,0)</f>
        <v>0</v>
      </c>
      <c r="F310" s="154">
        <f>IF('G011A (Şubat-Ağustos)'!L310&lt;&gt;"",'G011A (Şubat-Ağustos)'!L310,0)</f>
        <v>0</v>
      </c>
      <c r="G310" s="155">
        <f>IF('G011A (Mart-Eylül)'!C310&lt;&gt;"",'G011A (Mart-Eylül)'!C310,0)</f>
        <v>0</v>
      </c>
      <c r="H310" s="154">
        <f>IF('G011A (Mart-Eylül)'!L310&lt;&gt;"",'G011A (Mart-Eylül)'!L310,0)</f>
        <v>0</v>
      </c>
      <c r="I310" s="155">
        <f>IF('G011A (Nisan-Ekim)'!C310&lt;&gt;"",'G011A (Nisan-Ekim)'!C310,0)</f>
        <v>0</v>
      </c>
      <c r="J310" s="154">
        <f>IF('G011A (Nisan-Ekim)'!L310&lt;&gt;"",'G011A (Nisan-Ekim)'!L310,0)</f>
        <v>0</v>
      </c>
      <c r="K310" s="155">
        <f>IF('G011A (Mayıs-Kasım)'!C310&lt;&gt;"",'G011A (Mayıs-Kasım)'!C310,0)</f>
        <v>0</v>
      </c>
      <c r="L310" s="154">
        <f>IF('G011A (Mayıs-Kasım)'!L310&lt;&gt;"",'G011A (Mayıs-Kasım)'!L310,0)</f>
        <v>0</v>
      </c>
      <c r="M310" s="155">
        <f>IF('G011A (Haziran-Aralık)'!C310&lt;&gt;"",'G011A (Haziran-Aralık)'!C310,0)</f>
        <v>0</v>
      </c>
      <c r="N310" s="154">
        <f>IF('G011A (Haziran-Aralık)'!L310&lt;&gt;"",'G011A (Haziran-Aralık)'!L310,0)</f>
        <v>0</v>
      </c>
      <c r="O310" s="162">
        <f t="shared" si="99"/>
        <v>0</v>
      </c>
      <c r="P310" s="163">
        <f t="shared" si="100"/>
        <v>0</v>
      </c>
      <c r="Q310" s="163">
        <f t="shared" si="101"/>
        <v>0</v>
      </c>
      <c r="R310" s="164">
        <f t="shared" si="102"/>
        <v>0</v>
      </c>
      <c r="S310" s="64"/>
      <c r="T310" s="143">
        <f t="shared" si="103"/>
        <v>0</v>
      </c>
      <c r="U310" s="143">
        <f t="shared" si="104"/>
        <v>0</v>
      </c>
      <c r="V310" s="143">
        <f t="shared" si="105"/>
        <v>0</v>
      </c>
      <c r="W310" s="143">
        <f t="shared" si="106"/>
        <v>0</v>
      </c>
      <c r="X310" s="143">
        <f t="shared" si="107"/>
        <v>0</v>
      </c>
      <c r="Y310" s="143">
        <f t="shared" si="108"/>
        <v>0</v>
      </c>
      <c r="Z310" s="143">
        <f t="shared" si="109"/>
        <v>0</v>
      </c>
      <c r="AA310" s="64"/>
      <c r="AB310" s="64"/>
      <c r="AC310" s="64"/>
    </row>
    <row r="311" spans="1:29" ht="23.1" customHeight="1" x14ac:dyDescent="0.25">
      <c r="A311" s="339">
        <v>196</v>
      </c>
      <c r="B311" s="146" t="str">
        <f>IF('Proje ve Personel Bilgileri'!C212&gt;0,'Proje ve Personel Bilgileri'!C212,"")</f>
        <v/>
      </c>
      <c r="C311" s="162">
        <f>IF('G011A (Ocak-Temmuz)'!C311&lt;&gt;"",'G011A (Ocak-Temmuz)'!C311,0)</f>
        <v>0</v>
      </c>
      <c r="D311" s="163">
        <f>IF('G011A (Ocak-Temmuz)'!L311&lt;&gt;"",'G011A (Ocak-Temmuz)'!L311,0)</f>
        <v>0</v>
      </c>
      <c r="E311" s="155">
        <f>IF('G011A (Şubat-Ağustos)'!C311&lt;&gt;"",'G011A (Şubat-Ağustos)'!C311,0)</f>
        <v>0</v>
      </c>
      <c r="F311" s="154">
        <f>IF('G011A (Şubat-Ağustos)'!L311&lt;&gt;"",'G011A (Şubat-Ağustos)'!L311,0)</f>
        <v>0</v>
      </c>
      <c r="G311" s="155">
        <f>IF('G011A (Mart-Eylül)'!C311&lt;&gt;"",'G011A (Mart-Eylül)'!C311,0)</f>
        <v>0</v>
      </c>
      <c r="H311" s="154">
        <f>IF('G011A (Mart-Eylül)'!L311&lt;&gt;"",'G011A (Mart-Eylül)'!L311,0)</f>
        <v>0</v>
      </c>
      <c r="I311" s="155">
        <f>IF('G011A (Nisan-Ekim)'!C311&lt;&gt;"",'G011A (Nisan-Ekim)'!C311,0)</f>
        <v>0</v>
      </c>
      <c r="J311" s="154">
        <f>IF('G011A (Nisan-Ekim)'!L311&lt;&gt;"",'G011A (Nisan-Ekim)'!L311,0)</f>
        <v>0</v>
      </c>
      <c r="K311" s="155">
        <f>IF('G011A (Mayıs-Kasım)'!C311&lt;&gt;"",'G011A (Mayıs-Kasım)'!C311,0)</f>
        <v>0</v>
      </c>
      <c r="L311" s="154">
        <f>IF('G011A (Mayıs-Kasım)'!L311&lt;&gt;"",'G011A (Mayıs-Kasım)'!L311,0)</f>
        <v>0</v>
      </c>
      <c r="M311" s="155">
        <f>IF('G011A (Haziran-Aralık)'!C311&lt;&gt;"",'G011A (Haziran-Aralık)'!C311,0)</f>
        <v>0</v>
      </c>
      <c r="N311" s="154">
        <f>IF('G011A (Haziran-Aralık)'!L311&lt;&gt;"",'G011A (Haziran-Aralık)'!L311,0)</f>
        <v>0</v>
      </c>
      <c r="O311" s="162">
        <f t="shared" si="99"/>
        <v>0</v>
      </c>
      <c r="P311" s="163">
        <f t="shared" si="100"/>
        <v>0</v>
      </c>
      <c r="Q311" s="163">
        <f t="shared" si="101"/>
        <v>0</v>
      </c>
      <c r="R311" s="164">
        <f t="shared" si="102"/>
        <v>0</v>
      </c>
      <c r="S311" s="64"/>
      <c r="T311" s="143">
        <f t="shared" si="103"/>
        <v>0</v>
      </c>
      <c r="U311" s="143">
        <f t="shared" si="104"/>
        <v>0</v>
      </c>
      <c r="V311" s="143">
        <f t="shared" si="105"/>
        <v>0</v>
      </c>
      <c r="W311" s="143">
        <f t="shared" si="106"/>
        <v>0</v>
      </c>
      <c r="X311" s="143">
        <f t="shared" si="107"/>
        <v>0</v>
      </c>
      <c r="Y311" s="143">
        <f t="shared" si="108"/>
        <v>0</v>
      </c>
      <c r="Z311" s="143">
        <f t="shared" si="109"/>
        <v>0</v>
      </c>
      <c r="AA311" s="64"/>
      <c r="AB311" s="64"/>
      <c r="AC311" s="64"/>
    </row>
    <row r="312" spans="1:29" ht="23.1" customHeight="1" x14ac:dyDescent="0.25">
      <c r="A312" s="339">
        <v>197</v>
      </c>
      <c r="B312" s="146" t="str">
        <f>IF('Proje ve Personel Bilgileri'!C213&gt;0,'Proje ve Personel Bilgileri'!C213,"")</f>
        <v/>
      </c>
      <c r="C312" s="162">
        <f>IF('G011A (Ocak-Temmuz)'!C312&lt;&gt;"",'G011A (Ocak-Temmuz)'!C312,0)</f>
        <v>0</v>
      </c>
      <c r="D312" s="163">
        <f>IF('G011A (Ocak-Temmuz)'!L312&lt;&gt;"",'G011A (Ocak-Temmuz)'!L312,0)</f>
        <v>0</v>
      </c>
      <c r="E312" s="155">
        <f>IF('G011A (Şubat-Ağustos)'!C312&lt;&gt;"",'G011A (Şubat-Ağustos)'!C312,0)</f>
        <v>0</v>
      </c>
      <c r="F312" s="154">
        <f>IF('G011A (Şubat-Ağustos)'!L312&lt;&gt;"",'G011A (Şubat-Ağustos)'!L312,0)</f>
        <v>0</v>
      </c>
      <c r="G312" s="155">
        <f>IF('G011A (Mart-Eylül)'!C312&lt;&gt;"",'G011A (Mart-Eylül)'!C312,0)</f>
        <v>0</v>
      </c>
      <c r="H312" s="154">
        <f>IF('G011A (Mart-Eylül)'!L312&lt;&gt;"",'G011A (Mart-Eylül)'!L312,0)</f>
        <v>0</v>
      </c>
      <c r="I312" s="155">
        <f>IF('G011A (Nisan-Ekim)'!C312&lt;&gt;"",'G011A (Nisan-Ekim)'!C312,0)</f>
        <v>0</v>
      </c>
      <c r="J312" s="154">
        <f>IF('G011A (Nisan-Ekim)'!L312&lt;&gt;"",'G011A (Nisan-Ekim)'!L312,0)</f>
        <v>0</v>
      </c>
      <c r="K312" s="155">
        <f>IF('G011A (Mayıs-Kasım)'!C312&lt;&gt;"",'G011A (Mayıs-Kasım)'!C312,0)</f>
        <v>0</v>
      </c>
      <c r="L312" s="154">
        <f>IF('G011A (Mayıs-Kasım)'!L312&lt;&gt;"",'G011A (Mayıs-Kasım)'!L312,0)</f>
        <v>0</v>
      </c>
      <c r="M312" s="155">
        <f>IF('G011A (Haziran-Aralık)'!C312&lt;&gt;"",'G011A (Haziran-Aralık)'!C312,0)</f>
        <v>0</v>
      </c>
      <c r="N312" s="154">
        <f>IF('G011A (Haziran-Aralık)'!L312&lt;&gt;"",'G011A (Haziran-Aralık)'!L312,0)</f>
        <v>0</v>
      </c>
      <c r="O312" s="162">
        <f t="shared" si="99"/>
        <v>0</v>
      </c>
      <c r="P312" s="163">
        <f t="shared" si="100"/>
        <v>0</v>
      </c>
      <c r="Q312" s="163">
        <f t="shared" si="101"/>
        <v>0</v>
      </c>
      <c r="R312" s="164">
        <f t="shared" si="102"/>
        <v>0</v>
      </c>
      <c r="S312" s="64"/>
      <c r="T312" s="143">
        <f t="shared" si="103"/>
        <v>0</v>
      </c>
      <c r="U312" s="143">
        <f t="shared" si="104"/>
        <v>0</v>
      </c>
      <c r="V312" s="143">
        <f t="shared" si="105"/>
        <v>0</v>
      </c>
      <c r="W312" s="143">
        <f t="shared" si="106"/>
        <v>0</v>
      </c>
      <c r="X312" s="143">
        <f t="shared" si="107"/>
        <v>0</v>
      </c>
      <c r="Y312" s="143">
        <f t="shared" si="108"/>
        <v>0</v>
      </c>
      <c r="Z312" s="143">
        <f t="shared" si="109"/>
        <v>0</v>
      </c>
      <c r="AA312" s="64"/>
      <c r="AB312" s="64"/>
      <c r="AC312" s="64"/>
    </row>
    <row r="313" spans="1:29" ht="23.1" customHeight="1" x14ac:dyDescent="0.25">
      <c r="A313" s="339">
        <v>198</v>
      </c>
      <c r="B313" s="146" t="str">
        <f>IF('Proje ve Personel Bilgileri'!C214&gt;0,'Proje ve Personel Bilgileri'!C214,"")</f>
        <v/>
      </c>
      <c r="C313" s="162">
        <f>IF('G011A (Ocak-Temmuz)'!C313&lt;&gt;"",'G011A (Ocak-Temmuz)'!C313,0)</f>
        <v>0</v>
      </c>
      <c r="D313" s="163">
        <f>IF('G011A (Ocak-Temmuz)'!L313&lt;&gt;"",'G011A (Ocak-Temmuz)'!L313,0)</f>
        <v>0</v>
      </c>
      <c r="E313" s="155">
        <f>IF('G011A (Şubat-Ağustos)'!C313&lt;&gt;"",'G011A (Şubat-Ağustos)'!C313,0)</f>
        <v>0</v>
      </c>
      <c r="F313" s="154">
        <f>IF('G011A (Şubat-Ağustos)'!L313&lt;&gt;"",'G011A (Şubat-Ağustos)'!L313,0)</f>
        <v>0</v>
      </c>
      <c r="G313" s="155">
        <f>IF('G011A (Mart-Eylül)'!C313&lt;&gt;"",'G011A (Mart-Eylül)'!C313,0)</f>
        <v>0</v>
      </c>
      <c r="H313" s="154">
        <f>IF('G011A (Mart-Eylül)'!L313&lt;&gt;"",'G011A (Mart-Eylül)'!L313,0)</f>
        <v>0</v>
      </c>
      <c r="I313" s="155">
        <f>IF('G011A (Nisan-Ekim)'!C313&lt;&gt;"",'G011A (Nisan-Ekim)'!C313,0)</f>
        <v>0</v>
      </c>
      <c r="J313" s="154">
        <f>IF('G011A (Nisan-Ekim)'!L313&lt;&gt;"",'G011A (Nisan-Ekim)'!L313,0)</f>
        <v>0</v>
      </c>
      <c r="K313" s="155">
        <f>IF('G011A (Mayıs-Kasım)'!C313&lt;&gt;"",'G011A (Mayıs-Kasım)'!C313,0)</f>
        <v>0</v>
      </c>
      <c r="L313" s="154">
        <f>IF('G011A (Mayıs-Kasım)'!L313&lt;&gt;"",'G011A (Mayıs-Kasım)'!L313,0)</f>
        <v>0</v>
      </c>
      <c r="M313" s="155">
        <f>IF('G011A (Haziran-Aralık)'!C313&lt;&gt;"",'G011A (Haziran-Aralık)'!C313,0)</f>
        <v>0</v>
      </c>
      <c r="N313" s="154">
        <f>IF('G011A (Haziran-Aralık)'!L313&lt;&gt;"",'G011A (Haziran-Aralık)'!L313,0)</f>
        <v>0</v>
      </c>
      <c r="O313" s="162">
        <f t="shared" si="99"/>
        <v>0</v>
      </c>
      <c r="P313" s="163">
        <f t="shared" si="100"/>
        <v>0</v>
      </c>
      <c r="Q313" s="163">
        <f t="shared" si="101"/>
        <v>0</v>
      </c>
      <c r="R313" s="164">
        <f t="shared" si="102"/>
        <v>0</v>
      </c>
      <c r="S313" s="64"/>
      <c r="T313" s="143">
        <f t="shared" si="103"/>
        <v>0</v>
      </c>
      <c r="U313" s="143">
        <f t="shared" si="104"/>
        <v>0</v>
      </c>
      <c r="V313" s="143">
        <f t="shared" si="105"/>
        <v>0</v>
      </c>
      <c r="W313" s="143">
        <f t="shared" si="106"/>
        <v>0</v>
      </c>
      <c r="X313" s="143">
        <f t="shared" si="107"/>
        <v>0</v>
      </c>
      <c r="Y313" s="143">
        <f t="shared" si="108"/>
        <v>0</v>
      </c>
      <c r="Z313" s="143">
        <f t="shared" si="109"/>
        <v>0</v>
      </c>
      <c r="AA313" s="64"/>
      <c r="AB313" s="64"/>
      <c r="AC313" s="64"/>
    </row>
    <row r="314" spans="1:29" ht="23.1" customHeight="1" x14ac:dyDescent="0.25">
      <c r="A314" s="339">
        <v>199</v>
      </c>
      <c r="B314" s="146" t="str">
        <f>IF('Proje ve Personel Bilgileri'!C215&gt;0,'Proje ve Personel Bilgileri'!C215,"")</f>
        <v/>
      </c>
      <c r="C314" s="162">
        <f>IF('G011A (Ocak-Temmuz)'!C314&lt;&gt;"",'G011A (Ocak-Temmuz)'!C314,0)</f>
        <v>0</v>
      </c>
      <c r="D314" s="163">
        <f>IF('G011A (Ocak-Temmuz)'!L314&lt;&gt;"",'G011A (Ocak-Temmuz)'!L314,0)</f>
        <v>0</v>
      </c>
      <c r="E314" s="155">
        <f>IF('G011A (Şubat-Ağustos)'!C314&lt;&gt;"",'G011A (Şubat-Ağustos)'!C314,0)</f>
        <v>0</v>
      </c>
      <c r="F314" s="154">
        <f>IF('G011A (Şubat-Ağustos)'!L314&lt;&gt;"",'G011A (Şubat-Ağustos)'!L314,0)</f>
        <v>0</v>
      </c>
      <c r="G314" s="155">
        <f>IF('G011A (Mart-Eylül)'!C314&lt;&gt;"",'G011A (Mart-Eylül)'!C314,0)</f>
        <v>0</v>
      </c>
      <c r="H314" s="154">
        <f>IF('G011A (Mart-Eylül)'!L314&lt;&gt;"",'G011A (Mart-Eylül)'!L314,0)</f>
        <v>0</v>
      </c>
      <c r="I314" s="155">
        <f>IF('G011A (Nisan-Ekim)'!C314&lt;&gt;"",'G011A (Nisan-Ekim)'!C314,0)</f>
        <v>0</v>
      </c>
      <c r="J314" s="154">
        <f>IF('G011A (Nisan-Ekim)'!L314&lt;&gt;"",'G011A (Nisan-Ekim)'!L314,0)</f>
        <v>0</v>
      </c>
      <c r="K314" s="155">
        <f>IF('G011A (Mayıs-Kasım)'!C314&lt;&gt;"",'G011A (Mayıs-Kasım)'!C314,0)</f>
        <v>0</v>
      </c>
      <c r="L314" s="154">
        <f>IF('G011A (Mayıs-Kasım)'!L314&lt;&gt;"",'G011A (Mayıs-Kasım)'!L314,0)</f>
        <v>0</v>
      </c>
      <c r="M314" s="155">
        <f>IF('G011A (Haziran-Aralık)'!C314&lt;&gt;"",'G011A (Haziran-Aralık)'!C314,0)</f>
        <v>0</v>
      </c>
      <c r="N314" s="154">
        <f>IF('G011A (Haziran-Aralık)'!L314&lt;&gt;"",'G011A (Haziran-Aralık)'!L314,0)</f>
        <v>0</v>
      </c>
      <c r="O314" s="162">
        <f t="shared" si="99"/>
        <v>0</v>
      </c>
      <c r="P314" s="163">
        <f t="shared" si="100"/>
        <v>0</v>
      </c>
      <c r="Q314" s="163">
        <f t="shared" si="101"/>
        <v>0</v>
      </c>
      <c r="R314" s="164">
        <f t="shared" si="102"/>
        <v>0</v>
      </c>
      <c r="S314" s="64"/>
      <c r="T314" s="143">
        <f t="shared" si="103"/>
        <v>0</v>
      </c>
      <c r="U314" s="143">
        <f t="shared" si="104"/>
        <v>0</v>
      </c>
      <c r="V314" s="143">
        <f t="shared" si="105"/>
        <v>0</v>
      </c>
      <c r="W314" s="143">
        <f t="shared" si="106"/>
        <v>0</v>
      </c>
      <c r="X314" s="143">
        <f t="shared" si="107"/>
        <v>0</v>
      </c>
      <c r="Y314" s="143">
        <f t="shared" si="108"/>
        <v>0</v>
      </c>
      <c r="Z314" s="143">
        <f t="shared" si="109"/>
        <v>0</v>
      </c>
      <c r="AA314" s="64"/>
      <c r="AB314" s="64"/>
      <c r="AC314" s="64"/>
    </row>
    <row r="315" spans="1:29" ht="23.1" customHeight="1" thickBot="1" x14ac:dyDescent="0.3">
      <c r="A315" s="340">
        <v>200</v>
      </c>
      <c r="B315" s="148" t="str">
        <f>IF('Proje ve Personel Bilgileri'!C216&gt;0,'Proje ve Personel Bilgileri'!C216,"")</f>
        <v/>
      </c>
      <c r="C315" s="165">
        <f>IF('G011A (Ocak-Temmuz)'!C315&lt;&gt;"",'G011A (Ocak-Temmuz)'!C315,0)</f>
        <v>0</v>
      </c>
      <c r="D315" s="166">
        <f>IF('G011A (Ocak-Temmuz)'!L315&lt;&gt;"",'G011A (Ocak-Temmuz)'!L315,0)</f>
        <v>0</v>
      </c>
      <c r="E315" s="159">
        <f>IF('G011A (Şubat-Ağustos)'!C315&lt;&gt;"",'G011A (Şubat-Ağustos)'!C315,0)</f>
        <v>0</v>
      </c>
      <c r="F315" s="158">
        <f>IF('G011A (Şubat-Ağustos)'!L315&lt;&gt;"",'G011A (Şubat-Ağustos)'!L315,0)</f>
        <v>0</v>
      </c>
      <c r="G315" s="159">
        <f>IF('G011A (Mart-Eylül)'!C315&lt;&gt;"",'G011A (Mart-Eylül)'!C315,0)</f>
        <v>0</v>
      </c>
      <c r="H315" s="158">
        <f>IF('G011A (Mart-Eylül)'!L315&lt;&gt;"",'G011A (Mart-Eylül)'!L315,0)</f>
        <v>0</v>
      </c>
      <c r="I315" s="159">
        <f>IF('G011A (Nisan-Ekim)'!C315&lt;&gt;"",'G011A (Nisan-Ekim)'!C315,0)</f>
        <v>0</v>
      </c>
      <c r="J315" s="158">
        <f>IF('G011A (Nisan-Ekim)'!L315&lt;&gt;"",'G011A (Nisan-Ekim)'!L315,0)</f>
        <v>0</v>
      </c>
      <c r="K315" s="159">
        <f>IF('G011A (Mayıs-Kasım)'!C315&lt;&gt;"",'G011A (Mayıs-Kasım)'!C315,0)</f>
        <v>0</v>
      </c>
      <c r="L315" s="158">
        <f>IF('G011A (Mayıs-Kasım)'!L315&lt;&gt;"",'G011A (Mayıs-Kasım)'!L315,0)</f>
        <v>0</v>
      </c>
      <c r="M315" s="159">
        <f>IF('G011A (Haziran-Aralık)'!C315&lt;&gt;"",'G011A (Haziran-Aralık)'!C315,0)</f>
        <v>0</v>
      </c>
      <c r="N315" s="158">
        <f>IF('G011A (Haziran-Aralık)'!L315&lt;&gt;"",'G011A (Haziran-Aralık)'!L315,0)</f>
        <v>0</v>
      </c>
      <c r="O315" s="165">
        <f t="shared" si="99"/>
        <v>0</v>
      </c>
      <c r="P315" s="166">
        <f t="shared" si="100"/>
        <v>0</v>
      </c>
      <c r="Q315" s="166">
        <f t="shared" si="101"/>
        <v>0</v>
      </c>
      <c r="R315" s="167">
        <f t="shared" si="102"/>
        <v>0</v>
      </c>
      <c r="S315" s="64"/>
      <c r="T315" s="143">
        <f t="shared" si="103"/>
        <v>0</v>
      </c>
      <c r="U315" s="143">
        <f t="shared" si="104"/>
        <v>0</v>
      </c>
      <c r="V315" s="143">
        <f t="shared" si="105"/>
        <v>0</v>
      </c>
      <c r="W315" s="143">
        <f t="shared" si="106"/>
        <v>0</v>
      </c>
      <c r="X315" s="143">
        <f t="shared" si="107"/>
        <v>0</v>
      </c>
      <c r="Y315" s="143">
        <f t="shared" si="108"/>
        <v>0</v>
      </c>
      <c r="Z315" s="143">
        <f t="shared" si="109"/>
        <v>0</v>
      </c>
      <c r="AA315" s="143">
        <f>IF(ISERROR(IF(SUM(C296:R315)&gt;0,1,0)),1,IF(SUM(C296:R315)&gt;0,1,0))</f>
        <v>0</v>
      </c>
      <c r="AB315" s="64"/>
      <c r="AC315" s="64"/>
    </row>
    <row r="316" spans="1:29" x14ac:dyDescent="0.25">
      <c r="A316" s="64"/>
      <c r="B316" s="12"/>
      <c r="C316" s="12"/>
      <c r="D316" s="12"/>
      <c r="E316" s="12"/>
      <c r="F316" s="12"/>
      <c r="G316" s="12"/>
      <c r="H316" s="12"/>
      <c r="I316" s="12"/>
      <c r="J316" s="2"/>
      <c r="K316" s="64"/>
      <c r="L316" s="94"/>
      <c r="M316" s="94"/>
      <c r="N316" s="94"/>
      <c r="O316" s="94"/>
      <c r="P316" s="94"/>
      <c r="Q316" s="94"/>
      <c r="R316" s="64"/>
      <c r="S316" s="64"/>
      <c r="T316" s="64"/>
      <c r="U316" s="64"/>
      <c r="V316" s="64"/>
      <c r="W316" s="64"/>
      <c r="X316" s="64"/>
      <c r="Y316" s="64"/>
      <c r="Z316" s="64"/>
      <c r="AA316" s="64"/>
      <c r="AB316" s="64"/>
      <c r="AC316" s="64"/>
    </row>
    <row r="317" spans="1:29" x14ac:dyDescent="0.25">
      <c r="A317" s="341" t="s">
        <v>134</v>
      </c>
      <c r="B317" s="12"/>
      <c r="C317" s="12"/>
      <c r="D317" s="12"/>
      <c r="E317" s="12"/>
      <c r="F317" s="12"/>
      <c r="G317" s="12"/>
      <c r="H317" s="12"/>
      <c r="I317" s="12"/>
      <c r="J317" s="2"/>
      <c r="K317" s="64"/>
      <c r="L317" s="94"/>
      <c r="M317" s="94"/>
      <c r="N317" s="94"/>
      <c r="O317" s="94"/>
      <c r="P317" s="94"/>
      <c r="Q317" s="94"/>
      <c r="R317" s="64"/>
      <c r="S317" s="64"/>
      <c r="T317" s="64"/>
      <c r="U317" s="64"/>
      <c r="V317" s="64"/>
      <c r="W317" s="64"/>
      <c r="X317" s="64"/>
      <c r="Y317" s="64"/>
      <c r="Z317" s="64"/>
      <c r="AA317" s="64"/>
      <c r="AB317" s="64"/>
      <c r="AC317" s="64"/>
    </row>
    <row r="318" spans="1:29" x14ac:dyDescent="0.25">
      <c r="A318" s="64"/>
      <c r="B318" s="64"/>
      <c r="C318" s="94"/>
      <c r="D318" s="64"/>
      <c r="E318" s="64"/>
      <c r="F318" s="64"/>
      <c r="G318" s="64"/>
      <c r="H318" s="64"/>
      <c r="I318" s="64"/>
      <c r="J318" s="2"/>
      <c r="K318" s="64"/>
      <c r="L318" s="94"/>
      <c r="M318" s="94"/>
      <c r="N318" s="94"/>
      <c r="O318" s="94"/>
      <c r="P318" s="64"/>
      <c r="Q318" s="64"/>
      <c r="R318" s="64"/>
      <c r="S318" s="64"/>
      <c r="T318" s="64"/>
      <c r="U318" s="64"/>
      <c r="V318" s="64"/>
      <c r="W318" s="64"/>
      <c r="X318" s="64"/>
      <c r="Y318" s="64"/>
      <c r="Z318" s="64"/>
      <c r="AA318" s="64"/>
      <c r="AB318" s="64"/>
      <c r="AC318" s="64"/>
    </row>
    <row r="319" spans="1:29" ht="19.5" x14ac:dyDescent="0.3">
      <c r="A319" s="330" t="s">
        <v>32</v>
      </c>
      <c r="B319" s="331">
        <f ca="1">imzatarihi</f>
        <v>46091</v>
      </c>
      <c r="C319" s="468" t="s">
        <v>33</v>
      </c>
      <c r="D319" s="468"/>
      <c r="E319" s="332" t="str">
        <f>IF(kurulusyetkilisi&gt;0,kurulusyetkilisi,"")</f>
        <v/>
      </c>
      <c r="F319" s="64"/>
      <c r="G319" s="230"/>
      <c r="H319" s="229"/>
      <c r="I319" s="229"/>
      <c r="J319" s="2"/>
      <c r="K319" s="64"/>
      <c r="L319" s="94"/>
      <c r="M319" s="94"/>
      <c r="N319" s="94"/>
      <c r="O319" s="94"/>
      <c r="P319" s="64"/>
      <c r="Q319" s="64"/>
      <c r="R319" s="64"/>
      <c r="S319" s="64"/>
      <c r="T319" s="64"/>
      <c r="U319" s="64"/>
      <c r="V319" s="64"/>
      <c r="W319" s="64"/>
      <c r="X319" s="64"/>
      <c r="Y319" s="64"/>
      <c r="Z319" s="64"/>
      <c r="AA319" s="64"/>
      <c r="AB319" s="64"/>
      <c r="AC319" s="64"/>
    </row>
    <row r="320" spans="1:29" ht="19.5" x14ac:dyDescent="0.3">
      <c r="A320" s="232"/>
      <c r="B320" s="232"/>
      <c r="C320" s="468" t="s">
        <v>34</v>
      </c>
      <c r="D320" s="468"/>
      <c r="E320" s="469"/>
      <c r="F320" s="469"/>
      <c r="G320" s="469"/>
      <c r="H320" s="61"/>
      <c r="I320" s="61"/>
      <c r="J320" s="2"/>
      <c r="K320" s="64"/>
      <c r="L320" s="94"/>
      <c r="M320" s="94"/>
      <c r="N320" s="94"/>
      <c r="O320" s="94"/>
      <c r="P320" s="64"/>
      <c r="Q320" s="64"/>
      <c r="R320" s="64"/>
      <c r="S320" s="64"/>
      <c r="T320" s="64"/>
      <c r="U320" s="64"/>
      <c r="V320" s="64"/>
      <c r="W320" s="64"/>
      <c r="X320" s="64"/>
      <c r="Y320" s="64"/>
      <c r="Z320" s="64"/>
      <c r="AA320" s="64"/>
      <c r="AB320" s="64"/>
      <c r="AC320" s="64"/>
    </row>
  </sheetData>
  <sheetProtection algorithmName="SHA-512" hashValue="zcWnw0gCFcINrqktY1zN29YR6shE5sGPSKc8VtbqziVz7sLuuEksUXEAMVTXzJ08XJQc1lMGLoLiuXTzly2Gyg==" saltValue="FO8Bw3vcZ0BPUgGt/8E4qA=="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S340"/>
  <sheetViews>
    <sheetView zoomScale="80" zoomScaleNormal="80" workbookViewId="0">
      <selection activeCell="B9" sqref="B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15" bestFit="1" customWidth="1"/>
    <col min="18" max="19" width="8.85546875" style="16" hidden="1" customWidth="1"/>
  </cols>
  <sheetData>
    <row r="1" spans="1:19" ht="15.75" x14ac:dyDescent="0.25">
      <c r="A1" s="508" t="s">
        <v>46</v>
      </c>
      <c r="B1" s="508"/>
      <c r="C1" s="508"/>
      <c r="D1" s="508"/>
      <c r="E1" s="508"/>
      <c r="F1" s="508"/>
      <c r="G1" s="508"/>
      <c r="H1" s="508"/>
      <c r="I1" s="508"/>
      <c r="J1" s="508"/>
      <c r="K1" s="508"/>
      <c r="L1" s="508"/>
      <c r="M1" s="508"/>
      <c r="N1" s="508"/>
      <c r="O1" s="508"/>
      <c r="P1" s="508"/>
      <c r="Q1" s="344"/>
      <c r="R1" s="342"/>
      <c r="S1" s="109" t="str">
        <f>CONCATENATE("A1:P",SUM(R:R)*32)</f>
        <v>A1:P32</v>
      </c>
    </row>
    <row r="2" spans="1:19" x14ac:dyDescent="0.25">
      <c r="A2" s="494" t="str">
        <f>IF(YilDonem&lt;&gt;"",CONCATENATE(YilDonem," dönemine aittir."),"")</f>
        <v/>
      </c>
      <c r="B2" s="494"/>
      <c r="C2" s="494"/>
      <c r="D2" s="494"/>
      <c r="E2" s="494"/>
      <c r="F2" s="494"/>
      <c r="G2" s="494"/>
      <c r="H2" s="494"/>
      <c r="I2" s="494"/>
      <c r="J2" s="494"/>
      <c r="K2" s="494"/>
      <c r="L2" s="494"/>
      <c r="M2" s="494"/>
      <c r="N2" s="494"/>
      <c r="O2" s="494"/>
      <c r="P2" s="494"/>
      <c r="Q2" s="344"/>
      <c r="R2" s="342"/>
      <c r="S2" s="342"/>
    </row>
    <row r="3" spans="1:19" ht="19.5" thickBot="1" x14ac:dyDescent="0.35">
      <c r="A3" s="495" t="s">
        <v>65</v>
      </c>
      <c r="B3" s="495"/>
      <c r="C3" s="495"/>
      <c r="D3" s="495"/>
      <c r="E3" s="495"/>
      <c r="F3" s="495"/>
      <c r="G3" s="495"/>
      <c r="H3" s="495"/>
      <c r="I3" s="495"/>
      <c r="J3" s="495"/>
      <c r="K3" s="495"/>
      <c r="L3" s="495"/>
      <c r="M3" s="495"/>
      <c r="N3" s="495"/>
      <c r="O3" s="495"/>
      <c r="P3" s="495"/>
      <c r="Q3" s="344"/>
      <c r="R3" s="342"/>
      <c r="S3" s="342"/>
    </row>
    <row r="4" spans="1:19" ht="31.7" customHeight="1" thickBot="1" x14ac:dyDescent="0.3">
      <c r="A4" s="496" t="s">
        <v>167</v>
      </c>
      <c r="B4" s="498"/>
      <c r="C4" s="496" t="str">
        <f>IF(ProjeNo&gt;0,ProjeNo,"")</f>
        <v/>
      </c>
      <c r="D4" s="497"/>
      <c r="E4" s="497"/>
      <c r="F4" s="497"/>
      <c r="G4" s="497"/>
      <c r="H4" s="497"/>
      <c r="I4" s="497"/>
      <c r="J4" s="497"/>
      <c r="K4" s="497"/>
      <c r="L4" s="497"/>
      <c r="M4" s="497"/>
      <c r="N4" s="497"/>
      <c r="O4" s="497"/>
      <c r="P4" s="498"/>
      <c r="Q4" s="344"/>
      <c r="R4" s="342"/>
      <c r="S4" s="342"/>
    </row>
    <row r="5" spans="1:19" ht="42.75" customHeight="1" thickBot="1" x14ac:dyDescent="0.3">
      <c r="A5" s="517" t="s">
        <v>168</v>
      </c>
      <c r="B5" s="518"/>
      <c r="C5" s="519" t="str">
        <f>IF(ProjeAdi&gt;0,ProjeAdi,"")</f>
        <v/>
      </c>
      <c r="D5" s="520"/>
      <c r="E5" s="520"/>
      <c r="F5" s="520"/>
      <c r="G5" s="520"/>
      <c r="H5" s="520"/>
      <c r="I5" s="520"/>
      <c r="J5" s="520"/>
      <c r="K5" s="520"/>
      <c r="L5" s="520"/>
      <c r="M5" s="520"/>
      <c r="N5" s="520"/>
      <c r="O5" s="520"/>
      <c r="P5" s="521"/>
      <c r="Q5" s="344"/>
      <c r="R5" s="342"/>
      <c r="S5" s="342"/>
    </row>
    <row r="6" spans="1:19" ht="31.7" customHeight="1" thickBot="1" x14ac:dyDescent="0.3">
      <c r="A6" s="496" t="s">
        <v>179</v>
      </c>
      <c r="B6" s="522"/>
      <c r="C6" s="523" t="str">
        <f>IF(BasvuruTarihi&lt;&gt;"",BasvuruTarihi,"")</f>
        <v/>
      </c>
      <c r="D6" s="524"/>
      <c r="E6" s="524"/>
      <c r="F6" s="524"/>
      <c r="G6" s="524"/>
      <c r="H6" s="524"/>
      <c r="I6" s="524"/>
      <c r="J6" s="524"/>
      <c r="K6" s="524"/>
      <c r="L6" s="524"/>
      <c r="M6" s="524"/>
      <c r="N6" s="524"/>
      <c r="O6" s="524"/>
      <c r="P6" s="525"/>
      <c r="Q6" s="344"/>
      <c r="R6" s="342"/>
      <c r="S6" s="342"/>
    </row>
    <row r="7" spans="1:19" ht="15" customHeight="1" thickBot="1" x14ac:dyDescent="0.3">
      <c r="A7" s="509" t="s">
        <v>3</v>
      </c>
      <c r="B7" s="509" t="s">
        <v>4</v>
      </c>
      <c r="C7" s="511" t="s">
        <v>135</v>
      </c>
      <c r="D7" s="511" t="s">
        <v>154</v>
      </c>
      <c r="E7" s="513" t="s">
        <v>47</v>
      </c>
      <c r="F7" s="513"/>
      <c r="G7" s="513"/>
      <c r="H7" s="513"/>
      <c r="I7" s="513"/>
      <c r="J7" s="514" t="s">
        <v>53</v>
      </c>
      <c r="K7" s="511" t="s">
        <v>64</v>
      </c>
      <c r="L7" s="511" t="s">
        <v>60</v>
      </c>
      <c r="M7" s="511" t="s">
        <v>61</v>
      </c>
      <c r="N7" s="511" t="s">
        <v>62</v>
      </c>
      <c r="O7" s="511" t="s">
        <v>63</v>
      </c>
      <c r="P7" s="511" t="s">
        <v>54</v>
      </c>
      <c r="Q7" s="344"/>
      <c r="R7" s="342"/>
      <c r="S7" s="342"/>
    </row>
    <row r="8" spans="1:19" ht="88.5" customHeight="1" thickBot="1" x14ac:dyDescent="0.3">
      <c r="A8" s="510"/>
      <c r="B8" s="510"/>
      <c r="C8" s="512"/>
      <c r="D8" s="516"/>
      <c r="E8" s="345" t="s">
        <v>48</v>
      </c>
      <c r="F8" s="345" t="s">
        <v>49</v>
      </c>
      <c r="G8" s="345" t="s">
        <v>50</v>
      </c>
      <c r="H8" s="345" t="s">
        <v>51</v>
      </c>
      <c r="I8" s="345" t="s">
        <v>52</v>
      </c>
      <c r="J8" s="515"/>
      <c r="K8" s="512"/>
      <c r="L8" s="512"/>
      <c r="M8" s="512"/>
      <c r="N8" s="512"/>
      <c r="O8" s="512"/>
      <c r="P8" s="512"/>
      <c r="Q8" s="344"/>
      <c r="R8" s="342"/>
      <c r="S8" s="342"/>
    </row>
    <row r="9" spans="1:19" ht="18" customHeight="1" x14ac:dyDescent="0.25">
      <c r="A9" s="338">
        <v>1</v>
      </c>
      <c r="B9" s="144" t="str">
        <f>IF('Proje ve Personel Bilgileri'!C17&gt;0,'Proje ve Personel Bilgileri'!C17,"")</f>
        <v/>
      </c>
      <c r="C9" s="145" t="str">
        <f>IF('Proje ve Personel Bilgileri'!C17&gt;0,'Proje ve Personel Bilgileri'!D17,"")</f>
        <v/>
      </c>
      <c r="D9" s="224"/>
      <c r="E9" s="88"/>
      <c r="F9" s="88"/>
      <c r="G9" s="88"/>
      <c r="H9" s="88"/>
      <c r="I9" s="88"/>
      <c r="J9" s="89"/>
      <c r="K9" s="150" t="str">
        <f t="shared" ref="K9:K28" si="0">IF(AND(BasvuruTarihi&gt;0,J9&gt;0),DAYS360(J9,BasvuruTarihi)/30,"")</f>
        <v/>
      </c>
      <c r="L9" s="151" t="str">
        <f>IF('Proje ve Personel Bilgileri'!C17&gt;0,AUcret,"")</f>
        <v/>
      </c>
      <c r="M9" s="152" t="str">
        <f>IF(LEN(B9)&gt;0,IF(D9="X",1,IF(E9="X",3,IF(F9="X",4,IF(OR(G9="X",H9="X"),8,IF(I9="X",12,0))))),"")</f>
        <v/>
      </c>
      <c r="N9" s="151" t="str">
        <f>IF('Proje ve Personel Bilgileri'!C17&gt;0,L9*M9,"")</f>
        <v/>
      </c>
      <c r="O9" s="151" t="str">
        <f>IF('Proje ve Personel Bilgileri'!C17&gt;0,G011B!R8,"")</f>
        <v/>
      </c>
      <c r="P9" s="153" t="str">
        <f>IF('Proje ve Personel Bilgileri'!C17&gt;0,MIN(N9,O9),"")</f>
        <v/>
      </c>
      <c r="Q9" s="344"/>
      <c r="R9" s="343"/>
      <c r="S9" s="342"/>
    </row>
    <row r="10" spans="1:19" ht="18" customHeight="1" x14ac:dyDescent="0.25">
      <c r="A10" s="339">
        <v>2</v>
      </c>
      <c r="B10" s="146" t="str">
        <f>IF('Proje ve Personel Bilgileri'!C18&gt;0,'Proje ve Personel Bilgileri'!C18,"")</f>
        <v/>
      </c>
      <c r="C10" s="147" t="str">
        <f>IF('Proje ve Personel Bilgileri'!C18&gt;0,'Proje ve Personel Bilgileri'!D18,"")</f>
        <v/>
      </c>
      <c r="D10" s="225"/>
      <c r="E10" s="264"/>
      <c r="F10" s="264"/>
      <c r="G10" s="264"/>
      <c r="H10" s="264"/>
      <c r="I10" s="264"/>
      <c r="J10" s="90"/>
      <c r="K10" s="127" t="str">
        <f t="shared" si="0"/>
        <v/>
      </c>
      <c r="L10" s="154" t="str">
        <f>IF('Proje ve Personel Bilgileri'!C18&gt;0,AUcret,"")</f>
        <v/>
      </c>
      <c r="M10" s="155" t="str">
        <f t="shared" ref="M10:M28" si="1">IF(LEN(B10)&gt;0,IF(D10="X",1,IF(E10="X",3,IF(F10="X",4,IF(OR(G10="X",H10="X"),8,IF(I10="X",12,0))))),"")</f>
        <v/>
      </c>
      <c r="N10" s="154" t="str">
        <f>IF('Proje ve Personel Bilgileri'!C18&gt;0,L10*M10,"")</f>
        <v/>
      </c>
      <c r="O10" s="154" t="str">
        <f>IF('Proje ve Personel Bilgileri'!C18&gt;0,G011B!R9,"")</f>
        <v/>
      </c>
      <c r="P10" s="156" t="str">
        <f>IF('Proje ve Personel Bilgileri'!C18&gt;0,MIN(N10,O10),"")</f>
        <v/>
      </c>
      <c r="Q10" s="344"/>
      <c r="R10" s="343"/>
      <c r="S10" s="342"/>
    </row>
    <row r="11" spans="1:19" ht="18" customHeight="1" x14ac:dyDescent="0.25">
      <c r="A11" s="339">
        <v>3</v>
      </c>
      <c r="B11" s="146" t="str">
        <f>IF('Proje ve Personel Bilgileri'!C19&gt;0,'Proje ve Personel Bilgileri'!C19,"")</f>
        <v/>
      </c>
      <c r="C11" s="147" t="str">
        <f>IF('Proje ve Personel Bilgileri'!C19&gt;0,'Proje ve Personel Bilgileri'!D19,"")</f>
        <v/>
      </c>
      <c r="D11" s="225"/>
      <c r="E11" s="264"/>
      <c r="F11" s="264"/>
      <c r="G11" s="264"/>
      <c r="H11" s="264"/>
      <c r="I11" s="264"/>
      <c r="J11" s="90"/>
      <c r="K11" s="127" t="str">
        <f t="shared" si="0"/>
        <v/>
      </c>
      <c r="L11" s="154" t="str">
        <f>IF('Proje ve Personel Bilgileri'!C19&gt;0,AUcret,"")</f>
        <v/>
      </c>
      <c r="M11" s="155" t="str">
        <f t="shared" si="1"/>
        <v/>
      </c>
      <c r="N11" s="154" t="str">
        <f>IF('Proje ve Personel Bilgileri'!C19&gt;0,L11*M11,"")</f>
        <v/>
      </c>
      <c r="O11" s="154" t="str">
        <f>IF('Proje ve Personel Bilgileri'!C19&gt;0,G011B!R10,"")</f>
        <v/>
      </c>
      <c r="P11" s="156" t="str">
        <f>IF('Proje ve Personel Bilgileri'!C19&gt;0,MIN(N11,O11),"")</f>
        <v/>
      </c>
      <c r="Q11" s="344"/>
      <c r="R11" s="343"/>
      <c r="S11" s="342"/>
    </row>
    <row r="12" spans="1:19" ht="18" customHeight="1" x14ac:dyDescent="0.25">
      <c r="A12" s="339">
        <v>4</v>
      </c>
      <c r="B12" s="146" t="str">
        <f>IF('Proje ve Personel Bilgileri'!C20&gt;0,'Proje ve Personel Bilgileri'!C20,"")</f>
        <v/>
      </c>
      <c r="C12" s="147" t="str">
        <f>IF('Proje ve Personel Bilgileri'!C20&gt;0,'Proje ve Personel Bilgileri'!D20,"")</f>
        <v/>
      </c>
      <c r="D12" s="225"/>
      <c r="E12" s="264"/>
      <c r="F12" s="264"/>
      <c r="G12" s="264"/>
      <c r="H12" s="264"/>
      <c r="I12" s="264"/>
      <c r="J12" s="90"/>
      <c r="K12" s="127" t="str">
        <f t="shared" si="0"/>
        <v/>
      </c>
      <c r="L12" s="154" t="str">
        <f>IF('Proje ve Personel Bilgileri'!C20&gt;0,AUcret,"")</f>
        <v/>
      </c>
      <c r="M12" s="155" t="str">
        <f t="shared" si="1"/>
        <v/>
      </c>
      <c r="N12" s="154" t="str">
        <f>IF('Proje ve Personel Bilgileri'!C20&gt;0,L12*M12,"")</f>
        <v/>
      </c>
      <c r="O12" s="154" t="str">
        <f>IF('Proje ve Personel Bilgileri'!C20&gt;0,G011B!R11,"")</f>
        <v/>
      </c>
      <c r="P12" s="156" t="str">
        <f>IF('Proje ve Personel Bilgileri'!C20&gt;0,MIN(N12,O12),"")</f>
        <v/>
      </c>
      <c r="Q12" s="344"/>
      <c r="R12" s="343"/>
      <c r="S12" s="342"/>
    </row>
    <row r="13" spans="1:19" ht="18" customHeight="1" x14ac:dyDescent="0.25">
      <c r="A13" s="339">
        <v>5</v>
      </c>
      <c r="B13" s="146" t="str">
        <f>IF('Proje ve Personel Bilgileri'!C21&gt;0,'Proje ve Personel Bilgileri'!C21,"")</f>
        <v/>
      </c>
      <c r="C13" s="147" t="str">
        <f>IF('Proje ve Personel Bilgileri'!C21&gt;0,'Proje ve Personel Bilgileri'!D21,"")</f>
        <v/>
      </c>
      <c r="D13" s="225"/>
      <c r="E13" s="264"/>
      <c r="F13" s="264"/>
      <c r="G13" s="264"/>
      <c r="H13" s="264"/>
      <c r="I13" s="264"/>
      <c r="J13" s="90"/>
      <c r="K13" s="127" t="str">
        <f t="shared" si="0"/>
        <v/>
      </c>
      <c r="L13" s="154" t="str">
        <f>IF('Proje ve Personel Bilgileri'!C21&gt;0,AUcret,"")</f>
        <v/>
      </c>
      <c r="M13" s="155" t="str">
        <f t="shared" si="1"/>
        <v/>
      </c>
      <c r="N13" s="154" t="str">
        <f>IF('Proje ve Personel Bilgileri'!C21&gt;0,L13*M13,"")</f>
        <v/>
      </c>
      <c r="O13" s="154" t="str">
        <f>IF('Proje ve Personel Bilgileri'!C21&gt;0,G011B!R12,"")</f>
        <v/>
      </c>
      <c r="P13" s="156" t="str">
        <f>IF('Proje ve Personel Bilgileri'!C21&gt;0,MIN(N13,O13),"")</f>
        <v/>
      </c>
      <c r="Q13" s="344"/>
      <c r="R13" s="343"/>
      <c r="S13" s="342"/>
    </row>
    <row r="14" spans="1:19" ht="18" customHeight="1" x14ac:dyDescent="0.25">
      <c r="A14" s="339">
        <v>6</v>
      </c>
      <c r="B14" s="146" t="str">
        <f>IF('Proje ve Personel Bilgileri'!C22&gt;0,'Proje ve Personel Bilgileri'!C22,"")</f>
        <v/>
      </c>
      <c r="C14" s="147" t="str">
        <f>IF('Proje ve Personel Bilgileri'!C22&gt;0,'Proje ve Personel Bilgileri'!D22,"")</f>
        <v/>
      </c>
      <c r="D14" s="225"/>
      <c r="E14" s="264"/>
      <c r="F14" s="264"/>
      <c r="G14" s="264"/>
      <c r="H14" s="264"/>
      <c r="I14" s="264"/>
      <c r="J14" s="90"/>
      <c r="K14" s="127" t="str">
        <f t="shared" si="0"/>
        <v/>
      </c>
      <c r="L14" s="154" t="str">
        <f>IF('Proje ve Personel Bilgileri'!C22&gt;0,AUcret,"")</f>
        <v/>
      </c>
      <c r="M14" s="155" t="str">
        <f t="shared" si="1"/>
        <v/>
      </c>
      <c r="N14" s="154" t="str">
        <f>IF('Proje ve Personel Bilgileri'!C22&gt;0,L14*M14,"")</f>
        <v/>
      </c>
      <c r="O14" s="154" t="str">
        <f>IF('Proje ve Personel Bilgileri'!C22&gt;0,G011B!R13,"")</f>
        <v/>
      </c>
      <c r="P14" s="156" t="str">
        <f>IF('Proje ve Personel Bilgileri'!C22&gt;0,MIN(N14,O14),"")</f>
        <v/>
      </c>
      <c r="Q14" s="344"/>
      <c r="R14" s="343"/>
      <c r="S14" s="342"/>
    </row>
    <row r="15" spans="1:19" ht="18" customHeight="1" x14ac:dyDescent="0.25">
      <c r="A15" s="339">
        <v>7</v>
      </c>
      <c r="B15" s="146" t="str">
        <f>IF('Proje ve Personel Bilgileri'!C23&gt;0,'Proje ve Personel Bilgileri'!C23,"")</f>
        <v/>
      </c>
      <c r="C15" s="147" t="str">
        <f>IF('Proje ve Personel Bilgileri'!C23&gt;0,'Proje ve Personel Bilgileri'!D23,"")</f>
        <v/>
      </c>
      <c r="D15" s="225"/>
      <c r="E15" s="264"/>
      <c r="F15" s="264"/>
      <c r="G15" s="264"/>
      <c r="H15" s="264"/>
      <c r="I15" s="264"/>
      <c r="J15" s="90"/>
      <c r="K15" s="127" t="str">
        <f t="shared" si="0"/>
        <v/>
      </c>
      <c r="L15" s="154" t="str">
        <f>IF('Proje ve Personel Bilgileri'!C23&gt;0,AUcret,"")</f>
        <v/>
      </c>
      <c r="M15" s="155" t="str">
        <f t="shared" si="1"/>
        <v/>
      </c>
      <c r="N15" s="154" t="str">
        <f>IF('Proje ve Personel Bilgileri'!C23&gt;0,L15*M15,"")</f>
        <v/>
      </c>
      <c r="O15" s="154" t="str">
        <f>IF('Proje ve Personel Bilgileri'!C23&gt;0,G011B!R14,"")</f>
        <v/>
      </c>
      <c r="P15" s="156" t="str">
        <f>IF('Proje ve Personel Bilgileri'!C23&gt;0,MIN(N15,O15),"")</f>
        <v/>
      </c>
      <c r="Q15" s="344"/>
      <c r="R15" s="343"/>
      <c r="S15" s="342"/>
    </row>
    <row r="16" spans="1:19" ht="18" customHeight="1" x14ac:dyDescent="0.25">
      <c r="A16" s="339">
        <v>8</v>
      </c>
      <c r="B16" s="146" t="str">
        <f>IF('Proje ve Personel Bilgileri'!C24&gt;0,'Proje ve Personel Bilgileri'!C24,"")</f>
        <v/>
      </c>
      <c r="C16" s="147" t="str">
        <f>IF('Proje ve Personel Bilgileri'!C24&gt;0,'Proje ve Personel Bilgileri'!D24,"")</f>
        <v/>
      </c>
      <c r="D16" s="225"/>
      <c r="E16" s="264"/>
      <c r="F16" s="264"/>
      <c r="G16" s="264"/>
      <c r="H16" s="264"/>
      <c r="I16" s="264"/>
      <c r="J16" s="90"/>
      <c r="K16" s="127" t="str">
        <f t="shared" si="0"/>
        <v/>
      </c>
      <c r="L16" s="154" t="str">
        <f>IF('Proje ve Personel Bilgileri'!C24&gt;0,AUcret,"")</f>
        <v/>
      </c>
      <c r="M16" s="155" t="str">
        <f t="shared" si="1"/>
        <v/>
      </c>
      <c r="N16" s="154" t="str">
        <f>IF('Proje ve Personel Bilgileri'!C24&gt;0,L16*M16,"")</f>
        <v/>
      </c>
      <c r="O16" s="154" t="str">
        <f>IF('Proje ve Personel Bilgileri'!C24&gt;0,G011B!R15,"")</f>
        <v/>
      </c>
      <c r="P16" s="156" t="str">
        <f>IF('Proje ve Personel Bilgileri'!C24&gt;0,MIN(N16,O16),"")</f>
        <v/>
      </c>
      <c r="Q16" s="344"/>
      <c r="R16" s="343"/>
      <c r="S16" s="342"/>
    </row>
    <row r="17" spans="1:19" ht="18" customHeight="1" x14ac:dyDescent="0.25">
      <c r="A17" s="339">
        <v>9</v>
      </c>
      <c r="B17" s="146" t="str">
        <f>IF('Proje ve Personel Bilgileri'!C25&gt;0,'Proje ve Personel Bilgileri'!C25,"")</f>
        <v/>
      </c>
      <c r="C17" s="147" t="str">
        <f>IF('Proje ve Personel Bilgileri'!C25&gt;0,'Proje ve Personel Bilgileri'!D25,"")</f>
        <v/>
      </c>
      <c r="D17" s="225"/>
      <c r="E17" s="264"/>
      <c r="F17" s="264"/>
      <c r="G17" s="264"/>
      <c r="H17" s="264"/>
      <c r="I17" s="264"/>
      <c r="J17" s="90"/>
      <c r="K17" s="127" t="str">
        <f t="shared" si="0"/>
        <v/>
      </c>
      <c r="L17" s="154" t="str">
        <f>IF('Proje ve Personel Bilgileri'!C25&gt;0,AUcret,"")</f>
        <v/>
      </c>
      <c r="M17" s="155" t="str">
        <f t="shared" si="1"/>
        <v/>
      </c>
      <c r="N17" s="154" t="str">
        <f>IF('Proje ve Personel Bilgileri'!C25&gt;0,L17*M17,"")</f>
        <v/>
      </c>
      <c r="O17" s="154" t="str">
        <f>IF('Proje ve Personel Bilgileri'!C25&gt;0,G011B!R16,"")</f>
        <v/>
      </c>
      <c r="P17" s="156" t="str">
        <f>IF('Proje ve Personel Bilgileri'!C25&gt;0,MIN(N17,O17),"")</f>
        <v/>
      </c>
      <c r="Q17" s="344"/>
      <c r="R17" s="343"/>
      <c r="S17" s="342"/>
    </row>
    <row r="18" spans="1:19" ht="18" customHeight="1" x14ac:dyDescent="0.25">
      <c r="A18" s="339">
        <v>10</v>
      </c>
      <c r="B18" s="146" t="str">
        <f>IF('Proje ve Personel Bilgileri'!C26&gt;0,'Proje ve Personel Bilgileri'!C26,"")</f>
        <v/>
      </c>
      <c r="C18" s="147" t="str">
        <f>IF('Proje ve Personel Bilgileri'!C26&gt;0,'Proje ve Personel Bilgileri'!D26,"")</f>
        <v/>
      </c>
      <c r="D18" s="225"/>
      <c r="E18" s="264"/>
      <c r="F18" s="264"/>
      <c r="G18" s="264"/>
      <c r="H18" s="264"/>
      <c r="I18" s="264"/>
      <c r="J18" s="90"/>
      <c r="K18" s="127" t="str">
        <f t="shared" si="0"/>
        <v/>
      </c>
      <c r="L18" s="154" t="str">
        <f>IF('Proje ve Personel Bilgileri'!C26&gt;0,AUcret,"")</f>
        <v/>
      </c>
      <c r="M18" s="155" t="str">
        <f t="shared" si="1"/>
        <v/>
      </c>
      <c r="N18" s="154" t="str">
        <f>IF('Proje ve Personel Bilgileri'!C26&gt;0,L18*M18,"")</f>
        <v/>
      </c>
      <c r="O18" s="154" t="str">
        <f>IF('Proje ve Personel Bilgileri'!C26&gt;0,G011B!R17,"")</f>
        <v/>
      </c>
      <c r="P18" s="156" t="str">
        <f>IF('Proje ve Personel Bilgileri'!C26&gt;0,MIN(N18,O18),"")</f>
        <v/>
      </c>
      <c r="Q18" s="344"/>
      <c r="R18" s="343"/>
      <c r="S18" s="342"/>
    </row>
    <row r="19" spans="1:19" ht="18" customHeight="1" x14ac:dyDescent="0.25">
      <c r="A19" s="339">
        <v>11</v>
      </c>
      <c r="B19" s="146" t="str">
        <f>IF('Proje ve Personel Bilgileri'!C27&gt;0,'Proje ve Personel Bilgileri'!C27,"")</f>
        <v/>
      </c>
      <c r="C19" s="147" t="str">
        <f>IF('Proje ve Personel Bilgileri'!C27&gt;0,'Proje ve Personel Bilgileri'!D27,"")</f>
        <v/>
      </c>
      <c r="D19" s="225"/>
      <c r="E19" s="264"/>
      <c r="F19" s="264"/>
      <c r="G19" s="264"/>
      <c r="H19" s="264"/>
      <c r="I19" s="264"/>
      <c r="J19" s="90"/>
      <c r="K19" s="127" t="str">
        <f t="shared" si="0"/>
        <v/>
      </c>
      <c r="L19" s="154" t="str">
        <f>IF('Proje ve Personel Bilgileri'!C27&gt;0,AUcret,"")</f>
        <v/>
      </c>
      <c r="M19" s="155" t="str">
        <f t="shared" si="1"/>
        <v/>
      </c>
      <c r="N19" s="154" t="str">
        <f>IF('Proje ve Personel Bilgileri'!C27&gt;0,L19*M19,"")</f>
        <v/>
      </c>
      <c r="O19" s="154" t="str">
        <f>IF('Proje ve Personel Bilgileri'!C27&gt;0,G011B!R18,"")</f>
        <v/>
      </c>
      <c r="P19" s="156" t="str">
        <f>IF('Proje ve Personel Bilgileri'!C27&gt;0,MIN(N19,O19),"")</f>
        <v/>
      </c>
      <c r="Q19" s="344"/>
      <c r="R19" s="343"/>
      <c r="S19" s="342"/>
    </row>
    <row r="20" spans="1:19" ht="18" customHeight="1" x14ac:dyDescent="0.25">
      <c r="A20" s="339">
        <v>12</v>
      </c>
      <c r="B20" s="146" t="str">
        <f>IF('Proje ve Personel Bilgileri'!C28&gt;0,'Proje ve Personel Bilgileri'!C28,"")</f>
        <v/>
      </c>
      <c r="C20" s="147" t="str">
        <f>IF('Proje ve Personel Bilgileri'!C28&gt;0,'Proje ve Personel Bilgileri'!D28,"")</f>
        <v/>
      </c>
      <c r="D20" s="225"/>
      <c r="E20" s="264"/>
      <c r="F20" s="264"/>
      <c r="G20" s="264"/>
      <c r="H20" s="264"/>
      <c r="I20" s="264"/>
      <c r="J20" s="90"/>
      <c r="K20" s="127" t="str">
        <f t="shared" si="0"/>
        <v/>
      </c>
      <c r="L20" s="154" t="str">
        <f>IF('Proje ve Personel Bilgileri'!C28&gt;0,AUcret,"")</f>
        <v/>
      </c>
      <c r="M20" s="155" t="str">
        <f t="shared" si="1"/>
        <v/>
      </c>
      <c r="N20" s="154" t="str">
        <f>IF('Proje ve Personel Bilgileri'!C28&gt;0,L20*M20,"")</f>
        <v/>
      </c>
      <c r="O20" s="154" t="str">
        <f>IF('Proje ve Personel Bilgileri'!C28&gt;0,G011B!R19,"")</f>
        <v/>
      </c>
      <c r="P20" s="156" t="str">
        <f>IF('Proje ve Personel Bilgileri'!C28&gt;0,MIN(N20,O20),"")</f>
        <v/>
      </c>
      <c r="Q20" s="344"/>
      <c r="R20" s="343"/>
      <c r="S20" s="342"/>
    </row>
    <row r="21" spans="1:19" ht="18" customHeight="1" x14ac:dyDescent="0.25">
      <c r="A21" s="339">
        <v>13</v>
      </c>
      <c r="B21" s="146" t="str">
        <f>IF('Proje ve Personel Bilgileri'!C29&gt;0,'Proje ve Personel Bilgileri'!C29,"")</f>
        <v/>
      </c>
      <c r="C21" s="147" t="str">
        <f>IF('Proje ve Personel Bilgileri'!C29&gt;0,'Proje ve Personel Bilgileri'!D29,"")</f>
        <v/>
      </c>
      <c r="D21" s="225"/>
      <c r="E21" s="264"/>
      <c r="F21" s="264"/>
      <c r="G21" s="264"/>
      <c r="H21" s="264"/>
      <c r="I21" s="264"/>
      <c r="J21" s="90"/>
      <c r="K21" s="127" t="str">
        <f t="shared" si="0"/>
        <v/>
      </c>
      <c r="L21" s="154" t="str">
        <f>IF('Proje ve Personel Bilgileri'!C29&gt;0,AUcret,"")</f>
        <v/>
      </c>
      <c r="M21" s="155" t="str">
        <f t="shared" si="1"/>
        <v/>
      </c>
      <c r="N21" s="154" t="str">
        <f>IF('Proje ve Personel Bilgileri'!C29&gt;0,L21*M21,"")</f>
        <v/>
      </c>
      <c r="O21" s="154" t="str">
        <f>IF('Proje ve Personel Bilgileri'!C29&gt;0,G011B!R20,"")</f>
        <v/>
      </c>
      <c r="P21" s="156" t="str">
        <f>IF('Proje ve Personel Bilgileri'!C29&gt;0,MIN(N21,O21),"")</f>
        <v/>
      </c>
      <c r="Q21" s="344"/>
      <c r="R21" s="343"/>
      <c r="S21" s="342"/>
    </row>
    <row r="22" spans="1:19" ht="18" customHeight="1" x14ac:dyDescent="0.25">
      <c r="A22" s="339">
        <v>14</v>
      </c>
      <c r="B22" s="146" t="str">
        <f>IF('Proje ve Personel Bilgileri'!C30&gt;0,'Proje ve Personel Bilgileri'!C30,"")</f>
        <v/>
      </c>
      <c r="C22" s="147" t="str">
        <f>IF('Proje ve Personel Bilgileri'!C30&gt;0,'Proje ve Personel Bilgileri'!D30,"")</f>
        <v/>
      </c>
      <c r="D22" s="225"/>
      <c r="E22" s="264"/>
      <c r="F22" s="264"/>
      <c r="G22" s="264"/>
      <c r="H22" s="264"/>
      <c r="I22" s="264"/>
      <c r="J22" s="90"/>
      <c r="K22" s="127" t="str">
        <f t="shared" si="0"/>
        <v/>
      </c>
      <c r="L22" s="154" t="str">
        <f>IF('Proje ve Personel Bilgileri'!C30&gt;0,AUcret,"")</f>
        <v/>
      </c>
      <c r="M22" s="155" t="str">
        <f t="shared" si="1"/>
        <v/>
      </c>
      <c r="N22" s="154" t="str">
        <f>IF('Proje ve Personel Bilgileri'!C30&gt;0,L22*M22,"")</f>
        <v/>
      </c>
      <c r="O22" s="154" t="str">
        <f>IF('Proje ve Personel Bilgileri'!C30&gt;0,G011B!R21,"")</f>
        <v/>
      </c>
      <c r="P22" s="156" t="str">
        <f>IF('Proje ve Personel Bilgileri'!C30&gt;0,MIN(N22,O22),"")</f>
        <v/>
      </c>
      <c r="Q22" s="344"/>
      <c r="R22" s="343"/>
      <c r="S22" s="342"/>
    </row>
    <row r="23" spans="1:19" ht="18" customHeight="1" x14ac:dyDescent="0.25">
      <c r="A23" s="339">
        <v>15</v>
      </c>
      <c r="B23" s="146" t="str">
        <f>IF('Proje ve Personel Bilgileri'!C31&gt;0,'Proje ve Personel Bilgileri'!C31,"")</f>
        <v/>
      </c>
      <c r="C23" s="147" t="str">
        <f>IF('Proje ve Personel Bilgileri'!C31&gt;0,'Proje ve Personel Bilgileri'!D31,"")</f>
        <v/>
      </c>
      <c r="D23" s="225"/>
      <c r="E23" s="264"/>
      <c r="F23" s="264"/>
      <c r="G23" s="264"/>
      <c r="H23" s="264"/>
      <c r="I23" s="264"/>
      <c r="J23" s="90"/>
      <c r="K23" s="127" t="str">
        <f t="shared" si="0"/>
        <v/>
      </c>
      <c r="L23" s="154" t="str">
        <f>IF('Proje ve Personel Bilgileri'!C31&gt;0,AUcret,"")</f>
        <v/>
      </c>
      <c r="M23" s="155" t="str">
        <f t="shared" si="1"/>
        <v/>
      </c>
      <c r="N23" s="154" t="str">
        <f>IF('Proje ve Personel Bilgileri'!C31&gt;0,L23*M23,"")</f>
        <v/>
      </c>
      <c r="O23" s="154" t="str">
        <f>IF('Proje ve Personel Bilgileri'!C31&gt;0,G011B!R22,"")</f>
        <v/>
      </c>
      <c r="P23" s="156" t="str">
        <f>IF('Proje ve Personel Bilgileri'!C31&gt;0,MIN(N23,O23),"")</f>
        <v/>
      </c>
      <c r="Q23" s="344"/>
      <c r="R23" s="343"/>
      <c r="S23" s="342"/>
    </row>
    <row r="24" spans="1:19" ht="18" customHeight="1" x14ac:dyDescent="0.25">
      <c r="A24" s="339">
        <v>16</v>
      </c>
      <c r="B24" s="146" t="str">
        <f>IF('Proje ve Personel Bilgileri'!C32&gt;0,'Proje ve Personel Bilgileri'!C32,"")</f>
        <v/>
      </c>
      <c r="C24" s="147" t="str">
        <f>IF('Proje ve Personel Bilgileri'!C32&gt;0,'Proje ve Personel Bilgileri'!D32,"")</f>
        <v/>
      </c>
      <c r="D24" s="225"/>
      <c r="E24" s="264"/>
      <c r="F24" s="264"/>
      <c r="G24" s="264"/>
      <c r="H24" s="264"/>
      <c r="I24" s="264"/>
      <c r="J24" s="90"/>
      <c r="K24" s="127" t="str">
        <f t="shared" si="0"/>
        <v/>
      </c>
      <c r="L24" s="154" t="str">
        <f>IF('Proje ve Personel Bilgileri'!C32&gt;0,AUcret,"")</f>
        <v/>
      </c>
      <c r="M24" s="155" t="str">
        <f t="shared" si="1"/>
        <v/>
      </c>
      <c r="N24" s="154" t="str">
        <f>IF('Proje ve Personel Bilgileri'!C32&gt;0,L24*M24,"")</f>
        <v/>
      </c>
      <c r="O24" s="154" t="str">
        <f>IF('Proje ve Personel Bilgileri'!C32&gt;0,G011B!R23,"")</f>
        <v/>
      </c>
      <c r="P24" s="156" t="str">
        <f>IF('Proje ve Personel Bilgileri'!C32&gt;0,MIN(N24,O24),"")</f>
        <v/>
      </c>
      <c r="Q24" s="344"/>
      <c r="R24" s="343"/>
      <c r="S24" s="342"/>
    </row>
    <row r="25" spans="1:19" ht="18" customHeight="1" x14ac:dyDescent="0.25">
      <c r="A25" s="339">
        <v>17</v>
      </c>
      <c r="B25" s="146" t="str">
        <f>IF('Proje ve Personel Bilgileri'!C33&gt;0,'Proje ve Personel Bilgileri'!C33,"")</f>
        <v/>
      </c>
      <c r="C25" s="147" t="str">
        <f>IF('Proje ve Personel Bilgileri'!C33&gt;0,'Proje ve Personel Bilgileri'!D33,"")</f>
        <v/>
      </c>
      <c r="D25" s="225"/>
      <c r="E25" s="264"/>
      <c r="F25" s="264"/>
      <c r="G25" s="264"/>
      <c r="H25" s="264"/>
      <c r="I25" s="264"/>
      <c r="J25" s="90"/>
      <c r="K25" s="127" t="str">
        <f t="shared" si="0"/>
        <v/>
      </c>
      <c r="L25" s="154" t="str">
        <f>IF('Proje ve Personel Bilgileri'!C33&gt;0,AUcret,"")</f>
        <v/>
      </c>
      <c r="M25" s="155" t="str">
        <f t="shared" si="1"/>
        <v/>
      </c>
      <c r="N25" s="154" t="str">
        <f>IF('Proje ve Personel Bilgileri'!C33&gt;0,L25*M25,"")</f>
        <v/>
      </c>
      <c r="O25" s="154" t="str">
        <f>IF('Proje ve Personel Bilgileri'!C33&gt;0,G011B!R24,"")</f>
        <v/>
      </c>
      <c r="P25" s="156" t="str">
        <f>IF('Proje ve Personel Bilgileri'!C33&gt;0,MIN(N25,O25),"")</f>
        <v/>
      </c>
      <c r="Q25" s="344"/>
      <c r="R25" s="343"/>
      <c r="S25" s="342"/>
    </row>
    <row r="26" spans="1:19" ht="18" customHeight="1" x14ac:dyDescent="0.25">
      <c r="A26" s="339">
        <v>18</v>
      </c>
      <c r="B26" s="146" t="str">
        <f>IF('Proje ve Personel Bilgileri'!C34&gt;0,'Proje ve Personel Bilgileri'!C34,"")</f>
        <v/>
      </c>
      <c r="C26" s="147" t="str">
        <f>IF('Proje ve Personel Bilgileri'!C34&gt;0,'Proje ve Personel Bilgileri'!D34,"")</f>
        <v/>
      </c>
      <c r="D26" s="225"/>
      <c r="E26" s="264"/>
      <c r="F26" s="264"/>
      <c r="G26" s="264"/>
      <c r="H26" s="264"/>
      <c r="I26" s="264"/>
      <c r="J26" s="90"/>
      <c r="K26" s="127" t="str">
        <f t="shared" si="0"/>
        <v/>
      </c>
      <c r="L26" s="154" t="str">
        <f>IF('Proje ve Personel Bilgileri'!C34&gt;0,AUcret,"")</f>
        <v/>
      </c>
      <c r="M26" s="155" t="str">
        <f t="shared" si="1"/>
        <v/>
      </c>
      <c r="N26" s="154" t="str">
        <f>IF('Proje ve Personel Bilgileri'!C34&gt;0,L26*M26,"")</f>
        <v/>
      </c>
      <c r="O26" s="154" t="str">
        <f>IF('Proje ve Personel Bilgileri'!C34&gt;0,G011B!R25,"")</f>
        <v/>
      </c>
      <c r="P26" s="156" t="str">
        <f>IF('Proje ve Personel Bilgileri'!C34&gt;0,MIN(N26,O26),"")</f>
        <v/>
      </c>
      <c r="Q26" s="344"/>
      <c r="R26" s="343"/>
      <c r="S26" s="342"/>
    </row>
    <row r="27" spans="1:19" ht="18" customHeight="1" x14ac:dyDescent="0.25">
      <c r="A27" s="339">
        <v>19</v>
      </c>
      <c r="B27" s="146" t="str">
        <f>IF('Proje ve Personel Bilgileri'!C35&gt;0,'Proje ve Personel Bilgileri'!C35,"")</f>
        <v/>
      </c>
      <c r="C27" s="147" t="str">
        <f>IF('Proje ve Personel Bilgileri'!C35&gt;0,'Proje ve Personel Bilgileri'!D35,"")</f>
        <v/>
      </c>
      <c r="D27" s="225"/>
      <c r="E27" s="264"/>
      <c r="F27" s="264"/>
      <c r="G27" s="264"/>
      <c r="H27" s="264"/>
      <c r="I27" s="264"/>
      <c r="J27" s="90"/>
      <c r="K27" s="127" t="str">
        <f t="shared" si="0"/>
        <v/>
      </c>
      <c r="L27" s="154" t="str">
        <f>IF('Proje ve Personel Bilgileri'!C35&gt;0,AUcret,"")</f>
        <v/>
      </c>
      <c r="M27" s="155" t="str">
        <f t="shared" si="1"/>
        <v/>
      </c>
      <c r="N27" s="154" t="str">
        <f>IF('Proje ve Personel Bilgileri'!C35&gt;0,L27*M27,"")</f>
        <v/>
      </c>
      <c r="O27" s="154" t="str">
        <f>IF('Proje ve Personel Bilgileri'!C35&gt;0,G011B!R26,"")</f>
        <v/>
      </c>
      <c r="P27" s="156" t="str">
        <f>IF('Proje ve Personel Bilgileri'!C35&gt;0,MIN(N27,O27),"")</f>
        <v/>
      </c>
      <c r="Q27" s="344"/>
      <c r="R27" s="343"/>
      <c r="S27" s="342"/>
    </row>
    <row r="28" spans="1:19" ht="18" customHeight="1" thickBot="1" x14ac:dyDescent="0.3">
      <c r="A28" s="340">
        <v>20</v>
      </c>
      <c r="B28" s="148" t="str">
        <f>IF('Proje ve Personel Bilgileri'!C36&gt;0,'Proje ve Personel Bilgileri'!C36,"")</f>
        <v/>
      </c>
      <c r="C28" s="149" t="str">
        <f>IF('Proje ve Personel Bilgileri'!C36&gt;0,'Proje ve Personel Bilgileri'!D36,"")</f>
        <v/>
      </c>
      <c r="D28" s="226"/>
      <c r="E28" s="91"/>
      <c r="F28" s="91"/>
      <c r="G28" s="91"/>
      <c r="H28" s="91"/>
      <c r="I28" s="91"/>
      <c r="J28" s="92"/>
      <c r="K28" s="157" t="str">
        <f t="shared" si="0"/>
        <v/>
      </c>
      <c r="L28" s="158" t="str">
        <f>IF('Proje ve Personel Bilgileri'!C36&gt;0,AUcret,"")</f>
        <v/>
      </c>
      <c r="M28" s="159" t="str">
        <f t="shared" si="1"/>
        <v/>
      </c>
      <c r="N28" s="158" t="str">
        <f>IF('Proje ve Personel Bilgileri'!C36&gt;0,L28*M28,"")</f>
        <v/>
      </c>
      <c r="O28" s="158" t="str">
        <f>IF('Proje ve Personel Bilgileri'!C36&gt;0,G011B!R27,"")</f>
        <v/>
      </c>
      <c r="P28" s="160" t="str">
        <f>IF('Proje ve Personel Bilgileri'!C36&gt;0,MIN(N28,O28),"")</f>
        <v/>
      </c>
      <c r="Q28" s="344"/>
      <c r="R28" s="161">
        <v>1</v>
      </c>
      <c r="S28" s="342"/>
    </row>
    <row r="29" spans="1:19" x14ac:dyDescent="0.25">
      <c r="A29" s="143" t="s">
        <v>57</v>
      </c>
      <c r="B29" s="64"/>
      <c r="C29" s="64"/>
      <c r="D29" s="64"/>
      <c r="E29" s="64"/>
      <c r="F29" s="64"/>
      <c r="G29" s="64"/>
      <c r="H29" s="64"/>
      <c r="I29" s="64"/>
      <c r="J29" s="64"/>
      <c r="K29" s="64"/>
      <c r="L29" s="64"/>
      <c r="M29" s="64"/>
      <c r="N29" s="64"/>
      <c r="O29" s="64"/>
      <c r="P29" s="64"/>
      <c r="Q29" s="344"/>
      <c r="R29" s="343"/>
      <c r="S29" s="342"/>
    </row>
    <row r="30" spans="1:19" x14ac:dyDescent="0.25">
      <c r="A30" s="143" t="s">
        <v>59</v>
      </c>
      <c r="B30" s="64"/>
      <c r="C30" s="64"/>
      <c r="D30" s="64"/>
      <c r="E30" s="64"/>
      <c r="F30" s="64"/>
      <c r="G30" s="64"/>
      <c r="H30" s="64"/>
      <c r="I30" s="64"/>
      <c r="J30" s="64"/>
      <c r="K30" s="64"/>
      <c r="L30" s="64"/>
      <c r="M30" s="64"/>
      <c r="N30" s="64"/>
      <c r="O30" s="64"/>
      <c r="P30" s="64"/>
      <c r="Q30" s="344"/>
      <c r="R30" s="343"/>
      <c r="S30" s="342"/>
    </row>
    <row r="31" spans="1:19" x14ac:dyDescent="0.25">
      <c r="A31" s="143" t="s">
        <v>58</v>
      </c>
      <c r="B31" s="64"/>
      <c r="C31" s="64"/>
      <c r="D31" s="64"/>
      <c r="E31" s="64"/>
      <c r="F31" s="64"/>
      <c r="G31" s="64"/>
      <c r="H31" s="64"/>
      <c r="I31" s="64"/>
      <c r="J31" s="64"/>
      <c r="K31" s="64"/>
      <c r="L31" s="64"/>
      <c r="M31" s="64"/>
      <c r="N31" s="64"/>
      <c r="O31" s="64"/>
      <c r="P31" s="64"/>
      <c r="Q31" s="344"/>
      <c r="R31" s="343"/>
      <c r="S31" s="342"/>
    </row>
    <row r="32" spans="1:19" x14ac:dyDescent="0.25">
      <c r="A32" s="64"/>
      <c r="B32" s="64"/>
      <c r="C32" s="64"/>
      <c r="D32" s="64"/>
      <c r="E32" s="64"/>
      <c r="F32" s="64"/>
      <c r="G32" s="64"/>
      <c r="H32" s="64"/>
      <c r="I32" s="64"/>
      <c r="J32" s="64"/>
      <c r="K32" s="64"/>
      <c r="L32" s="64"/>
      <c r="M32" s="64"/>
      <c r="N32" s="64"/>
      <c r="O32" s="64"/>
      <c r="P32" s="64"/>
      <c r="Q32" s="344"/>
      <c r="R32" s="342"/>
      <c r="S32" s="342"/>
    </row>
    <row r="33" spans="1:19" ht="19.5" x14ac:dyDescent="0.3">
      <c r="A33" s="330" t="s">
        <v>32</v>
      </c>
      <c r="B33" s="331">
        <f ca="1">imzatarihi</f>
        <v>46091</v>
      </c>
      <c r="C33" s="468" t="s">
        <v>33</v>
      </c>
      <c r="D33" s="468"/>
      <c r="E33" s="332" t="str">
        <f>IF(kurulusyetkilisi&gt;0,kurulusyetkilisi,"")</f>
        <v/>
      </c>
      <c r="F33" s="64"/>
      <c r="G33" s="230"/>
      <c r="H33" s="229"/>
      <c r="I33" s="229"/>
      <c r="J33" s="2"/>
      <c r="K33" s="64"/>
      <c r="L33" s="94"/>
      <c r="M33" s="94"/>
      <c r="N33" s="94"/>
      <c r="O33" s="94"/>
      <c r="P33" s="64"/>
      <c r="Q33" s="344"/>
      <c r="R33" s="342"/>
      <c r="S33" s="342"/>
    </row>
    <row r="34" spans="1:19" ht="19.5" x14ac:dyDescent="0.3">
      <c r="A34" s="232"/>
      <c r="B34" s="232"/>
      <c r="C34" s="468" t="s">
        <v>34</v>
      </c>
      <c r="D34" s="468"/>
      <c r="E34" s="469"/>
      <c r="F34" s="469"/>
      <c r="G34" s="469"/>
      <c r="H34" s="61"/>
      <c r="I34" s="61"/>
      <c r="J34" s="2"/>
      <c r="K34" s="64"/>
      <c r="L34" s="94"/>
      <c r="M34" s="94"/>
      <c r="N34" s="94"/>
      <c r="O34" s="94"/>
      <c r="P34" s="64"/>
      <c r="Q34" s="344"/>
      <c r="R34" s="342"/>
      <c r="S34" s="342"/>
    </row>
    <row r="35" spans="1:19" ht="15.75" x14ac:dyDescent="0.25">
      <c r="A35" s="508" t="s">
        <v>46</v>
      </c>
      <c r="B35" s="508"/>
      <c r="C35" s="508"/>
      <c r="D35" s="508"/>
      <c r="E35" s="508"/>
      <c r="F35" s="508"/>
      <c r="G35" s="508"/>
      <c r="H35" s="508"/>
      <c r="I35" s="508"/>
      <c r="J35" s="508"/>
      <c r="K35" s="508"/>
      <c r="L35" s="508"/>
      <c r="M35" s="508"/>
      <c r="N35" s="508"/>
      <c r="O35" s="508"/>
      <c r="P35" s="508"/>
      <c r="Q35" s="344"/>
      <c r="R35" s="342"/>
      <c r="S35" s="342"/>
    </row>
    <row r="36" spans="1:19" x14ac:dyDescent="0.25">
      <c r="A36" s="494" t="str">
        <f>IF(YilDonem&lt;&gt;"",CONCATENATE(YilDonem," dönemine aittir."),"")</f>
        <v/>
      </c>
      <c r="B36" s="494"/>
      <c r="C36" s="494"/>
      <c r="D36" s="494"/>
      <c r="E36" s="494"/>
      <c r="F36" s="494"/>
      <c r="G36" s="494"/>
      <c r="H36" s="494"/>
      <c r="I36" s="494"/>
      <c r="J36" s="494"/>
      <c r="K36" s="494"/>
      <c r="L36" s="494"/>
      <c r="M36" s="494"/>
      <c r="N36" s="494"/>
      <c r="O36" s="494"/>
      <c r="P36" s="494"/>
      <c r="Q36" s="344"/>
      <c r="R36" s="342"/>
      <c r="S36" s="342"/>
    </row>
    <row r="37" spans="1:19" ht="19.5" thickBot="1" x14ac:dyDescent="0.35">
      <c r="A37" s="495" t="s">
        <v>65</v>
      </c>
      <c r="B37" s="495"/>
      <c r="C37" s="495"/>
      <c r="D37" s="495"/>
      <c r="E37" s="495"/>
      <c r="F37" s="495"/>
      <c r="G37" s="495"/>
      <c r="H37" s="495"/>
      <c r="I37" s="495"/>
      <c r="J37" s="495"/>
      <c r="K37" s="495"/>
      <c r="L37" s="495"/>
      <c r="M37" s="495"/>
      <c r="N37" s="495"/>
      <c r="O37" s="495"/>
      <c r="P37" s="495"/>
      <c r="Q37" s="344"/>
      <c r="R37" s="342"/>
      <c r="S37" s="342"/>
    </row>
    <row r="38" spans="1:19" ht="31.7" customHeight="1" thickBot="1" x14ac:dyDescent="0.3">
      <c r="A38" s="496" t="s">
        <v>167</v>
      </c>
      <c r="B38" s="498"/>
      <c r="C38" s="496" t="str">
        <f>IF(ProjeNo&gt;0,ProjeNo,"")</f>
        <v/>
      </c>
      <c r="D38" s="497"/>
      <c r="E38" s="497"/>
      <c r="F38" s="497"/>
      <c r="G38" s="497"/>
      <c r="H38" s="497"/>
      <c r="I38" s="497"/>
      <c r="J38" s="497"/>
      <c r="K38" s="497"/>
      <c r="L38" s="497"/>
      <c r="M38" s="497"/>
      <c r="N38" s="497"/>
      <c r="O38" s="497"/>
      <c r="P38" s="498"/>
      <c r="Q38" s="344"/>
      <c r="R38" s="342"/>
      <c r="S38" s="342"/>
    </row>
    <row r="39" spans="1:19" ht="42.75" customHeight="1" thickBot="1" x14ac:dyDescent="0.3">
      <c r="A39" s="517" t="s">
        <v>168</v>
      </c>
      <c r="B39" s="518"/>
      <c r="C39" s="519" t="str">
        <f>IF(ProjeAdi&gt;0,ProjeAdi,"")</f>
        <v/>
      </c>
      <c r="D39" s="520"/>
      <c r="E39" s="520"/>
      <c r="F39" s="520"/>
      <c r="G39" s="520"/>
      <c r="H39" s="520"/>
      <c r="I39" s="520"/>
      <c r="J39" s="520"/>
      <c r="K39" s="520"/>
      <c r="L39" s="520"/>
      <c r="M39" s="520"/>
      <c r="N39" s="520"/>
      <c r="O39" s="520"/>
      <c r="P39" s="521"/>
      <c r="Q39" s="344"/>
      <c r="R39" s="342"/>
      <c r="S39" s="342"/>
    </row>
    <row r="40" spans="1:19" ht="31.7" customHeight="1" thickBot="1" x14ac:dyDescent="0.3">
      <c r="A40" s="496" t="s">
        <v>0</v>
      </c>
      <c r="B40" s="522"/>
      <c r="C40" s="523" t="str">
        <f>IF(BasvuruTarihi&lt;&gt;"",BasvuruTarihi,"")</f>
        <v/>
      </c>
      <c r="D40" s="524"/>
      <c r="E40" s="524"/>
      <c r="F40" s="524"/>
      <c r="G40" s="524"/>
      <c r="H40" s="524"/>
      <c r="I40" s="524"/>
      <c r="J40" s="524"/>
      <c r="K40" s="524"/>
      <c r="L40" s="524"/>
      <c r="M40" s="524"/>
      <c r="N40" s="524"/>
      <c r="O40" s="524"/>
      <c r="P40" s="525"/>
      <c r="Q40" s="344"/>
      <c r="R40" s="342"/>
      <c r="S40" s="342"/>
    </row>
    <row r="41" spans="1:19" ht="15" customHeight="1" thickBot="1" x14ac:dyDescent="0.3">
      <c r="A41" s="509" t="s">
        <v>3</v>
      </c>
      <c r="B41" s="509" t="s">
        <v>4</v>
      </c>
      <c r="C41" s="511" t="s">
        <v>135</v>
      </c>
      <c r="D41" s="511" t="s">
        <v>154</v>
      </c>
      <c r="E41" s="513" t="s">
        <v>47</v>
      </c>
      <c r="F41" s="513"/>
      <c r="G41" s="513"/>
      <c r="H41" s="513"/>
      <c r="I41" s="513"/>
      <c r="J41" s="514" t="s">
        <v>53</v>
      </c>
      <c r="K41" s="511" t="s">
        <v>64</v>
      </c>
      <c r="L41" s="511" t="s">
        <v>60</v>
      </c>
      <c r="M41" s="511" t="s">
        <v>61</v>
      </c>
      <c r="N41" s="511" t="s">
        <v>62</v>
      </c>
      <c r="O41" s="511" t="s">
        <v>63</v>
      </c>
      <c r="P41" s="511" t="s">
        <v>54</v>
      </c>
      <c r="Q41" s="344"/>
      <c r="R41" s="342"/>
      <c r="S41" s="342"/>
    </row>
    <row r="42" spans="1:19" ht="88.5" customHeight="1" thickBot="1" x14ac:dyDescent="0.3">
      <c r="A42" s="510"/>
      <c r="B42" s="510"/>
      <c r="C42" s="512"/>
      <c r="D42" s="516"/>
      <c r="E42" s="345" t="s">
        <v>48</v>
      </c>
      <c r="F42" s="345" t="s">
        <v>49</v>
      </c>
      <c r="G42" s="345" t="s">
        <v>50</v>
      </c>
      <c r="H42" s="345" t="s">
        <v>51</v>
      </c>
      <c r="I42" s="345" t="s">
        <v>52</v>
      </c>
      <c r="J42" s="515"/>
      <c r="K42" s="512"/>
      <c r="L42" s="512"/>
      <c r="M42" s="512"/>
      <c r="N42" s="512"/>
      <c r="O42" s="512"/>
      <c r="P42" s="512"/>
      <c r="Q42" s="344"/>
      <c r="R42" s="342"/>
      <c r="S42" s="342"/>
    </row>
    <row r="43" spans="1:19" ht="18" customHeight="1" x14ac:dyDescent="0.25">
      <c r="A43" s="338">
        <v>21</v>
      </c>
      <c r="B43" s="144" t="str">
        <f>IF('Proje ve Personel Bilgileri'!C37&gt;0,'Proje ve Personel Bilgileri'!C37,"")</f>
        <v/>
      </c>
      <c r="C43" s="145" t="str">
        <f>IF('Proje ve Personel Bilgileri'!C37&gt;0,'Proje ve Personel Bilgileri'!D37,"")</f>
        <v/>
      </c>
      <c r="D43" s="224"/>
      <c r="E43" s="88"/>
      <c r="F43" s="88"/>
      <c r="G43" s="88"/>
      <c r="H43" s="88"/>
      <c r="I43" s="88"/>
      <c r="J43" s="89"/>
      <c r="K43" s="150" t="str">
        <f t="shared" ref="K43" si="2">IF(AND(BasvuruTarihi&gt;0,J43&gt;0),DAYS360(J43,BasvuruTarihi)/30,"")</f>
        <v/>
      </c>
      <c r="L43" s="151" t="str">
        <f>IF('Proje ve Personel Bilgileri'!C37&gt;0,AUcret,"")</f>
        <v/>
      </c>
      <c r="M43" s="152" t="str">
        <f>IF(LEN(B43)&gt;0,IF(D43="X",1,IF(E43="X",3,IF(F43="X",4,IF(OR(G43="X",H43="X"),8,IF(I43="X",12,0))))),"")</f>
        <v/>
      </c>
      <c r="N43" s="151" t="str">
        <f>IF('Proje ve Personel Bilgileri'!C37&gt;0,L43*M43,"")</f>
        <v/>
      </c>
      <c r="O43" s="151" t="str">
        <f>IF('Proje ve Personel Bilgileri'!C37&gt;0,G011B!R40,"")</f>
        <v/>
      </c>
      <c r="P43" s="153" t="str">
        <f>IF('Proje ve Personel Bilgileri'!C37&gt;0,MIN(N43,O43),"")</f>
        <v/>
      </c>
      <c r="Q43" s="344"/>
      <c r="R43" s="343"/>
      <c r="S43" s="342"/>
    </row>
    <row r="44" spans="1:19" ht="18" customHeight="1" x14ac:dyDescent="0.25">
      <c r="A44" s="339">
        <v>22</v>
      </c>
      <c r="B44" s="146" t="str">
        <f>IF('Proje ve Personel Bilgileri'!C38&gt;0,'Proje ve Personel Bilgileri'!C38,"")</f>
        <v/>
      </c>
      <c r="C44" s="147" t="str">
        <f>IF('Proje ve Personel Bilgileri'!C38&gt;0,'Proje ve Personel Bilgileri'!D38,"")</f>
        <v/>
      </c>
      <c r="D44" s="225"/>
      <c r="E44" s="264"/>
      <c r="F44" s="264"/>
      <c r="G44" s="264"/>
      <c r="H44" s="264"/>
      <c r="I44" s="264"/>
      <c r="J44" s="90"/>
      <c r="K44" s="127" t="str">
        <f t="shared" ref="K44:K62" si="3">IF(AND(BasvuruTarihi&gt;0,J44&gt;0),DAYS360(J44,BasvuruTarihi)/30,"")</f>
        <v/>
      </c>
      <c r="L44" s="154" t="str">
        <f>IF('Proje ve Personel Bilgileri'!C38&gt;0,AUcret,"")</f>
        <v/>
      </c>
      <c r="M44" s="155" t="str">
        <f t="shared" ref="M44:M62" si="4">IF(LEN(B44)&gt;0,IF(D44="X",1,IF(E44="X",3,IF(F44="X",4,IF(OR(G44="X",H44="X"),8,IF(I44="X",12,0))))),"")</f>
        <v/>
      </c>
      <c r="N44" s="154" t="str">
        <f>IF('Proje ve Personel Bilgileri'!C38&gt;0,L44*M44,"")</f>
        <v/>
      </c>
      <c r="O44" s="154" t="str">
        <f>IF('Proje ve Personel Bilgileri'!C38&gt;0,G011B!R41,"")</f>
        <v/>
      </c>
      <c r="P44" s="156" t="str">
        <f>IF('Proje ve Personel Bilgileri'!C38&gt;0,MIN(N44,O44),"")</f>
        <v/>
      </c>
      <c r="Q44" s="344"/>
      <c r="R44" s="343"/>
      <c r="S44" s="342"/>
    </row>
    <row r="45" spans="1:19" ht="18" customHeight="1" x14ac:dyDescent="0.25">
      <c r="A45" s="339">
        <v>23</v>
      </c>
      <c r="B45" s="146" t="str">
        <f>IF('Proje ve Personel Bilgileri'!C39&gt;0,'Proje ve Personel Bilgileri'!C39,"")</f>
        <v/>
      </c>
      <c r="C45" s="147" t="str">
        <f>IF('Proje ve Personel Bilgileri'!C39&gt;0,'Proje ve Personel Bilgileri'!D39,"")</f>
        <v/>
      </c>
      <c r="D45" s="225"/>
      <c r="E45" s="264"/>
      <c r="F45" s="264"/>
      <c r="G45" s="264"/>
      <c r="H45" s="264"/>
      <c r="I45" s="264"/>
      <c r="J45" s="90"/>
      <c r="K45" s="127" t="str">
        <f t="shared" si="3"/>
        <v/>
      </c>
      <c r="L45" s="154" t="str">
        <f>IF('Proje ve Personel Bilgileri'!C39&gt;0,AUcret,"")</f>
        <v/>
      </c>
      <c r="M45" s="155" t="str">
        <f t="shared" si="4"/>
        <v/>
      </c>
      <c r="N45" s="154" t="str">
        <f>IF('Proje ve Personel Bilgileri'!C39&gt;0,L45*M45,"")</f>
        <v/>
      </c>
      <c r="O45" s="154" t="str">
        <f>IF('Proje ve Personel Bilgileri'!C39&gt;0,G011B!R42,"")</f>
        <v/>
      </c>
      <c r="P45" s="156" t="str">
        <f>IF('Proje ve Personel Bilgileri'!C39&gt;0,MIN(N45,O45),"")</f>
        <v/>
      </c>
      <c r="Q45" s="344"/>
      <c r="R45" s="343"/>
      <c r="S45" s="342"/>
    </row>
    <row r="46" spans="1:19" ht="18" customHeight="1" x14ac:dyDescent="0.25">
      <c r="A46" s="339">
        <v>24</v>
      </c>
      <c r="B46" s="146" t="str">
        <f>IF('Proje ve Personel Bilgileri'!C40&gt;0,'Proje ve Personel Bilgileri'!C40,"")</f>
        <v/>
      </c>
      <c r="C46" s="147" t="str">
        <f>IF('Proje ve Personel Bilgileri'!C40&gt;0,'Proje ve Personel Bilgileri'!D40,"")</f>
        <v/>
      </c>
      <c r="D46" s="225"/>
      <c r="E46" s="264"/>
      <c r="F46" s="264"/>
      <c r="G46" s="264"/>
      <c r="H46" s="264"/>
      <c r="I46" s="264"/>
      <c r="J46" s="90"/>
      <c r="K46" s="127" t="str">
        <f t="shared" si="3"/>
        <v/>
      </c>
      <c r="L46" s="154" t="str">
        <f>IF('Proje ve Personel Bilgileri'!C40&gt;0,AUcret,"")</f>
        <v/>
      </c>
      <c r="M46" s="155" t="str">
        <f t="shared" si="4"/>
        <v/>
      </c>
      <c r="N46" s="154" t="str">
        <f>IF('Proje ve Personel Bilgileri'!C40&gt;0,L46*M46,"")</f>
        <v/>
      </c>
      <c r="O46" s="154" t="str">
        <f>IF('Proje ve Personel Bilgileri'!C40&gt;0,G011B!R43,"")</f>
        <v/>
      </c>
      <c r="P46" s="156" t="str">
        <f>IF('Proje ve Personel Bilgileri'!C40&gt;0,MIN(N46,O46),"")</f>
        <v/>
      </c>
      <c r="Q46" s="344"/>
      <c r="R46" s="343"/>
      <c r="S46" s="342"/>
    </row>
    <row r="47" spans="1:19" ht="18" customHeight="1" x14ac:dyDescent="0.25">
      <c r="A47" s="339">
        <v>25</v>
      </c>
      <c r="B47" s="146" t="str">
        <f>IF('Proje ve Personel Bilgileri'!C41&gt;0,'Proje ve Personel Bilgileri'!C41,"")</f>
        <v/>
      </c>
      <c r="C47" s="147" t="str">
        <f>IF('Proje ve Personel Bilgileri'!C41&gt;0,'Proje ve Personel Bilgileri'!D41,"")</f>
        <v/>
      </c>
      <c r="D47" s="225"/>
      <c r="E47" s="264"/>
      <c r="F47" s="264"/>
      <c r="G47" s="264"/>
      <c r="H47" s="264"/>
      <c r="I47" s="264"/>
      <c r="J47" s="90"/>
      <c r="K47" s="127" t="str">
        <f t="shared" si="3"/>
        <v/>
      </c>
      <c r="L47" s="154" t="str">
        <f>IF('Proje ve Personel Bilgileri'!C41&gt;0,AUcret,"")</f>
        <v/>
      </c>
      <c r="M47" s="155" t="str">
        <f t="shared" si="4"/>
        <v/>
      </c>
      <c r="N47" s="154" t="str">
        <f>IF('Proje ve Personel Bilgileri'!C41&gt;0,L47*M47,"")</f>
        <v/>
      </c>
      <c r="O47" s="154" t="str">
        <f>IF('Proje ve Personel Bilgileri'!C41&gt;0,G011B!R44,"")</f>
        <v/>
      </c>
      <c r="P47" s="156" t="str">
        <f>IF('Proje ve Personel Bilgileri'!C41&gt;0,MIN(N47,O47),"")</f>
        <v/>
      </c>
      <c r="Q47" s="344"/>
      <c r="R47" s="343"/>
      <c r="S47" s="342"/>
    </row>
    <row r="48" spans="1:19" ht="18" customHeight="1" x14ac:dyDescent="0.25">
      <c r="A48" s="339">
        <v>26</v>
      </c>
      <c r="B48" s="146" t="str">
        <f>IF('Proje ve Personel Bilgileri'!C42&gt;0,'Proje ve Personel Bilgileri'!C42,"")</f>
        <v/>
      </c>
      <c r="C48" s="147" t="str">
        <f>IF('Proje ve Personel Bilgileri'!C42&gt;0,'Proje ve Personel Bilgileri'!D42,"")</f>
        <v/>
      </c>
      <c r="D48" s="225"/>
      <c r="E48" s="264"/>
      <c r="F48" s="264"/>
      <c r="G48" s="264"/>
      <c r="H48" s="264"/>
      <c r="I48" s="264"/>
      <c r="J48" s="90"/>
      <c r="K48" s="127" t="str">
        <f t="shared" si="3"/>
        <v/>
      </c>
      <c r="L48" s="154" t="str">
        <f>IF('Proje ve Personel Bilgileri'!C42&gt;0,AUcret,"")</f>
        <v/>
      </c>
      <c r="M48" s="155" t="str">
        <f t="shared" si="4"/>
        <v/>
      </c>
      <c r="N48" s="154" t="str">
        <f>IF('Proje ve Personel Bilgileri'!C42&gt;0,L48*M48,"")</f>
        <v/>
      </c>
      <c r="O48" s="154" t="str">
        <f>IF('Proje ve Personel Bilgileri'!C42&gt;0,G011B!R45,"")</f>
        <v/>
      </c>
      <c r="P48" s="156" t="str">
        <f>IF('Proje ve Personel Bilgileri'!C42&gt;0,MIN(N48,O48),"")</f>
        <v/>
      </c>
      <c r="Q48" s="344"/>
      <c r="R48" s="343"/>
      <c r="S48" s="342"/>
    </row>
    <row r="49" spans="1:19" ht="18" customHeight="1" x14ac:dyDescent="0.25">
      <c r="A49" s="339">
        <v>27</v>
      </c>
      <c r="B49" s="146" t="str">
        <f>IF('Proje ve Personel Bilgileri'!C43&gt;0,'Proje ve Personel Bilgileri'!C43,"")</f>
        <v/>
      </c>
      <c r="C49" s="147" t="str">
        <f>IF('Proje ve Personel Bilgileri'!C43&gt;0,'Proje ve Personel Bilgileri'!D43,"")</f>
        <v/>
      </c>
      <c r="D49" s="225"/>
      <c r="E49" s="264"/>
      <c r="F49" s="264"/>
      <c r="G49" s="264"/>
      <c r="H49" s="264"/>
      <c r="I49" s="264"/>
      <c r="J49" s="90"/>
      <c r="K49" s="127" t="str">
        <f t="shared" si="3"/>
        <v/>
      </c>
      <c r="L49" s="154" t="str">
        <f>IF('Proje ve Personel Bilgileri'!C43&gt;0,AUcret,"")</f>
        <v/>
      </c>
      <c r="M49" s="155" t="str">
        <f t="shared" si="4"/>
        <v/>
      </c>
      <c r="N49" s="154" t="str">
        <f>IF('Proje ve Personel Bilgileri'!C43&gt;0,L49*M49,"")</f>
        <v/>
      </c>
      <c r="O49" s="154" t="str">
        <f>IF('Proje ve Personel Bilgileri'!C43&gt;0,G011B!R46,"")</f>
        <v/>
      </c>
      <c r="P49" s="156" t="str">
        <f>IF('Proje ve Personel Bilgileri'!C43&gt;0,MIN(N49,O49),"")</f>
        <v/>
      </c>
      <c r="Q49" s="344"/>
      <c r="R49" s="343"/>
      <c r="S49" s="342"/>
    </row>
    <row r="50" spans="1:19" ht="18" customHeight="1" x14ac:dyDescent="0.25">
      <c r="A50" s="339">
        <v>28</v>
      </c>
      <c r="B50" s="146" t="str">
        <f>IF('Proje ve Personel Bilgileri'!C44&gt;0,'Proje ve Personel Bilgileri'!C44,"")</f>
        <v/>
      </c>
      <c r="C50" s="147" t="str">
        <f>IF('Proje ve Personel Bilgileri'!C44&gt;0,'Proje ve Personel Bilgileri'!D44,"")</f>
        <v/>
      </c>
      <c r="D50" s="225"/>
      <c r="E50" s="264"/>
      <c r="F50" s="264"/>
      <c r="G50" s="264"/>
      <c r="H50" s="264"/>
      <c r="I50" s="264"/>
      <c r="J50" s="90"/>
      <c r="K50" s="127" t="str">
        <f t="shared" si="3"/>
        <v/>
      </c>
      <c r="L50" s="154" t="str">
        <f>IF('Proje ve Personel Bilgileri'!C44&gt;0,AUcret,"")</f>
        <v/>
      </c>
      <c r="M50" s="155" t="str">
        <f t="shared" si="4"/>
        <v/>
      </c>
      <c r="N50" s="154" t="str">
        <f>IF('Proje ve Personel Bilgileri'!C44&gt;0,L50*M50,"")</f>
        <v/>
      </c>
      <c r="O50" s="154" t="str">
        <f>IF('Proje ve Personel Bilgileri'!C44&gt;0,G011B!R47,"")</f>
        <v/>
      </c>
      <c r="P50" s="156" t="str">
        <f>IF('Proje ve Personel Bilgileri'!C44&gt;0,MIN(N50,O50),"")</f>
        <v/>
      </c>
      <c r="Q50" s="344"/>
      <c r="R50" s="343"/>
      <c r="S50" s="342"/>
    </row>
    <row r="51" spans="1:19" ht="18" customHeight="1" x14ac:dyDescent="0.25">
      <c r="A51" s="339">
        <v>29</v>
      </c>
      <c r="B51" s="146" t="str">
        <f>IF('Proje ve Personel Bilgileri'!C45&gt;0,'Proje ve Personel Bilgileri'!C45,"")</f>
        <v/>
      </c>
      <c r="C51" s="147" t="str">
        <f>IF('Proje ve Personel Bilgileri'!C45&gt;0,'Proje ve Personel Bilgileri'!D45,"")</f>
        <v/>
      </c>
      <c r="D51" s="225"/>
      <c r="E51" s="264"/>
      <c r="F51" s="264"/>
      <c r="G51" s="264"/>
      <c r="H51" s="264"/>
      <c r="I51" s="264"/>
      <c r="J51" s="90"/>
      <c r="K51" s="127" t="str">
        <f t="shared" si="3"/>
        <v/>
      </c>
      <c r="L51" s="154" t="str">
        <f>IF('Proje ve Personel Bilgileri'!C45&gt;0,AUcret,"")</f>
        <v/>
      </c>
      <c r="M51" s="155" t="str">
        <f t="shared" si="4"/>
        <v/>
      </c>
      <c r="N51" s="154" t="str">
        <f>IF('Proje ve Personel Bilgileri'!C45&gt;0,L51*M51,"")</f>
        <v/>
      </c>
      <c r="O51" s="154" t="str">
        <f>IF('Proje ve Personel Bilgileri'!C45&gt;0,G011B!R48,"")</f>
        <v/>
      </c>
      <c r="P51" s="156" t="str">
        <f>IF('Proje ve Personel Bilgileri'!C45&gt;0,MIN(N51,O51),"")</f>
        <v/>
      </c>
      <c r="Q51" s="344"/>
      <c r="R51" s="343"/>
      <c r="S51" s="342"/>
    </row>
    <row r="52" spans="1:19" ht="18" customHeight="1" x14ac:dyDescent="0.25">
      <c r="A52" s="339">
        <v>30</v>
      </c>
      <c r="B52" s="146" t="str">
        <f>IF('Proje ve Personel Bilgileri'!C46&gt;0,'Proje ve Personel Bilgileri'!C46,"")</f>
        <v/>
      </c>
      <c r="C52" s="147" t="str">
        <f>IF('Proje ve Personel Bilgileri'!C46&gt;0,'Proje ve Personel Bilgileri'!D46,"")</f>
        <v/>
      </c>
      <c r="D52" s="225"/>
      <c r="E52" s="264"/>
      <c r="F52" s="264"/>
      <c r="G52" s="264"/>
      <c r="H52" s="264"/>
      <c r="I52" s="264"/>
      <c r="J52" s="90"/>
      <c r="K52" s="127" t="str">
        <f t="shared" si="3"/>
        <v/>
      </c>
      <c r="L52" s="154" t="str">
        <f>IF('Proje ve Personel Bilgileri'!C46&gt;0,AUcret,"")</f>
        <v/>
      </c>
      <c r="M52" s="155" t="str">
        <f t="shared" si="4"/>
        <v/>
      </c>
      <c r="N52" s="154" t="str">
        <f>IF('Proje ve Personel Bilgileri'!C46&gt;0,L52*M52,"")</f>
        <v/>
      </c>
      <c r="O52" s="154" t="str">
        <f>IF('Proje ve Personel Bilgileri'!C46&gt;0,G011B!R49,"")</f>
        <v/>
      </c>
      <c r="P52" s="156" t="str">
        <f>IF('Proje ve Personel Bilgileri'!C46&gt;0,MIN(N52,O52),"")</f>
        <v/>
      </c>
      <c r="Q52" s="344"/>
      <c r="R52" s="343"/>
      <c r="S52" s="342"/>
    </row>
    <row r="53" spans="1:19" ht="18" customHeight="1" x14ac:dyDescent="0.25">
      <c r="A53" s="339">
        <v>31</v>
      </c>
      <c r="B53" s="146" t="str">
        <f>IF('Proje ve Personel Bilgileri'!C47&gt;0,'Proje ve Personel Bilgileri'!C47,"")</f>
        <v/>
      </c>
      <c r="C53" s="147" t="str">
        <f>IF('Proje ve Personel Bilgileri'!C47&gt;0,'Proje ve Personel Bilgileri'!D47,"")</f>
        <v/>
      </c>
      <c r="D53" s="225"/>
      <c r="E53" s="264"/>
      <c r="F53" s="264"/>
      <c r="G53" s="264"/>
      <c r="H53" s="264"/>
      <c r="I53" s="264"/>
      <c r="J53" s="90"/>
      <c r="K53" s="127" t="str">
        <f t="shared" si="3"/>
        <v/>
      </c>
      <c r="L53" s="154" t="str">
        <f>IF('Proje ve Personel Bilgileri'!C47&gt;0,AUcret,"")</f>
        <v/>
      </c>
      <c r="M53" s="155" t="str">
        <f t="shared" si="4"/>
        <v/>
      </c>
      <c r="N53" s="154" t="str">
        <f>IF('Proje ve Personel Bilgileri'!C47&gt;0,L53*M53,"")</f>
        <v/>
      </c>
      <c r="O53" s="154" t="str">
        <f>IF('Proje ve Personel Bilgileri'!C47&gt;0,G011B!R50,"")</f>
        <v/>
      </c>
      <c r="P53" s="156" t="str">
        <f>IF('Proje ve Personel Bilgileri'!C47&gt;0,MIN(N53,O53),"")</f>
        <v/>
      </c>
      <c r="Q53" s="344"/>
      <c r="R53" s="343"/>
      <c r="S53" s="342"/>
    </row>
    <row r="54" spans="1:19" ht="18" customHeight="1" x14ac:dyDescent="0.25">
      <c r="A54" s="339">
        <v>32</v>
      </c>
      <c r="B54" s="146" t="str">
        <f>IF('Proje ve Personel Bilgileri'!C48&gt;0,'Proje ve Personel Bilgileri'!C48,"")</f>
        <v/>
      </c>
      <c r="C54" s="147" t="str">
        <f>IF('Proje ve Personel Bilgileri'!C48&gt;0,'Proje ve Personel Bilgileri'!D48,"")</f>
        <v/>
      </c>
      <c r="D54" s="225"/>
      <c r="E54" s="264"/>
      <c r="F54" s="264"/>
      <c r="G54" s="264"/>
      <c r="H54" s="264"/>
      <c r="I54" s="264"/>
      <c r="J54" s="90"/>
      <c r="K54" s="127" t="str">
        <f t="shared" si="3"/>
        <v/>
      </c>
      <c r="L54" s="154" t="str">
        <f>IF('Proje ve Personel Bilgileri'!C48&gt;0,AUcret,"")</f>
        <v/>
      </c>
      <c r="M54" s="155" t="str">
        <f t="shared" si="4"/>
        <v/>
      </c>
      <c r="N54" s="154" t="str">
        <f>IF('Proje ve Personel Bilgileri'!C48&gt;0,L54*M54,"")</f>
        <v/>
      </c>
      <c r="O54" s="154" t="str">
        <f>IF('Proje ve Personel Bilgileri'!C48&gt;0,G011B!R51,"")</f>
        <v/>
      </c>
      <c r="P54" s="156" t="str">
        <f>IF('Proje ve Personel Bilgileri'!C48&gt;0,MIN(N54,O54),"")</f>
        <v/>
      </c>
      <c r="Q54" s="344"/>
      <c r="R54" s="343"/>
      <c r="S54" s="342"/>
    </row>
    <row r="55" spans="1:19" ht="18" customHeight="1" x14ac:dyDescent="0.25">
      <c r="A55" s="339">
        <v>33</v>
      </c>
      <c r="B55" s="146" t="str">
        <f>IF('Proje ve Personel Bilgileri'!C49&gt;0,'Proje ve Personel Bilgileri'!C49,"")</f>
        <v/>
      </c>
      <c r="C55" s="147" t="str">
        <f>IF('Proje ve Personel Bilgileri'!C49&gt;0,'Proje ve Personel Bilgileri'!D49,"")</f>
        <v/>
      </c>
      <c r="D55" s="225"/>
      <c r="E55" s="264"/>
      <c r="F55" s="264"/>
      <c r="G55" s="264"/>
      <c r="H55" s="264"/>
      <c r="I55" s="264"/>
      <c r="J55" s="90"/>
      <c r="K55" s="127" t="str">
        <f t="shared" si="3"/>
        <v/>
      </c>
      <c r="L55" s="154" t="str">
        <f>IF('Proje ve Personel Bilgileri'!C49&gt;0,AUcret,"")</f>
        <v/>
      </c>
      <c r="M55" s="155" t="str">
        <f t="shared" si="4"/>
        <v/>
      </c>
      <c r="N55" s="154" t="str">
        <f>IF('Proje ve Personel Bilgileri'!C49&gt;0,L55*M55,"")</f>
        <v/>
      </c>
      <c r="O55" s="154" t="str">
        <f>IF('Proje ve Personel Bilgileri'!C49&gt;0,G011B!R52,"")</f>
        <v/>
      </c>
      <c r="P55" s="156" t="str">
        <f>IF('Proje ve Personel Bilgileri'!C49&gt;0,MIN(N55,O55),"")</f>
        <v/>
      </c>
      <c r="Q55" s="344"/>
      <c r="R55" s="343"/>
      <c r="S55" s="342"/>
    </row>
    <row r="56" spans="1:19" ht="18" customHeight="1" x14ac:dyDescent="0.25">
      <c r="A56" s="339">
        <v>34</v>
      </c>
      <c r="B56" s="146" t="str">
        <f>IF('Proje ve Personel Bilgileri'!C50&gt;0,'Proje ve Personel Bilgileri'!C50,"")</f>
        <v/>
      </c>
      <c r="C56" s="147" t="str">
        <f>IF('Proje ve Personel Bilgileri'!C50&gt;0,'Proje ve Personel Bilgileri'!D50,"")</f>
        <v/>
      </c>
      <c r="D56" s="225"/>
      <c r="E56" s="264"/>
      <c r="F56" s="264"/>
      <c r="G56" s="264"/>
      <c r="H56" s="264"/>
      <c r="I56" s="264"/>
      <c r="J56" s="90"/>
      <c r="K56" s="127" t="str">
        <f t="shared" si="3"/>
        <v/>
      </c>
      <c r="L56" s="154" t="str">
        <f>IF('Proje ve Personel Bilgileri'!C50&gt;0,AUcret,"")</f>
        <v/>
      </c>
      <c r="M56" s="155" t="str">
        <f t="shared" si="4"/>
        <v/>
      </c>
      <c r="N56" s="154" t="str">
        <f>IF('Proje ve Personel Bilgileri'!C50&gt;0,L56*M56,"")</f>
        <v/>
      </c>
      <c r="O56" s="154" t="str">
        <f>IF('Proje ve Personel Bilgileri'!C50&gt;0,G011B!R53,"")</f>
        <v/>
      </c>
      <c r="P56" s="156" t="str">
        <f>IF('Proje ve Personel Bilgileri'!C50&gt;0,MIN(N56,O56),"")</f>
        <v/>
      </c>
      <c r="Q56" s="344"/>
      <c r="R56" s="343"/>
      <c r="S56" s="342"/>
    </row>
    <row r="57" spans="1:19" ht="18" customHeight="1" x14ac:dyDescent="0.25">
      <c r="A57" s="339">
        <v>35</v>
      </c>
      <c r="B57" s="146" t="str">
        <f>IF('Proje ve Personel Bilgileri'!C51&gt;0,'Proje ve Personel Bilgileri'!C51,"")</f>
        <v/>
      </c>
      <c r="C57" s="147" t="str">
        <f>IF('Proje ve Personel Bilgileri'!C51&gt;0,'Proje ve Personel Bilgileri'!D51,"")</f>
        <v/>
      </c>
      <c r="D57" s="225"/>
      <c r="E57" s="264"/>
      <c r="F57" s="264"/>
      <c r="G57" s="264"/>
      <c r="H57" s="264"/>
      <c r="I57" s="264"/>
      <c r="J57" s="90"/>
      <c r="K57" s="127" t="str">
        <f t="shared" si="3"/>
        <v/>
      </c>
      <c r="L57" s="154" t="str">
        <f>IF('Proje ve Personel Bilgileri'!C51&gt;0,AUcret,"")</f>
        <v/>
      </c>
      <c r="M57" s="155" t="str">
        <f t="shared" si="4"/>
        <v/>
      </c>
      <c r="N57" s="154" t="str">
        <f>IF('Proje ve Personel Bilgileri'!C51&gt;0,L57*M57,"")</f>
        <v/>
      </c>
      <c r="O57" s="154" t="str">
        <f>IF('Proje ve Personel Bilgileri'!C51&gt;0,G011B!R54,"")</f>
        <v/>
      </c>
      <c r="P57" s="156" t="str">
        <f>IF('Proje ve Personel Bilgileri'!C51&gt;0,MIN(N57,O57),"")</f>
        <v/>
      </c>
      <c r="Q57" s="344"/>
      <c r="R57" s="343"/>
      <c r="S57" s="342"/>
    </row>
    <row r="58" spans="1:19" ht="18" customHeight="1" x14ac:dyDescent="0.25">
      <c r="A58" s="339">
        <v>36</v>
      </c>
      <c r="B58" s="146" t="str">
        <f>IF('Proje ve Personel Bilgileri'!C52&gt;0,'Proje ve Personel Bilgileri'!C52,"")</f>
        <v/>
      </c>
      <c r="C58" s="147" t="str">
        <f>IF('Proje ve Personel Bilgileri'!C52&gt;0,'Proje ve Personel Bilgileri'!D52,"")</f>
        <v/>
      </c>
      <c r="D58" s="225"/>
      <c r="E58" s="264"/>
      <c r="F58" s="264"/>
      <c r="G58" s="264"/>
      <c r="H58" s="264"/>
      <c r="I58" s="264"/>
      <c r="J58" s="90"/>
      <c r="K58" s="127" t="str">
        <f t="shared" si="3"/>
        <v/>
      </c>
      <c r="L58" s="154" t="str">
        <f>IF('Proje ve Personel Bilgileri'!C52&gt;0,AUcret,"")</f>
        <v/>
      </c>
      <c r="M58" s="155" t="str">
        <f t="shared" si="4"/>
        <v/>
      </c>
      <c r="N58" s="154" t="str">
        <f>IF('Proje ve Personel Bilgileri'!C52&gt;0,L58*M58,"")</f>
        <v/>
      </c>
      <c r="O58" s="154" t="str">
        <f>IF('Proje ve Personel Bilgileri'!C52&gt;0,G011B!R55,"")</f>
        <v/>
      </c>
      <c r="P58" s="156" t="str">
        <f>IF('Proje ve Personel Bilgileri'!C52&gt;0,MIN(N58,O58),"")</f>
        <v/>
      </c>
      <c r="Q58" s="344"/>
      <c r="R58" s="343"/>
      <c r="S58" s="342"/>
    </row>
    <row r="59" spans="1:19" ht="18" customHeight="1" x14ac:dyDescent="0.25">
      <c r="A59" s="339">
        <v>37</v>
      </c>
      <c r="B59" s="146" t="str">
        <f>IF('Proje ve Personel Bilgileri'!C53&gt;0,'Proje ve Personel Bilgileri'!C53,"")</f>
        <v/>
      </c>
      <c r="C59" s="147" t="str">
        <f>IF('Proje ve Personel Bilgileri'!C53&gt;0,'Proje ve Personel Bilgileri'!D53,"")</f>
        <v/>
      </c>
      <c r="D59" s="225"/>
      <c r="E59" s="264"/>
      <c r="F59" s="264"/>
      <c r="G59" s="264"/>
      <c r="H59" s="264"/>
      <c r="I59" s="264"/>
      <c r="J59" s="90"/>
      <c r="K59" s="127" t="str">
        <f t="shared" si="3"/>
        <v/>
      </c>
      <c r="L59" s="154" t="str">
        <f>IF('Proje ve Personel Bilgileri'!C53&gt;0,AUcret,"")</f>
        <v/>
      </c>
      <c r="M59" s="155" t="str">
        <f t="shared" si="4"/>
        <v/>
      </c>
      <c r="N59" s="154" t="str">
        <f>IF('Proje ve Personel Bilgileri'!C53&gt;0,L59*M59,"")</f>
        <v/>
      </c>
      <c r="O59" s="154" t="str">
        <f>IF('Proje ve Personel Bilgileri'!C53&gt;0,G011B!R56,"")</f>
        <v/>
      </c>
      <c r="P59" s="156" t="str">
        <f>IF('Proje ve Personel Bilgileri'!C53&gt;0,MIN(N59,O59),"")</f>
        <v/>
      </c>
      <c r="Q59" s="344"/>
      <c r="R59" s="343"/>
      <c r="S59" s="342"/>
    </row>
    <row r="60" spans="1:19" ht="18" customHeight="1" x14ac:dyDescent="0.25">
      <c r="A60" s="339">
        <v>38</v>
      </c>
      <c r="B60" s="146" t="str">
        <f>IF('Proje ve Personel Bilgileri'!C54&gt;0,'Proje ve Personel Bilgileri'!C54,"")</f>
        <v/>
      </c>
      <c r="C60" s="147" t="str">
        <f>IF('Proje ve Personel Bilgileri'!C54&gt;0,'Proje ve Personel Bilgileri'!D54,"")</f>
        <v/>
      </c>
      <c r="D60" s="225"/>
      <c r="E60" s="264"/>
      <c r="F60" s="264"/>
      <c r="G60" s="264"/>
      <c r="H60" s="264"/>
      <c r="I60" s="264"/>
      <c r="J60" s="90"/>
      <c r="K60" s="127" t="str">
        <f t="shared" si="3"/>
        <v/>
      </c>
      <c r="L60" s="154" t="str">
        <f>IF('Proje ve Personel Bilgileri'!C54&gt;0,AUcret,"")</f>
        <v/>
      </c>
      <c r="M60" s="155" t="str">
        <f t="shared" si="4"/>
        <v/>
      </c>
      <c r="N60" s="154" t="str">
        <f>IF('Proje ve Personel Bilgileri'!C54&gt;0,L60*M60,"")</f>
        <v/>
      </c>
      <c r="O60" s="154" t="str">
        <f>IF('Proje ve Personel Bilgileri'!C54&gt;0,G011B!R57,"")</f>
        <v/>
      </c>
      <c r="P60" s="156" t="str">
        <f>IF('Proje ve Personel Bilgileri'!C54&gt;0,MIN(N60,O60),"")</f>
        <v/>
      </c>
      <c r="Q60" s="344"/>
      <c r="R60" s="343"/>
      <c r="S60" s="342"/>
    </row>
    <row r="61" spans="1:19" ht="18" customHeight="1" x14ac:dyDescent="0.25">
      <c r="A61" s="339">
        <v>39</v>
      </c>
      <c r="B61" s="146" t="str">
        <f>IF('Proje ve Personel Bilgileri'!C55&gt;0,'Proje ve Personel Bilgileri'!C55,"")</f>
        <v/>
      </c>
      <c r="C61" s="147" t="str">
        <f>IF('Proje ve Personel Bilgileri'!C55&gt;0,'Proje ve Personel Bilgileri'!D55,"")</f>
        <v/>
      </c>
      <c r="D61" s="225"/>
      <c r="E61" s="264"/>
      <c r="F61" s="264"/>
      <c r="G61" s="264"/>
      <c r="H61" s="264"/>
      <c r="I61" s="264"/>
      <c r="J61" s="90"/>
      <c r="K61" s="127" t="str">
        <f t="shared" si="3"/>
        <v/>
      </c>
      <c r="L61" s="154" t="str">
        <f>IF('Proje ve Personel Bilgileri'!C55&gt;0,AUcret,"")</f>
        <v/>
      </c>
      <c r="M61" s="155" t="str">
        <f t="shared" si="4"/>
        <v/>
      </c>
      <c r="N61" s="154" t="str">
        <f>IF('Proje ve Personel Bilgileri'!C55&gt;0,L61*M61,"")</f>
        <v/>
      </c>
      <c r="O61" s="154" t="str">
        <f>IF('Proje ve Personel Bilgileri'!C55&gt;0,G011B!R58,"")</f>
        <v/>
      </c>
      <c r="P61" s="156" t="str">
        <f>IF('Proje ve Personel Bilgileri'!C55&gt;0,MIN(N61,O61),"")</f>
        <v/>
      </c>
      <c r="Q61" s="344"/>
      <c r="R61" s="343"/>
      <c r="S61" s="342"/>
    </row>
    <row r="62" spans="1:19" ht="18" customHeight="1" thickBot="1" x14ac:dyDescent="0.3">
      <c r="A62" s="340">
        <v>40</v>
      </c>
      <c r="B62" s="148" t="str">
        <f>IF('Proje ve Personel Bilgileri'!C56&gt;0,'Proje ve Personel Bilgileri'!C56,"")</f>
        <v/>
      </c>
      <c r="C62" s="149" t="str">
        <f>IF('Proje ve Personel Bilgileri'!C56&gt;0,'Proje ve Personel Bilgileri'!D56,"")</f>
        <v/>
      </c>
      <c r="D62" s="226"/>
      <c r="E62" s="91"/>
      <c r="F62" s="91"/>
      <c r="G62" s="91"/>
      <c r="H62" s="91"/>
      <c r="I62" s="91"/>
      <c r="J62" s="92"/>
      <c r="K62" s="157" t="str">
        <f t="shared" si="3"/>
        <v/>
      </c>
      <c r="L62" s="158" t="str">
        <f>IF('Proje ve Personel Bilgileri'!C56&gt;0,AUcret,"")</f>
        <v/>
      </c>
      <c r="M62" s="159" t="str">
        <f t="shared" si="4"/>
        <v/>
      </c>
      <c r="N62" s="158" t="str">
        <f>IF('Proje ve Personel Bilgileri'!C56&gt;0,L62*M62,"")</f>
        <v/>
      </c>
      <c r="O62" s="158" t="str">
        <f>IF('Proje ve Personel Bilgileri'!C56&gt;0,G011B!R59,"")</f>
        <v/>
      </c>
      <c r="P62" s="160" t="str">
        <f>IF('Proje ve Personel Bilgileri'!C56&gt;0,MIN(N62,O62),"")</f>
        <v/>
      </c>
      <c r="Q62" s="344"/>
      <c r="R62" s="161">
        <f>IF(ISERROR(IF(SUM(L43:L62)&gt;0,1,0)),1,IF(SUM(L43:L62)&gt;0,1,0))</f>
        <v>0</v>
      </c>
      <c r="S62" s="342"/>
    </row>
    <row r="63" spans="1:19" x14ac:dyDescent="0.25">
      <c r="A63" s="143" t="s">
        <v>57</v>
      </c>
      <c r="B63" s="64"/>
      <c r="C63" s="64"/>
      <c r="D63" s="64"/>
      <c r="E63" s="64"/>
      <c r="F63" s="64"/>
      <c r="G63" s="64"/>
      <c r="H63" s="64"/>
      <c r="I63" s="64"/>
      <c r="J63" s="64"/>
      <c r="K63" s="64"/>
      <c r="L63" s="64"/>
      <c r="M63" s="64"/>
      <c r="N63" s="64"/>
      <c r="O63" s="64"/>
      <c r="P63" s="64"/>
      <c r="Q63" s="344"/>
      <c r="R63" s="342"/>
      <c r="S63" s="342"/>
    </row>
    <row r="64" spans="1:19" x14ac:dyDescent="0.25">
      <c r="A64" s="143" t="s">
        <v>59</v>
      </c>
      <c r="B64" s="64"/>
      <c r="C64" s="64"/>
      <c r="D64" s="64"/>
      <c r="E64" s="64"/>
      <c r="F64" s="64"/>
      <c r="G64" s="64"/>
      <c r="H64" s="64"/>
      <c r="I64" s="64"/>
      <c r="J64" s="64"/>
      <c r="K64" s="64"/>
      <c r="L64" s="64"/>
      <c r="M64" s="64"/>
      <c r="N64" s="64"/>
      <c r="O64" s="64"/>
      <c r="P64" s="64"/>
      <c r="Q64" s="344"/>
      <c r="R64" s="342"/>
      <c r="S64" s="342"/>
    </row>
    <row r="65" spans="1:19" x14ac:dyDescent="0.25">
      <c r="A65" s="143" t="s">
        <v>58</v>
      </c>
      <c r="B65" s="64"/>
      <c r="C65" s="64"/>
      <c r="D65" s="64"/>
      <c r="E65" s="64"/>
      <c r="F65" s="64"/>
      <c r="G65" s="64"/>
      <c r="H65" s="64"/>
      <c r="I65" s="64"/>
      <c r="J65" s="64"/>
      <c r="K65" s="64"/>
      <c r="L65" s="64"/>
      <c r="M65" s="64"/>
      <c r="N65" s="64"/>
      <c r="O65" s="64"/>
      <c r="P65" s="64"/>
      <c r="Q65" s="344"/>
      <c r="R65" s="342"/>
      <c r="S65" s="342"/>
    </row>
    <row r="66" spans="1:19" x14ac:dyDescent="0.25">
      <c r="A66" s="64"/>
      <c r="B66" s="64"/>
      <c r="C66" s="64"/>
      <c r="D66" s="64"/>
      <c r="E66" s="64"/>
      <c r="F66" s="64"/>
      <c r="G66" s="64"/>
      <c r="H66" s="64"/>
      <c r="I66" s="64"/>
      <c r="J66" s="64"/>
      <c r="K66" s="64"/>
      <c r="L66" s="64"/>
      <c r="M66" s="64"/>
      <c r="N66" s="64"/>
      <c r="O66" s="64"/>
      <c r="P66" s="64"/>
      <c r="Q66" s="344"/>
      <c r="R66" s="342"/>
      <c r="S66" s="342"/>
    </row>
    <row r="67" spans="1:19" ht="19.5" x14ac:dyDescent="0.3">
      <c r="A67" s="330" t="s">
        <v>32</v>
      </c>
      <c r="B67" s="331">
        <f ca="1">imzatarihi</f>
        <v>46091</v>
      </c>
      <c r="C67" s="468" t="s">
        <v>33</v>
      </c>
      <c r="D67" s="468"/>
      <c r="E67" s="332" t="str">
        <f>IF(kurulusyetkilisi&gt;0,kurulusyetkilisi,"")</f>
        <v/>
      </c>
      <c r="F67" s="64"/>
      <c r="G67" s="230"/>
      <c r="H67" s="229"/>
      <c r="I67" s="229"/>
      <c r="J67" s="2"/>
      <c r="K67" s="64"/>
      <c r="L67" s="94"/>
      <c r="M67" s="94"/>
      <c r="N67" s="94"/>
      <c r="O67" s="94"/>
      <c r="P67" s="64"/>
      <c r="Q67" s="344"/>
      <c r="R67" s="342"/>
      <c r="S67" s="342"/>
    </row>
    <row r="68" spans="1:19" ht="19.5" x14ac:dyDescent="0.3">
      <c r="A68" s="232"/>
      <c r="B68" s="232"/>
      <c r="C68" s="468" t="s">
        <v>34</v>
      </c>
      <c r="D68" s="468"/>
      <c r="E68" s="469"/>
      <c r="F68" s="469"/>
      <c r="G68" s="469"/>
      <c r="H68" s="61"/>
      <c r="I68" s="61"/>
      <c r="J68" s="2"/>
      <c r="K68" s="64"/>
      <c r="L68" s="94"/>
      <c r="M68" s="94"/>
      <c r="N68" s="94"/>
      <c r="O68" s="94"/>
      <c r="P68" s="64"/>
      <c r="Q68" s="344"/>
      <c r="R68" s="342"/>
      <c r="S68" s="342"/>
    </row>
    <row r="69" spans="1:19" ht="15.75" x14ac:dyDescent="0.25">
      <c r="A69" s="508" t="s">
        <v>46</v>
      </c>
      <c r="B69" s="508"/>
      <c r="C69" s="508"/>
      <c r="D69" s="508"/>
      <c r="E69" s="508"/>
      <c r="F69" s="508"/>
      <c r="G69" s="508"/>
      <c r="H69" s="508"/>
      <c r="I69" s="508"/>
      <c r="J69" s="508"/>
      <c r="K69" s="508"/>
      <c r="L69" s="508"/>
      <c r="M69" s="508"/>
      <c r="N69" s="508"/>
      <c r="O69" s="508"/>
      <c r="P69" s="508"/>
      <c r="Q69" s="344"/>
      <c r="R69" s="342"/>
      <c r="S69" s="342"/>
    </row>
    <row r="70" spans="1:19" x14ac:dyDescent="0.25">
      <c r="A70" s="494" t="str">
        <f>IF(YilDonem&lt;&gt;"",CONCATENATE(YilDonem," dönemine aittir."),"")</f>
        <v/>
      </c>
      <c r="B70" s="494"/>
      <c r="C70" s="494"/>
      <c r="D70" s="494"/>
      <c r="E70" s="494"/>
      <c r="F70" s="494"/>
      <c r="G70" s="494"/>
      <c r="H70" s="494"/>
      <c r="I70" s="494"/>
      <c r="J70" s="494"/>
      <c r="K70" s="494"/>
      <c r="L70" s="494"/>
      <c r="M70" s="494"/>
      <c r="N70" s="494"/>
      <c r="O70" s="494"/>
      <c r="P70" s="494"/>
      <c r="Q70" s="344"/>
      <c r="R70" s="342"/>
      <c r="S70" s="342"/>
    </row>
    <row r="71" spans="1:19" ht="19.5" thickBot="1" x14ac:dyDescent="0.35">
      <c r="A71" s="495" t="s">
        <v>65</v>
      </c>
      <c r="B71" s="495"/>
      <c r="C71" s="495"/>
      <c r="D71" s="495"/>
      <c r="E71" s="495"/>
      <c r="F71" s="495"/>
      <c r="G71" s="495"/>
      <c r="H71" s="495"/>
      <c r="I71" s="495"/>
      <c r="J71" s="495"/>
      <c r="K71" s="495"/>
      <c r="L71" s="495"/>
      <c r="M71" s="495"/>
      <c r="N71" s="495"/>
      <c r="O71" s="495"/>
      <c r="P71" s="495"/>
      <c r="Q71" s="344"/>
      <c r="R71" s="342"/>
      <c r="S71" s="342"/>
    </row>
    <row r="72" spans="1:19" ht="31.7" customHeight="1" thickBot="1" x14ac:dyDescent="0.3">
      <c r="A72" s="496" t="s">
        <v>167</v>
      </c>
      <c r="B72" s="498"/>
      <c r="C72" s="496" t="str">
        <f>IF(ProjeNo&gt;0,ProjeNo,"")</f>
        <v/>
      </c>
      <c r="D72" s="497"/>
      <c r="E72" s="497"/>
      <c r="F72" s="497"/>
      <c r="G72" s="497"/>
      <c r="H72" s="497"/>
      <c r="I72" s="497"/>
      <c r="J72" s="497"/>
      <c r="K72" s="497"/>
      <c r="L72" s="497"/>
      <c r="M72" s="497"/>
      <c r="N72" s="497"/>
      <c r="O72" s="497"/>
      <c r="P72" s="498"/>
      <c r="Q72" s="344"/>
      <c r="R72" s="342"/>
      <c r="S72" s="342"/>
    </row>
    <row r="73" spans="1:19" ht="42.75" customHeight="1" thickBot="1" x14ac:dyDescent="0.3">
      <c r="A73" s="517" t="s">
        <v>168</v>
      </c>
      <c r="B73" s="518"/>
      <c r="C73" s="519" t="str">
        <f>IF(ProjeAdi&gt;0,ProjeAdi,"")</f>
        <v/>
      </c>
      <c r="D73" s="520"/>
      <c r="E73" s="520"/>
      <c r="F73" s="520"/>
      <c r="G73" s="520"/>
      <c r="H73" s="520"/>
      <c r="I73" s="520"/>
      <c r="J73" s="520"/>
      <c r="K73" s="520"/>
      <c r="L73" s="520"/>
      <c r="M73" s="520"/>
      <c r="N73" s="520"/>
      <c r="O73" s="520"/>
      <c r="P73" s="521"/>
      <c r="Q73" s="344"/>
      <c r="R73" s="342"/>
      <c r="S73" s="342"/>
    </row>
    <row r="74" spans="1:19" ht="31.7" customHeight="1" thickBot="1" x14ac:dyDescent="0.3">
      <c r="A74" s="496" t="s">
        <v>0</v>
      </c>
      <c r="B74" s="522"/>
      <c r="C74" s="523" t="str">
        <f>IF(BasvuruTarihi&lt;&gt;"",BasvuruTarihi,"")</f>
        <v/>
      </c>
      <c r="D74" s="524"/>
      <c r="E74" s="524"/>
      <c r="F74" s="524"/>
      <c r="G74" s="524"/>
      <c r="H74" s="524"/>
      <c r="I74" s="524"/>
      <c r="J74" s="524"/>
      <c r="K74" s="524"/>
      <c r="L74" s="524"/>
      <c r="M74" s="524"/>
      <c r="N74" s="524"/>
      <c r="O74" s="524"/>
      <c r="P74" s="525"/>
      <c r="Q74" s="344"/>
      <c r="R74" s="342"/>
      <c r="S74" s="342"/>
    </row>
    <row r="75" spans="1:19" ht="15" customHeight="1" thickBot="1" x14ac:dyDescent="0.3">
      <c r="A75" s="509" t="s">
        <v>3</v>
      </c>
      <c r="B75" s="509" t="s">
        <v>4</v>
      </c>
      <c r="C75" s="511" t="s">
        <v>135</v>
      </c>
      <c r="D75" s="511" t="s">
        <v>154</v>
      </c>
      <c r="E75" s="513" t="s">
        <v>47</v>
      </c>
      <c r="F75" s="513"/>
      <c r="G75" s="513"/>
      <c r="H75" s="513"/>
      <c r="I75" s="513"/>
      <c r="J75" s="514" t="s">
        <v>53</v>
      </c>
      <c r="K75" s="511" t="s">
        <v>64</v>
      </c>
      <c r="L75" s="511" t="s">
        <v>60</v>
      </c>
      <c r="M75" s="511" t="s">
        <v>61</v>
      </c>
      <c r="N75" s="511" t="s">
        <v>62</v>
      </c>
      <c r="O75" s="511" t="s">
        <v>63</v>
      </c>
      <c r="P75" s="511" t="s">
        <v>54</v>
      </c>
      <c r="Q75" s="344"/>
      <c r="R75" s="342"/>
      <c r="S75" s="342"/>
    </row>
    <row r="76" spans="1:19" ht="88.5" customHeight="1" thickBot="1" x14ac:dyDescent="0.3">
      <c r="A76" s="510"/>
      <c r="B76" s="510"/>
      <c r="C76" s="512"/>
      <c r="D76" s="516"/>
      <c r="E76" s="345" t="s">
        <v>48</v>
      </c>
      <c r="F76" s="345" t="s">
        <v>49</v>
      </c>
      <c r="G76" s="345" t="s">
        <v>50</v>
      </c>
      <c r="H76" s="345" t="s">
        <v>51</v>
      </c>
      <c r="I76" s="345" t="s">
        <v>52</v>
      </c>
      <c r="J76" s="515"/>
      <c r="K76" s="512"/>
      <c r="L76" s="512"/>
      <c r="M76" s="512"/>
      <c r="N76" s="512"/>
      <c r="O76" s="512"/>
      <c r="P76" s="512"/>
      <c r="Q76" s="344"/>
      <c r="R76" s="342"/>
      <c r="S76" s="342"/>
    </row>
    <row r="77" spans="1:19" ht="18" customHeight="1" x14ac:dyDescent="0.25">
      <c r="A77" s="338">
        <v>41</v>
      </c>
      <c r="B77" s="144" t="str">
        <f>IF('Proje ve Personel Bilgileri'!C57&gt;0,'Proje ve Personel Bilgileri'!C57,"")</f>
        <v/>
      </c>
      <c r="C77" s="145" t="str">
        <f>IF('Proje ve Personel Bilgileri'!C57&gt;0,'Proje ve Personel Bilgileri'!D57,"")</f>
        <v/>
      </c>
      <c r="D77" s="224"/>
      <c r="E77" s="88"/>
      <c r="F77" s="88"/>
      <c r="G77" s="88"/>
      <c r="H77" s="88"/>
      <c r="I77" s="88"/>
      <c r="J77" s="89"/>
      <c r="K77" s="150" t="str">
        <f t="shared" ref="K77" si="5">IF(AND(BasvuruTarihi&gt;0,J77&gt;0),DAYS360(J77,BasvuruTarihi)/30,"")</f>
        <v/>
      </c>
      <c r="L77" s="151" t="str">
        <f>IF('Proje ve Personel Bilgileri'!C57&gt;0,AUcret,"")</f>
        <v/>
      </c>
      <c r="M77" s="152" t="str">
        <f>IF(LEN(B77)&gt;0,IF(D77="X",1,IF(E77="X",3,IF(F77="X",4,IF(OR(G77="X",H77="X"),8,IF(I77="X",12,0))))),"")</f>
        <v/>
      </c>
      <c r="N77" s="151" t="str">
        <f>IF('Proje ve Personel Bilgileri'!C57&gt;0,L77*M77,"")</f>
        <v/>
      </c>
      <c r="O77" s="151" t="str">
        <f>IF('Proje ve Personel Bilgileri'!C57&gt;0,G011B!R72,"")</f>
        <v/>
      </c>
      <c r="P77" s="153" t="str">
        <f>IF('Proje ve Personel Bilgileri'!C57&gt;0,MIN(N77,O77),"")</f>
        <v/>
      </c>
      <c r="Q77" s="344"/>
      <c r="R77" s="343"/>
      <c r="S77" s="342"/>
    </row>
    <row r="78" spans="1:19" ht="18" customHeight="1" x14ac:dyDescent="0.25">
      <c r="A78" s="339">
        <v>42</v>
      </c>
      <c r="B78" s="146" t="str">
        <f>IF('Proje ve Personel Bilgileri'!C58&gt;0,'Proje ve Personel Bilgileri'!C58,"")</f>
        <v/>
      </c>
      <c r="C78" s="147" t="str">
        <f>IF('Proje ve Personel Bilgileri'!C58&gt;0,'Proje ve Personel Bilgileri'!D58,"")</f>
        <v/>
      </c>
      <c r="D78" s="225"/>
      <c r="E78" s="264"/>
      <c r="F78" s="264"/>
      <c r="G78" s="264"/>
      <c r="H78" s="264"/>
      <c r="I78" s="264"/>
      <c r="J78" s="90"/>
      <c r="K78" s="127" t="str">
        <f t="shared" ref="K78:K96" si="6">IF(AND(BasvuruTarihi&gt;0,J78&gt;0),DAYS360(J78,BasvuruTarihi)/30,"")</f>
        <v/>
      </c>
      <c r="L78" s="154" t="str">
        <f>IF('Proje ve Personel Bilgileri'!C58&gt;0,AUcret,"")</f>
        <v/>
      </c>
      <c r="M78" s="155" t="str">
        <f t="shared" ref="M78:M96" si="7">IF(LEN(B78)&gt;0,IF(D78="X",1,IF(E78="X",3,IF(F78="X",4,IF(OR(G78="X",H78="X"),8,IF(I78="X",12,0))))),"")</f>
        <v/>
      </c>
      <c r="N78" s="154" t="str">
        <f>IF('Proje ve Personel Bilgileri'!C58&gt;0,L78*M78,"")</f>
        <v/>
      </c>
      <c r="O78" s="154" t="str">
        <f>IF('Proje ve Personel Bilgileri'!C58&gt;0,G011B!R73,"")</f>
        <v/>
      </c>
      <c r="P78" s="156" t="str">
        <f>IF('Proje ve Personel Bilgileri'!C58&gt;0,MIN(N78,O78),"")</f>
        <v/>
      </c>
      <c r="Q78" s="344"/>
      <c r="R78" s="343"/>
      <c r="S78" s="342"/>
    </row>
    <row r="79" spans="1:19" ht="18" customHeight="1" x14ac:dyDescent="0.25">
      <c r="A79" s="339">
        <v>43</v>
      </c>
      <c r="B79" s="146" t="str">
        <f>IF('Proje ve Personel Bilgileri'!C59&gt;0,'Proje ve Personel Bilgileri'!C59,"")</f>
        <v/>
      </c>
      <c r="C79" s="147" t="str">
        <f>IF('Proje ve Personel Bilgileri'!C59&gt;0,'Proje ve Personel Bilgileri'!D59,"")</f>
        <v/>
      </c>
      <c r="D79" s="225"/>
      <c r="E79" s="264"/>
      <c r="F79" s="264"/>
      <c r="G79" s="264"/>
      <c r="H79" s="264"/>
      <c r="I79" s="264"/>
      <c r="J79" s="90"/>
      <c r="K79" s="127" t="str">
        <f t="shared" si="6"/>
        <v/>
      </c>
      <c r="L79" s="154" t="str">
        <f>IF('Proje ve Personel Bilgileri'!C59&gt;0,AUcret,"")</f>
        <v/>
      </c>
      <c r="M79" s="155" t="str">
        <f t="shared" si="7"/>
        <v/>
      </c>
      <c r="N79" s="154" t="str">
        <f>IF('Proje ve Personel Bilgileri'!C59&gt;0,L79*M79,"")</f>
        <v/>
      </c>
      <c r="O79" s="154" t="str">
        <f>IF('Proje ve Personel Bilgileri'!C59&gt;0,G011B!R74,"")</f>
        <v/>
      </c>
      <c r="P79" s="156" t="str">
        <f>IF('Proje ve Personel Bilgileri'!C59&gt;0,MIN(N79,O79),"")</f>
        <v/>
      </c>
      <c r="Q79" s="344"/>
      <c r="R79" s="343"/>
      <c r="S79" s="342"/>
    </row>
    <row r="80" spans="1:19" ht="18" customHeight="1" x14ac:dyDescent="0.25">
      <c r="A80" s="339">
        <v>44</v>
      </c>
      <c r="B80" s="146" t="str">
        <f>IF('Proje ve Personel Bilgileri'!C60&gt;0,'Proje ve Personel Bilgileri'!C60,"")</f>
        <v/>
      </c>
      <c r="C80" s="147" t="str">
        <f>IF('Proje ve Personel Bilgileri'!C60&gt;0,'Proje ve Personel Bilgileri'!D60,"")</f>
        <v/>
      </c>
      <c r="D80" s="225"/>
      <c r="E80" s="264"/>
      <c r="F80" s="264"/>
      <c r="G80" s="264"/>
      <c r="H80" s="264"/>
      <c r="I80" s="264"/>
      <c r="J80" s="90"/>
      <c r="K80" s="127" t="str">
        <f t="shared" si="6"/>
        <v/>
      </c>
      <c r="L80" s="154" t="str">
        <f>IF('Proje ve Personel Bilgileri'!C60&gt;0,AUcret,"")</f>
        <v/>
      </c>
      <c r="M80" s="155" t="str">
        <f t="shared" si="7"/>
        <v/>
      </c>
      <c r="N80" s="154" t="str">
        <f>IF('Proje ve Personel Bilgileri'!C60&gt;0,L80*M80,"")</f>
        <v/>
      </c>
      <c r="O80" s="154" t="str">
        <f>IF('Proje ve Personel Bilgileri'!C60&gt;0,G011B!R75,"")</f>
        <v/>
      </c>
      <c r="P80" s="156" t="str">
        <f>IF('Proje ve Personel Bilgileri'!C60&gt;0,MIN(N80,O80),"")</f>
        <v/>
      </c>
      <c r="Q80" s="344"/>
      <c r="R80" s="343"/>
      <c r="S80" s="342"/>
    </row>
    <row r="81" spans="1:19" ht="18" customHeight="1" x14ac:dyDescent="0.25">
      <c r="A81" s="339">
        <v>45</v>
      </c>
      <c r="B81" s="146" t="str">
        <f>IF('Proje ve Personel Bilgileri'!C61&gt;0,'Proje ve Personel Bilgileri'!C61,"")</f>
        <v/>
      </c>
      <c r="C81" s="147" t="str">
        <f>IF('Proje ve Personel Bilgileri'!C61&gt;0,'Proje ve Personel Bilgileri'!D61,"")</f>
        <v/>
      </c>
      <c r="D81" s="225"/>
      <c r="E81" s="264"/>
      <c r="F81" s="264"/>
      <c r="G81" s="264"/>
      <c r="H81" s="264"/>
      <c r="I81" s="264"/>
      <c r="J81" s="90"/>
      <c r="K81" s="127" t="str">
        <f t="shared" si="6"/>
        <v/>
      </c>
      <c r="L81" s="154" t="str">
        <f>IF('Proje ve Personel Bilgileri'!C61&gt;0,AUcret,"")</f>
        <v/>
      </c>
      <c r="M81" s="155" t="str">
        <f t="shared" si="7"/>
        <v/>
      </c>
      <c r="N81" s="154" t="str">
        <f>IF('Proje ve Personel Bilgileri'!C61&gt;0,L81*M81,"")</f>
        <v/>
      </c>
      <c r="O81" s="154" t="str">
        <f>IF('Proje ve Personel Bilgileri'!C61&gt;0,G011B!R76,"")</f>
        <v/>
      </c>
      <c r="P81" s="156" t="str">
        <f>IF('Proje ve Personel Bilgileri'!C61&gt;0,MIN(N81,O81),"")</f>
        <v/>
      </c>
      <c r="Q81" s="344"/>
      <c r="R81" s="343"/>
      <c r="S81" s="342"/>
    </row>
    <row r="82" spans="1:19" ht="18" customHeight="1" x14ac:dyDescent="0.25">
      <c r="A82" s="339">
        <v>46</v>
      </c>
      <c r="B82" s="146" t="str">
        <f>IF('Proje ve Personel Bilgileri'!C62&gt;0,'Proje ve Personel Bilgileri'!C62,"")</f>
        <v/>
      </c>
      <c r="C82" s="147" t="str">
        <f>IF('Proje ve Personel Bilgileri'!C62&gt;0,'Proje ve Personel Bilgileri'!D62,"")</f>
        <v/>
      </c>
      <c r="D82" s="225"/>
      <c r="E82" s="264"/>
      <c r="F82" s="264"/>
      <c r="G82" s="264"/>
      <c r="H82" s="264"/>
      <c r="I82" s="264"/>
      <c r="J82" s="90"/>
      <c r="K82" s="127" t="str">
        <f t="shared" si="6"/>
        <v/>
      </c>
      <c r="L82" s="154" t="str">
        <f>IF('Proje ve Personel Bilgileri'!C62&gt;0,AUcret,"")</f>
        <v/>
      </c>
      <c r="M82" s="155" t="str">
        <f t="shared" si="7"/>
        <v/>
      </c>
      <c r="N82" s="154" t="str">
        <f>IF('Proje ve Personel Bilgileri'!C62&gt;0,L82*M82,"")</f>
        <v/>
      </c>
      <c r="O82" s="154" t="str">
        <f>IF('Proje ve Personel Bilgileri'!C62&gt;0,G011B!R77,"")</f>
        <v/>
      </c>
      <c r="P82" s="156" t="str">
        <f>IF('Proje ve Personel Bilgileri'!C62&gt;0,MIN(N82,O82),"")</f>
        <v/>
      </c>
      <c r="Q82" s="344"/>
      <c r="R82" s="343"/>
      <c r="S82" s="342"/>
    </row>
    <row r="83" spans="1:19" ht="18" customHeight="1" x14ac:dyDescent="0.25">
      <c r="A83" s="339">
        <v>47</v>
      </c>
      <c r="B83" s="146" t="str">
        <f>IF('Proje ve Personel Bilgileri'!C63&gt;0,'Proje ve Personel Bilgileri'!C63,"")</f>
        <v/>
      </c>
      <c r="C83" s="147" t="str">
        <f>IF('Proje ve Personel Bilgileri'!C63&gt;0,'Proje ve Personel Bilgileri'!D63,"")</f>
        <v/>
      </c>
      <c r="D83" s="225"/>
      <c r="E83" s="264"/>
      <c r="F83" s="264"/>
      <c r="G83" s="264"/>
      <c r="H83" s="264"/>
      <c r="I83" s="264"/>
      <c r="J83" s="90"/>
      <c r="K83" s="127" t="str">
        <f t="shared" si="6"/>
        <v/>
      </c>
      <c r="L83" s="154" t="str">
        <f>IF('Proje ve Personel Bilgileri'!C63&gt;0,AUcret,"")</f>
        <v/>
      </c>
      <c r="M83" s="155" t="str">
        <f t="shared" si="7"/>
        <v/>
      </c>
      <c r="N83" s="154" t="str">
        <f>IF('Proje ve Personel Bilgileri'!C63&gt;0,L83*M83,"")</f>
        <v/>
      </c>
      <c r="O83" s="154" t="str">
        <f>IF('Proje ve Personel Bilgileri'!C63&gt;0,G011B!R78,"")</f>
        <v/>
      </c>
      <c r="P83" s="156" t="str">
        <f>IF('Proje ve Personel Bilgileri'!C63&gt;0,MIN(N83,O83),"")</f>
        <v/>
      </c>
      <c r="Q83" s="344"/>
      <c r="R83" s="343"/>
      <c r="S83" s="342"/>
    </row>
    <row r="84" spans="1:19" ht="18" customHeight="1" x14ac:dyDescent="0.25">
      <c r="A84" s="339">
        <v>48</v>
      </c>
      <c r="B84" s="146" t="str">
        <f>IF('Proje ve Personel Bilgileri'!C64&gt;0,'Proje ve Personel Bilgileri'!C64,"")</f>
        <v/>
      </c>
      <c r="C84" s="147" t="str">
        <f>IF('Proje ve Personel Bilgileri'!C64&gt;0,'Proje ve Personel Bilgileri'!D64,"")</f>
        <v/>
      </c>
      <c r="D84" s="225"/>
      <c r="E84" s="264"/>
      <c r="F84" s="264"/>
      <c r="G84" s="264"/>
      <c r="H84" s="264"/>
      <c r="I84" s="264"/>
      <c r="J84" s="90"/>
      <c r="K84" s="127" t="str">
        <f t="shared" si="6"/>
        <v/>
      </c>
      <c r="L84" s="154" t="str">
        <f>IF('Proje ve Personel Bilgileri'!C64&gt;0,AUcret,"")</f>
        <v/>
      </c>
      <c r="M84" s="155" t="str">
        <f t="shared" si="7"/>
        <v/>
      </c>
      <c r="N84" s="154" t="str">
        <f>IF('Proje ve Personel Bilgileri'!C64&gt;0,L84*M84,"")</f>
        <v/>
      </c>
      <c r="O84" s="154" t="str">
        <f>IF('Proje ve Personel Bilgileri'!C64&gt;0,G011B!R79,"")</f>
        <v/>
      </c>
      <c r="P84" s="156" t="str">
        <f>IF('Proje ve Personel Bilgileri'!C64&gt;0,MIN(N84,O84),"")</f>
        <v/>
      </c>
      <c r="Q84" s="344"/>
      <c r="R84" s="343"/>
      <c r="S84" s="342"/>
    </row>
    <row r="85" spans="1:19" ht="18" customHeight="1" x14ac:dyDescent="0.25">
      <c r="A85" s="339">
        <v>49</v>
      </c>
      <c r="B85" s="146" t="str">
        <f>IF('Proje ve Personel Bilgileri'!C65&gt;0,'Proje ve Personel Bilgileri'!C65,"")</f>
        <v/>
      </c>
      <c r="C85" s="147" t="str">
        <f>IF('Proje ve Personel Bilgileri'!C65&gt;0,'Proje ve Personel Bilgileri'!D65,"")</f>
        <v/>
      </c>
      <c r="D85" s="225"/>
      <c r="E85" s="264"/>
      <c r="F85" s="264"/>
      <c r="G85" s="264"/>
      <c r="H85" s="264"/>
      <c r="I85" s="264"/>
      <c r="J85" s="90"/>
      <c r="K85" s="127" t="str">
        <f t="shared" si="6"/>
        <v/>
      </c>
      <c r="L85" s="154" t="str">
        <f>IF('Proje ve Personel Bilgileri'!C65&gt;0,AUcret,"")</f>
        <v/>
      </c>
      <c r="M85" s="155" t="str">
        <f t="shared" si="7"/>
        <v/>
      </c>
      <c r="N85" s="154" t="str">
        <f>IF('Proje ve Personel Bilgileri'!C65&gt;0,L85*M85,"")</f>
        <v/>
      </c>
      <c r="O85" s="154" t="str">
        <f>IF('Proje ve Personel Bilgileri'!C65&gt;0,G011B!R80,"")</f>
        <v/>
      </c>
      <c r="P85" s="156" t="str">
        <f>IF('Proje ve Personel Bilgileri'!C65&gt;0,MIN(N85,O85),"")</f>
        <v/>
      </c>
      <c r="Q85" s="344"/>
      <c r="R85" s="343"/>
      <c r="S85" s="342"/>
    </row>
    <row r="86" spans="1:19" ht="18" customHeight="1" x14ac:dyDescent="0.25">
      <c r="A86" s="339">
        <v>50</v>
      </c>
      <c r="B86" s="146" t="str">
        <f>IF('Proje ve Personel Bilgileri'!C66&gt;0,'Proje ve Personel Bilgileri'!C66,"")</f>
        <v/>
      </c>
      <c r="C86" s="147" t="str">
        <f>IF('Proje ve Personel Bilgileri'!C66&gt;0,'Proje ve Personel Bilgileri'!D66,"")</f>
        <v/>
      </c>
      <c r="D86" s="225"/>
      <c r="E86" s="264"/>
      <c r="F86" s="264"/>
      <c r="G86" s="264"/>
      <c r="H86" s="264"/>
      <c r="I86" s="264"/>
      <c r="J86" s="90"/>
      <c r="K86" s="127" t="str">
        <f t="shared" si="6"/>
        <v/>
      </c>
      <c r="L86" s="154" t="str">
        <f>IF('Proje ve Personel Bilgileri'!C66&gt;0,AUcret,"")</f>
        <v/>
      </c>
      <c r="M86" s="155" t="str">
        <f t="shared" si="7"/>
        <v/>
      </c>
      <c r="N86" s="154" t="str">
        <f>IF('Proje ve Personel Bilgileri'!C66&gt;0,L86*M86,"")</f>
        <v/>
      </c>
      <c r="O86" s="154" t="str">
        <f>IF('Proje ve Personel Bilgileri'!C66&gt;0,G011B!R81,"")</f>
        <v/>
      </c>
      <c r="P86" s="156" t="str">
        <f>IF('Proje ve Personel Bilgileri'!C66&gt;0,MIN(N86,O86),"")</f>
        <v/>
      </c>
      <c r="Q86" s="344"/>
      <c r="R86" s="343"/>
      <c r="S86" s="342"/>
    </row>
    <row r="87" spans="1:19" ht="18" customHeight="1" x14ac:dyDescent="0.25">
      <c r="A87" s="339">
        <v>51</v>
      </c>
      <c r="B87" s="146" t="str">
        <f>IF('Proje ve Personel Bilgileri'!C67&gt;0,'Proje ve Personel Bilgileri'!C67,"")</f>
        <v/>
      </c>
      <c r="C87" s="147" t="str">
        <f>IF('Proje ve Personel Bilgileri'!C67&gt;0,'Proje ve Personel Bilgileri'!D67,"")</f>
        <v/>
      </c>
      <c r="D87" s="225"/>
      <c r="E87" s="264"/>
      <c r="F87" s="264"/>
      <c r="G87" s="264"/>
      <c r="H87" s="264"/>
      <c r="I87" s="264"/>
      <c r="J87" s="90"/>
      <c r="K87" s="127" t="str">
        <f t="shared" si="6"/>
        <v/>
      </c>
      <c r="L87" s="154" t="str">
        <f>IF('Proje ve Personel Bilgileri'!C67&gt;0,AUcret,"")</f>
        <v/>
      </c>
      <c r="M87" s="155" t="str">
        <f t="shared" si="7"/>
        <v/>
      </c>
      <c r="N87" s="154" t="str">
        <f>IF('Proje ve Personel Bilgileri'!C67&gt;0,L87*M87,"")</f>
        <v/>
      </c>
      <c r="O87" s="154" t="str">
        <f>IF('Proje ve Personel Bilgileri'!C67&gt;0,G011B!R82,"")</f>
        <v/>
      </c>
      <c r="P87" s="156" t="str">
        <f>IF('Proje ve Personel Bilgileri'!C67&gt;0,MIN(N87,O87),"")</f>
        <v/>
      </c>
      <c r="Q87" s="344"/>
      <c r="R87" s="343"/>
      <c r="S87" s="342"/>
    </row>
    <row r="88" spans="1:19" ht="18" customHeight="1" x14ac:dyDescent="0.25">
      <c r="A88" s="339">
        <v>52</v>
      </c>
      <c r="B88" s="146" t="str">
        <f>IF('Proje ve Personel Bilgileri'!C68&gt;0,'Proje ve Personel Bilgileri'!C68,"")</f>
        <v/>
      </c>
      <c r="C88" s="147" t="str">
        <f>IF('Proje ve Personel Bilgileri'!C68&gt;0,'Proje ve Personel Bilgileri'!D68,"")</f>
        <v/>
      </c>
      <c r="D88" s="225"/>
      <c r="E88" s="264"/>
      <c r="F88" s="264"/>
      <c r="G88" s="264"/>
      <c r="H88" s="264"/>
      <c r="I88" s="264"/>
      <c r="J88" s="90"/>
      <c r="K88" s="127" t="str">
        <f t="shared" si="6"/>
        <v/>
      </c>
      <c r="L88" s="154" t="str">
        <f>IF('Proje ve Personel Bilgileri'!C68&gt;0,AUcret,"")</f>
        <v/>
      </c>
      <c r="M88" s="155" t="str">
        <f t="shared" si="7"/>
        <v/>
      </c>
      <c r="N88" s="154" t="str">
        <f>IF('Proje ve Personel Bilgileri'!C68&gt;0,L88*M88,"")</f>
        <v/>
      </c>
      <c r="O88" s="154" t="str">
        <f>IF('Proje ve Personel Bilgileri'!C68&gt;0,G011B!R83,"")</f>
        <v/>
      </c>
      <c r="P88" s="156" t="str">
        <f>IF('Proje ve Personel Bilgileri'!C68&gt;0,MIN(N88,O88),"")</f>
        <v/>
      </c>
      <c r="Q88" s="344"/>
      <c r="R88" s="343"/>
      <c r="S88" s="342"/>
    </row>
    <row r="89" spans="1:19" ht="18" customHeight="1" x14ac:dyDescent="0.25">
      <c r="A89" s="339">
        <v>53</v>
      </c>
      <c r="B89" s="146" t="str">
        <f>IF('Proje ve Personel Bilgileri'!C69&gt;0,'Proje ve Personel Bilgileri'!C69,"")</f>
        <v/>
      </c>
      <c r="C89" s="147" t="str">
        <f>IF('Proje ve Personel Bilgileri'!C69&gt;0,'Proje ve Personel Bilgileri'!D69,"")</f>
        <v/>
      </c>
      <c r="D89" s="225"/>
      <c r="E89" s="264"/>
      <c r="F89" s="264"/>
      <c r="G89" s="264"/>
      <c r="H89" s="264"/>
      <c r="I89" s="264"/>
      <c r="J89" s="90"/>
      <c r="K89" s="127" t="str">
        <f t="shared" si="6"/>
        <v/>
      </c>
      <c r="L89" s="154" t="str">
        <f>IF('Proje ve Personel Bilgileri'!C69&gt;0,AUcret,"")</f>
        <v/>
      </c>
      <c r="M89" s="155" t="str">
        <f t="shared" si="7"/>
        <v/>
      </c>
      <c r="N89" s="154" t="str">
        <f>IF('Proje ve Personel Bilgileri'!C69&gt;0,L89*M89,"")</f>
        <v/>
      </c>
      <c r="O89" s="154" t="str">
        <f>IF('Proje ve Personel Bilgileri'!C69&gt;0,G011B!R84,"")</f>
        <v/>
      </c>
      <c r="P89" s="156" t="str">
        <f>IF('Proje ve Personel Bilgileri'!C69&gt;0,MIN(N89,O89),"")</f>
        <v/>
      </c>
      <c r="Q89" s="344"/>
      <c r="R89" s="343"/>
      <c r="S89" s="342"/>
    </row>
    <row r="90" spans="1:19" ht="18" customHeight="1" x14ac:dyDescent="0.25">
      <c r="A90" s="339">
        <v>54</v>
      </c>
      <c r="B90" s="146" t="str">
        <f>IF('Proje ve Personel Bilgileri'!C70&gt;0,'Proje ve Personel Bilgileri'!C70,"")</f>
        <v/>
      </c>
      <c r="C90" s="147" t="str">
        <f>IF('Proje ve Personel Bilgileri'!C70&gt;0,'Proje ve Personel Bilgileri'!D70,"")</f>
        <v/>
      </c>
      <c r="D90" s="225"/>
      <c r="E90" s="264"/>
      <c r="F90" s="264"/>
      <c r="G90" s="264"/>
      <c r="H90" s="264"/>
      <c r="I90" s="264"/>
      <c r="J90" s="90"/>
      <c r="K90" s="127" t="str">
        <f t="shared" si="6"/>
        <v/>
      </c>
      <c r="L90" s="154" t="str">
        <f>IF('Proje ve Personel Bilgileri'!C70&gt;0,AUcret,"")</f>
        <v/>
      </c>
      <c r="M90" s="155" t="str">
        <f t="shared" si="7"/>
        <v/>
      </c>
      <c r="N90" s="154" t="str">
        <f>IF('Proje ve Personel Bilgileri'!C70&gt;0,L90*M90,"")</f>
        <v/>
      </c>
      <c r="O90" s="154" t="str">
        <f>IF('Proje ve Personel Bilgileri'!C70&gt;0,G011B!R85,"")</f>
        <v/>
      </c>
      <c r="P90" s="156" t="str">
        <f>IF('Proje ve Personel Bilgileri'!C70&gt;0,MIN(N90,O90),"")</f>
        <v/>
      </c>
      <c r="Q90" s="344"/>
      <c r="R90" s="343"/>
      <c r="S90" s="342"/>
    </row>
    <row r="91" spans="1:19" ht="18" customHeight="1" x14ac:dyDescent="0.25">
      <c r="A91" s="339">
        <v>55</v>
      </c>
      <c r="B91" s="146" t="str">
        <f>IF('Proje ve Personel Bilgileri'!C71&gt;0,'Proje ve Personel Bilgileri'!C71,"")</f>
        <v/>
      </c>
      <c r="C91" s="147" t="str">
        <f>IF('Proje ve Personel Bilgileri'!C71&gt;0,'Proje ve Personel Bilgileri'!D71,"")</f>
        <v/>
      </c>
      <c r="D91" s="225"/>
      <c r="E91" s="264"/>
      <c r="F91" s="264"/>
      <c r="G91" s="264"/>
      <c r="H91" s="264"/>
      <c r="I91" s="264"/>
      <c r="J91" s="90"/>
      <c r="K91" s="127" t="str">
        <f t="shared" si="6"/>
        <v/>
      </c>
      <c r="L91" s="154" t="str">
        <f>IF('Proje ve Personel Bilgileri'!C71&gt;0,AUcret,"")</f>
        <v/>
      </c>
      <c r="M91" s="155" t="str">
        <f t="shared" si="7"/>
        <v/>
      </c>
      <c r="N91" s="154" t="str">
        <f>IF('Proje ve Personel Bilgileri'!C71&gt;0,L91*M91,"")</f>
        <v/>
      </c>
      <c r="O91" s="154" t="str">
        <f>IF('Proje ve Personel Bilgileri'!C71&gt;0,G011B!R86,"")</f>
        <v/>
      </c>
      <c r="P91" s="156" t="str">
        <f>IF('Proje ve Personel Bilgileri'!C71&gt;0,MIN(N91,O91),"")</f>
        <v/>
      </c>
      <c r="Q91" s="344"/>
      <c r="R91" s="343"/>
      <c r="S91" s="342"/>
    </row>
    <row r="92" spans="1:19" ht="18" customHeight="1" x14ac:dyDescent="0.25">
      <c r="A92" s="339">
        <v>56</v>
      </c>
      <c r="B92" s="146" t="str">
        <f>IF('Proje ve Personel Bilgileri'!C72&gt;0,'Proje ve Personel Bilgileri'!C72,"")</f>
        <v/>
      </c>
      <c r="C92" s="147" t="str">
        <f>IF('Proje ve Personel Bilgileri'!C72&gt;0,'Proje ve Personel Bilgileri'!D72,"")</f>
        <v/>
      </c>
      <c r="D92" s="225"/>
      <c r="E92" s="264"/>
      <c r="F92" s="264"/>
      <c r="G92" s="264"/>
      <c r="H92" s="264"/>
      <c r="I92" s="264"/>
      <c r="J92" s="90"/>
      <c r="K92" s="127" t="str">
        <f t="shared" si="6"/>
        <v/>
      </c>
      <c r="L92" s="154" t="str">
        <f>IF('Proje ve Personel Bilgileri'!C72&gt;0,AUcret,"")</f>
        <v/>
      </c>
      <c r="M92" s="155" t="str">
        <f t="shared" si="7"/>
        <v/>
      </c>
      <c r="N92" s="154" t="str">
        <f>IF('Proje ve Personel Bilgileri'!C72&gt;0,L92*M92,"")</f>
        <v/>
      </c>
      <c r="O92" s="154" t="str">
        <f>IF('Proje ve Personel Bilgileri'!C72&gt;0,G011B!R87,"")</f>
        <v/>
      </c>
      <c r="P92" s="156" t="str">
        <f>IF('Proje ve Personel Bilgileri'!C72&gt;0,MIN(N92,O92),"")</f>
        <v/>
      </c>
      <c r="Q92" s="344"/>
      <c r="R92" s="343"/>
      <c r="S92" s="342"/>
    </row>
    <row r="93" spans="1:19" ht="18" customHeight="1" x14ac:dyDescent="0.25">
      <c r="A93" s="339">
        <v>57</v>
      </c>
      <c r="B93" s="146" t="str">
        <f>IF('Proje ve Personel Bilgileri'!C73&gt;0,'Proje ve Personel Bilgileri'!C73,"")</f>
        <v/>
      </c>
      <c r="C93" s="147" t="str">
        <f>IF('Proje ve Personel Bilgileri'!C73&gt;0,'Proje ve Personel Bilgileri'!D73,"")</f>
        <v/>
      </c>
      <c r="D93" s="225"/>
      <c r="E93" s="264"/>
      <c r="F93" s="264"/>
      <c r="G93" s="264"/>
      <c r="H93" s="264"/>
      <c r="I93" s="264"/>
      <c r="J93" s="90"/>
      <c r="K93" s="127" t="str">
        <f t="shared" si="6"/>
        <v/>
      </c>
      <c r="L93" s="154" t="str">
        <f>IF('Proje ve Personel Bilgileri'!C73&gt;0,AUcret,"")</f>
        <v/>
      </c>
      <c r="M93" s="155" t="str">
        <f t="shared" si="7"/>
        <v/>
      </c>
      <c r="N93" s="154" t="str">
        <f>IF('Proje ve Personel Bilgileri'!C73&gt;0,L93*M93,"")</f>
        <v/>
      </c>
      <c r="O93" s="154" t="str">
        <f>IF('Proje ve Personel Bilgileri'!C73&gt;0,G011B!R88,"")</f>
        <v/>
      </c>
      <c r="P93" s="156" t="str">
        <f>IF('Proje ve Personel Bilgileri'!C73&gt;0,MIN(N93,O93),"")</f>
        <v/>
      </c>
      <c r="Q93" s="344"/>
      <c r="R93" s="343"/>
      <c r="S93" s="342"/>
    </row>
    <row r="94" spans="1:19" ht="18" customHeight="1" x14ac:dyDescent="0.25">
      <c r="A94" s="339">
        <v>58</v>
      </c>
      <c r="B94" s="146" t="str">
        <f>IF('Proje ve Personel Bilgileri'!C74&gt;0,'Proje ve Personel Bilgileri'!C74,"")</f>
        <v/>
      </c>
      <c r="C94" s="147" t="str">
        <f>IF('Proje ve Personel Bilgileri'!C74&gt;0,'Proje ve Personel Bilgileri'!D74,"")</f>
        <v/>
      </c>
      <c r="D94" s="225"/>
      <c r="E94" s="264"/>
      <c r="F94" s="264"/>
      <c r="G94" s="264"/>
      <c r="H94" s="264"/>
      <c r="I94" s="264"/>
      <c r="J94" s="90"/>
      <c r="K94" s="127" t="str">
        <f t="shared" si="6"/>
        <v/>
      </c>
      <c r="L94" s="154" t="str">
        <f>IF('Proje ve Personel Bilgileri'!C74&gt;0,AUcret,"")</f>
        <v/>
      </c>
      <c r="M94" s="155" t="str">
        <f t="shared" si="7"/>
        <v/>
      </c>
      <c r="N94" s="154" t="str">
        <f>IF('Proje ve Personel Bilgileri'!C74&gt;0,L94*M94,"")</f>
        <v/>
      </c>
      <c r="O94" s="154" t="str">
        <f>IF('Proje ve Personel Bilgileri'!C74&gt;0,G011B!R89,"")</f>
        <v/>
      </c>
      <c r="P94" s="156" t="str">
        <f>IF('Proje ve Personel Bilgileri'!C74&gt;0,MIN(N94,O94),"")</f>
        <v/>
      </c>
      <c r="Q94" s="344"/>
      <c r="R94" s="343"/>
      <c r="S94" s="342"/>
    </row>
    <row r="95" spans="1:19" ht="18" customHeight="1" x14ac:dyDescent="0.25">
      <c r="A95" s="339">
        <v>59</v>
      </c>
      <c r="B95" s="146" t="str">
        <f>IF('Proje ve Personel Bilgileri'!C75&gt;0,'Proje ve Personel Bilgileri'!C75,"")</f>
        <v/>
      </c>
      <c r="C95" s="147" t="str">
        <f>IF('Proje ve Personel Bilgileri'!C75&gt;0,'Proje ve Personel Bilgileri'!D75,"")</f>
        <v/>
      </c>
      <c r="D95" s="225"/>
      <c r="E95" s="264"/>
      <c r="F95" s="264"/>
      <c r="G95" s="264"/>
      <c r="H95" s="264"/>
      <c r="I95" s="264"/>
      <c r="J95" s="90"/>
      <c r="K95" s="127" t="str">
        <f t="shared" si="6"/>
        <v/>
      </c>
      <c r="L95" s="154" t="str">
        <f>IF('Proje ve Personel Bilgileri'!C75&gt;0,AUcret,"")</f>
        <v/>
      </c>
      <c r="M95" s="155" t="str">
        <f t="shared" si="7"/>
        <v/>
      </c>
      <c r="N95" s="154" t="str">
        <f>IF('Proje ve Personel Bilgileri'!C75&gt;0,L95*M95,"")</f>
        <v/>
      </c>
      <c r="O95" s="154" t="str">
        <f>IF('Proje ve Personel Bilgileri'!C75&gt;0,G011B!R90,"")</f>
        <v/>
      </c>
      <c r="P95" s="156" t="str">
        <f>IF('Proje ve Personel Bilgileri'!C75&gt;0,MIN(N95,O95),"")</f>
        <v/>
      </c>
      <c r="Q95" s="344"/>
      <c r="R95" s="343"/>
      <c r="S95" s="342"/>
    </row>
    <row r="96" spans="1:19" ht="18" customHeight="1" thickBot="1" x14ac:dyDescent="0.3">
      <c r="A96" s="340">
        <v>60</v>
      </c>
      <c r="B96" s="148" t="str">
        <f>IF('Proje ve Personel Bilgileri'!C76&gt;0,'Proje ve Personel Bilgileri'!C76,"")</f>
        <v/>
      </c>
      <c r="C96" s="149" t="str">
        <f>IF('Proje ve Personel Bilgileri'!C76&gt;0,'Proje ve Personel Bilgileri'!D76,"")</f>
        <v/>
      </c>
      <c r="D96" s="226"/>
      <c r="E96" s="91"/>
      <c r="F96" s="91"/>
      <c r="G96" s="91"/>
      <c r="H96" s="91"/>
      <c r="I96" s="91"/>
      <c r="J96" s="92"/>
      <c r="K96" s="157" t="str">
        <f t="shared" si="6"/>
        <v/>
      </c>
      <c r="L96" s="158" t="str">
        <f>IF('Proje ve Personel Bilgileri'!C76&gt;0,AUcret,"")</f>
        <v/>
      </c>
      <c r="M96" s="159" t="str">
        <f t="shared" si="7"/>
        <v/>
      </c>
      <c r="N96" s="158" t="str">
        <f>IF('Proje ve Personel Bilgileri'!C76&gt;0,L96*M96,"")</f>
        <v/>
      </c>
      <c r="O96" s="158" t="str">
        <f>IF('Proje ve Personel Bilgileri'!C76&gt;0,G011B!R91,"")</f>
        <v/>
      </c>
      <c r="P96" s="160" t="str">
        <f>IF('Proje ve Personel Bilgileri'!C76&gt;0,MIN(N96,O96),"")</f>
        <v/>
      </c>
      <c r="Q96" s="344"/>
      <c r="R96" s="161">
        <f>IF(ISERROR(IF(SUM(L77:L96)&gt;0,1,0)),1,IF(SUM(L77:L96)&gt;0,1,0))</f>
        <v>0</v>
      </c>
      <c r="S96" s="342"/>
    </row>
    <row r="97" spans="1:19" x14ac:dyDescent="0.25">
      <c r="A97" s="143" t="s">
        <v>57</v>
      </c>
      <c r="B97" s="64"/>
      <c r="C97" s="64"/>
      <c r="D97" s="64"/>
      <c r="E97" s="64"/>
      <c r="F97" s="64"/>
      <c r="G97" s="64"/>
      <c r="H97" s="64"/>
      <c r="I97" s="64"/>
      <c r="J97" s="64"/>
      <c r="K97" s="64"/>
      <c r="L97" s="64"/>
      <c r="M97" s="64"/>
      <c r="N97" s="64"/>
      <c r="O97" s="64"/>
      <c r="P97" s="64"/>
      <c r="Q97" s="344"/>
      <c r="R97" s="342"/>
      <c r="S97" s="342"/>
    </row>
    <row r="98" spans="1:19" x14ac:dyDescent="0.25">
      <c r="A98" s="143" t="s">
        <v>59</v>
      </c>
      <c r="B98" s="64"/>
      <c r="C98" s="64"/>
      <c r="D98" s="64"/>
      <c r="E98" s="64"/>
      <c r="F98" s="64"/>
      <c r="G98" s="64"/>
      <c r="H98" s="64"/>
      <c r="I98" s="64"/>
      <c r="J98" s="64"/>
      <c r="K98" s="64"/>
      <c r="L98" s="64"/>
      <c r="M98" s="64"/>
      <c r="N98" s="64"/>
      <c r="O98" s="64"/>
      <c r="P98" s="64"/>
      <c r="Q98" s="344"/>
      <c r="R98" s="342"/>
      <c r="S98" s="342"/>
    </row>
    <row r="99" spans="1:19" x14ac:dyDescent="0.25">
      <c r="A99" s="143" t="s">
        <v>58</v>
      </c>
      <c r="B99" s="64"/>
      <c r="C99" s="64"/>
      <c r="D99" s="64"/>
      <c r="E99" s="64"/>
      <c r="F99" s="64"/>
      <c r="G99" s="64"/>
      <c r="H99" s="64"/>
      <c r="I99" s="64"/>
      <c r="J99" s="64"/>
      <c r="K99" s="64"/>
      <c r="L99" s="64"/>
      <c r="M99" s="64"/>
      <c r="N99" s="64"/>
      <c r="O99" s="64"/>
      <c r="P99" s="64"/>
      <c r="Q99" s="344"/>
      <c r="R99" s="342"/>
      <c r="S99" s="342"/>
    </row>
    <row r="100" spans="1:19" x14ac:dyDescent="0.25">
      <c r="A100" s="64"/>
      <c r="B100" s="64"/>
      <c r="C100" s="64"/>
      <c r="D100" s="64"/>
      <c r="E100" s="64"/>
      <c r="F100" s="64"/>
      <c r="G100" s="64"/>
      <c r="H100" s="64"/>
      <c r="I100" s="64"/>
      <c r="J100" s="64"/>
      <c r="K100" s="64"/>
      <c r="L100" s="64"/>
      <c r="M100" s="64"/>
      <c r="N100" s="64"/>
      <c r="O100" s="64"/>
      <c r="P100" s="64"/>
      <c r="Q100" s="344"/>
      <c r="R100" s="342"/>
      <c r="S100" s="342"/>
    </row>
    <row r="101" spans="1:19" ht="19.5" x14ac:dyDescent="0.3">
      <c r="A101" s="330" t="s">
        <v>32</v>
      </c>
      <c r="B101" s="331">
        <f ca="1">imzatarihi</f>
        <v>46091</v>
      </c>
      <c r="C101" s="468" t="s">
        <v>33</v>
      </c>
      <c r="D101" s="468"/>
      <c r="E101" s="332" t="str">
        <f>IF(kurulusyetkilisi&gt;0,kurulusyetkilisi,"")</f>
        <v/>
      </c>
      <c r="F101" s="64"/>
      <c r="G101" s="230"/>
      <c r="H101" s="229"/>
      <c r="I101" s="229"/>
      <c r="J101" s="2"/>
      <c r="K101" s="64"/>
      <c r="L101" s="94"/>
      <c r="M101" s="94"/>
      <c r="N101" s="94"/>
      <c r="O101" s="94"/>
      <c r="P101" s="64"/>
      <c r="Q101" s="344"/>
      <c r="R101" s="342"/>
      <c r="S101" s="342"/>
    </row>
    <row r="102" spans="1:19" ht="19.5" x14ac:dyDescent="0.3">
      <c r="A102" s="232"/>
      <c r="B102" s="232"/>
      <c r="C102" s="468" t="s">
        <v>34</v>
      </c>
      <c r="D102" s="468"/>
      <c r="E102" s="469"/>
      <c r="F102" s="469"/>
      <c r="G102" s="469"/>
      <c r="H102" s="61"/>
      <c r="I102" s="61"/>
      <c r="J102" s="2"/>
      <c r="K102" s="64"/>
      <c r="L102" s="94"/>
      <c r="M102" s="94"/>
      <c r="N102" s="94"/>
      <c r="O102" s="94"/>
      <c r="P102" s="64"/>
      <c r="Q102" s="344"/>
      <c r="R102" s="342"/>
      <c r="S102" s="342"/>
    </row>
    <row r="103" spans="1:19" ht="15.75" x14ac:dyDescent="0.25">
      <c r="A103" s="508" t="s">
        <v>46</v>
      </c>
      <c r="B103" s="508"/>
      <c r="C103" s="508"/>
      <c r="D103" s="508"/>
      <c r="E103" s="508"/>
      <c r="F103" s="508"/>
      <c r="G103" s="508"/>
      <c r="H103" s="508"/>
      <c r="I103" s="508"/>
      <c r="J103" s="508"/>
      <c r="K103" s="508"/>
      <c r="L103" s="508"/>
      <c r="M103" s="508"/>
      <c r="N103" s="508"/>
      <c r="O103" s="508"/>
      <c r="P103" s="508"/>
      <c r="Q103" s="344"/>
      <c r="R103" s="342"/>
      <c r="S103" s="342"/>
    </row>
    <row r="104" spans="1:19" x14ac:dyDescent="0.25">
      <c r="A104" s="494" t="str">
        <f>IF(YilDonem&lt;&gt;"",CONCATENATE(YilDonem," dönemine aittir."),"")</f>
        <v/>
      </c>
      <c r="B104" s="494"/>
      <c r="C104" s="494"/>
      <c r="D104" s="494"/>
      <c r="E104" s="494"/>
      <c r="F104" s="494"/>
      <c r="G104" s="494"/>
      <c r="H104" s="494"/>
      <c r="I104" s="494"/>
      <c r="J104" s="494"/>
      <c r="K104" s="494"/>
      <c r="L104" s="494"/>
      <c r="M104" s="494"/>
      <c r="N104" s="494"/>
      <c r="O104" s="494"/>
      <c r="P104" s="494"/>
      <c r="Q104" s="344"/>
      <c r="R104" s="342"/>
      <c r="S104" s="342"/>
    </row>
    <row r="105" spans="1:19" ht="19.5" thickBot="1" x14ac:dyDescent="0.35">
      <c r="A105" s="495" t="s">
        <v>65</v>
      </c>
      <c r="B105" s="495"/>
      <c r="C105" s="495"/>
      <c r="D105" s="495"/>
      <c r="E105" s="495"/>
      <c r="F105" s="495"/>
      <c r="G105" s="495"/>
      <c r="H105" s="495"/>
      <c r="I105" s="495"/>
      <c r="J105" s="495"/>
      <c r="K105" s="495"/>
      <c r="L105" s="495"/>
      <c r="M105" s="495"/>
      <c r="N105" s="495"/>
      <c r="O105" s="495"/>
      <c r="P105" s="495"/>
      <c r="Q105" s="344"/>
      <c r="R105" s="342"/>
      <c r="S105" s="342"/>
    </row>
    <row r="106" spans="1:19" ht="31.7" customHeight="1" thickBot="1" x14ac:dyDescent="0.3">
      <c r="A106" s="496" t="s">
        <v>167</v>
      </c>
      <c r="B106" s="498"/>
      <c r="C106" s="496" t="str">
        <f>IF(ProjeNo&gt;0,ProjeNo,"")</f>
        <v/>
      </c>
      <c r="D106" s="497"/>
      <c r="E106" s="497"/>
      <c r="F106" s="497"/>
      <c r="G106" s="497"/>
      <c r="H106" s="497"/>
      <c r="I106" s="497"/>
      <c r="J106" s="497"/>
      <c r="K106" s="497"/>
      <c r="L106" s="497"/>
      <c r="M106" s="497"/>
      <c r="N106" s="497"/>
      <c r="O106" s="497"/>
      <c r="P106" s="498"/>
      <c r="Q106" s="344"/>
      <c r="R106" s="342"/>
      <c r="S106" s="342"/>
    </row>
    <row r="107" spans="1:19" ht="42.75" customHeight="1" thickBot="1" x14ac:dyDescent="0.3">
      <c r="A107" s="517" t="s">
        <v>168</v>
      </c>
      <c r="B107" s="518"/>
      <c r="C107" s="519" t="str">
        <f>IF(ProjeAdi&gt;0,ProjeAdi,"")</f>
        <v/>
      </c>
      <c r="D107" s="520"/>
      <c r="E107" s="520"/>
      <c r="F107" s="520"/>
      <c r="G107" s="520"/>
      <c r="H107" s="520"/>
      <c r="I107" s="520"/>
      <c r="J107" s="520"/>
      <c r="K107" s="520"/>
      <c r="L107" s="520"/>
      <c r="M107" s="520"/>
      <c r="N107" s="520"/>
      <c r="O107" s="520"/>
      <c r="P107" s="521"/>
      <c r="Q107" s="344"/>
      <c r="R107" s="342"/>
      <c r="S107" s="342"/>
    </row>
    <row r="108" spans="1:19" ht="31.7" customHeight="1" thickBot="1" x14ac:dyDescent="0.3">
      <c r="A108" s="496" t="s">
        <v>0</v>
      </c>
      <c r="B108" s="522"/>
      <c r="C108" s="523" t="str">
        <f>IF(BasvuruTarihi&lt;&gt;"",BasvuruTarihi,"")</f>
        <v/>
      </c>
      <c r="D108" s="524"/>
      <c r="E108" s="524"/>
      <c r="F108" s="524"/>
      <c r="G108" s="524"/>
      <c r="H108" s="524"/>
      <c r="I108" s="524"/>
      <c r="J108" s="524"/>
      <c r="K108" s="524"/>
      <c r="L108" s="524"/>
      <c r="M108" s="524"/>
      <c r="N108" s="524"/>
      <c r="O108" s="524"/>
      <c r="P108" s="525"/>
      <c r="Q108" s="344"/>
      <c r="R108" s="342"/>
      <c r="S108" s="342"/>
    </row>
    <row r="109" spans="1:19" ht="15" customHeight="1" thickBot="1" x14ac:dyDescent="0.3">
      <c r="A109" s="509" t="s">
        <v>3</v>
      </c>
      <c r="B109" s="509" t="s">
        <v>4</v>
      </c>
      <c r="C109" s="511" t="s">
        <v>135</v>
      </c>
      <c r="D109" s="511" t="s">
        <v>154</v>
      </c>
      <c r="E109" s="513" t="s">
        <v>47</v>
      </c>
      <c r="F109" s="513"/>
      <c r="G109" s="513"/>
      <c r="H109" s="513"/>
      <c r="I109" s="513"/>
      <c r="J109" s="514" t="s">
        <v>53</v>
      </c>
      <c r="K109" s="511" t="s">
        <v>64</v>
      </c>
      <c r="L109" s="511" t="s">
        <v>60</v>
      </c>
      <c r="M109" s="511" t="s">
        <v>61</v>
      </c>
      <c r="N109" s="511" t="s">
        <v>62</v>
      </c>
      <c r="O109" s="511" t="s">
        <v>63</v>
      </c>
      <c r="P109" s="511" t="s">
        <v>54</v>
      </c>
      <c r="Q109" s="344"/>
      <c r="R109" s="342"/>
      <c r="S109" s="342"/>
    </row>
    <row r="110" spans="1:19" ht="88.5" customHeight="1" thickBot="1" x14ac:dyDescent="0.3">
      <c r="A110" s="510"/>
      <c r="B110" s="510"/>
      <c r="C110" s="512"/>
      <c r="D110" s="516"/>
      <c r="E110" s="345" t="s">
        <v>48</v>
      </c>
      <c r="F110" s="345" t="s">
        <v>49</v>
      </c>
      <c r="G110" s="345" t="s">
        <v>50</v>
      </c>
      <c r="H110" s="345" t="s">
        <v>51</v>
      </c>
      <c r="I110" s="345" t="s">
        <v>52</v>
      </c>
      <c r="J110" s="515"/>
      <c r="K110" s="512"/>
      <c r="L110" s="512"/>
      <c r="M110" s="512"/>
      <c r="N110" s="512"/>
      <c r="O110" s="512"/>
      <c r="P110" s="512"/>
      <c r="Q110" s="344"/>
      <c r="R110" s="342"/>
      <c r="S110" s="342"/>
    </row>
    <row r="111" spans="1:19" ht="18" customHeight="1" x14ac:dyDescent="0.25">
      <c r="A111" s="338">
        <v>61</v>
      </c>
      <c r="B111" s="144" t="str">
        <f>IF('Proje ve Personel Bilgileri'!C77&gt;0,'Proje ve Personel Bilgileri'!C77,"")</f>
        <v/>
      </c>
      <c r="C111" s="145" t="str">
        <f>IF('Proje ve Personel Bilgileri'!C77&gt;0,'Proje ve Personel Bilgileri'!D77,"")</f>
        <v/>
      </c>
      <c r="D111" s="224"/>
      <c r="E111" s="88"/>
      <c r="F111" s="88"/>
      <c r="G111" s="88"/>
      <c r="H111" s="88"/>
      <c r="I111" s="88"/>
      <c r="J111" s="89"/>
      <c r="K111" s="150" t="str">
        <f t="shared" ref="K111" si="8">IF(AND(BasvuruTarihi&gt;0,J111&gt;0),DAYS360(J111,BasvuruTarihi)/30,"")</f>
        <v/>
      </c>
      <c r="L111" s="151" t="str">
        <f>IF('Proje ve Personel Bilgileri'!C77&gt;0,AUcret,"")</f>
        <v/>
      </c>
      <c r="M111" s="152" t="str">
        <f>IF(LEN(B111)&gt;0,IF(D111="X",1,IF(E111="X",3,IF(F111="X",4,IF(OR(G111="X",H111="X"),8,IF(I111="X",12,0))))),"")</f>
        <v/>
      </c>
      <c r="N111" s="151" t="str">
        <f>IF('Proje ve Personel Bilgileri'!C77&gt;0,L111*M111,"")</f>
        <v/>
      </c>
      <c r="O111" s="151" t="str">
        <f>IF('Proje ve Personel Bilgileri'!C77&gt;0,G011B!R104,"")</f>
        <v/>
      </c>
      <c r="P111" s="153" t="str">
        <f>IF('Proje ve Personel Bilgileri'!C77&gt;0,MIN(N111,O111),"")</f>
        <v/>
      </c>
      <c r="Q111" s="344"/>
      <c r="R111" s="343"/>
      <c r="S111" s="342"/>
    </row>
    <row r="112" spans="1:19" ht="18" customHeight="1" x14ac:dyDescent="0.25">
      <c r="A112" s="339">
        <v>62</v>
      </c>
      <c r="B112" s="146" t="str">
        <f>IF('Proje ve Personel Bilgileri'!C78&gt;0,'Proje ve Personel Bilgileri'!C78,"")</f>
        <v/>
      </c>
      <c r="C112" s="147" t="str">
        <f>IF('Proje ve Personel Bilgileri'!C78&gt;0,'Proje ve Personel Bilgileri'!D78,"")</f>
        <v/>
      </c>
      <c r="D112" s="225"/>
      <c r="E112" s="264"/>
      <c r="F112" s="264"/>
      <c r="G112" s="264"/>
      <c r="H112" s="264"/>
      <c r="I112" s="264"/>
      <c r="J112" s="90"/>
      <c r="K112" s="127" t="str">
        <f t="shared" ref="K112:K130" si="9">IF(AND(BasvuruTarihi&gt;0,J112&gt;0),DAYS360(J112,BasvuruTarihi)/30,"")</f>
        <v/>
      </c>
      <c r="L112" s="154" t="str">
        <f>IF('Proje ve Personel Bilgileri'!C78&gt;0,AUcret,"")</f>
        <v/>
      </c>
      <c r="M112" s="155" t="str">
        <f t="shared" ref="M112:M130" si="10">IF(LEN(B112)&gt;0,IF(D112="X",1,IF(E112="X",3,IF(F112="X",4,IF(OR(G112="X",H112="X"),8,IF(I112="X",12,0))))),"")</f>
        <v/>
      </c>
      <c r="N112" s="154" t="str">
        <f>IF('Proje ve Personel Bilgileri'!C78&gt;0,L112*M112,"")</f>
        <v/>
      </c>
      <c r="O112" s="154" t="str">
        <f>IF('Proje ve Personel Bilgileri'!C78&gt;0,G011B!R105,"")</f>
        <v/>
      </c>
      <c r="P112" s="156" t="str">
        <f>IF('Proje ve Personel Bilgileri'!C78&gt;0,MIN(N112,O112),"")</f>
        <v/>
      </c>
      <c r="Q112" s="344"/>
      <c r="R112" s="343"/>
      <c r="S112" s="342"/>
    </row>
    <row r="113" spans="1:19" ht="18" customHeight="1" x14ac:dyDescent="0.25">
      <c r="A113" s="339">
        <v>63</v>
      </c>
      <c r="B113" s="146" t="str">
        <f>IF('Proje ve Personel Bilgileri'!C79&gt;0,'Proje ve Personel Bilgileri'!C79,"")</f>
        <v/>
      </c>
      <c r="C113" s="147" t="str">
        <f>IF('Proje ve Personel Bilgileri'!C79&gt;0,'Proje ve Personel Bilgileri'!D79,"")</f>
        <v/>
      </c>
      <c r="D113" s="225"/>
      <c r="E113" s="264"/>
      <c r="F113" s="264"/>
      <c r="G113" s="264"/>
      <c r="H113" s="264"/>
      <c r="I113" s="264"/>
      <c r="J113" s="90"/>
      <c r="K113" s="127" t="str">
        <f t="shared" si="9"/>
        <v/>
      </c>
      <c r="L113" s="154" t="str">
        <f>IF('Proje ve Personel Bilgileri'!C79&gt;0,AUcret,"")</f>
        <v/>
      </c>
      <c r="M113" s="155" t="str">
        <f t="shared" si="10"/>
        <v/>
      </c>
      <c r="N113" s="154" t="str">
        <f>IF('Proje ve Personel Bilgileri'!C79&gt;0,L113*M113,"")</f>
        <v/>
      </c>
      <c r="O113" s="154" t="str">
        <f>IF('Proje ve Personel Bilgileri'!C79&gt;0,G011B!R106,"")</f>
        <v/>
      </c>
      <c r="P113" s="156" t="str">
        <f>IF('Proje ve Personel Bilgileri'!C79&gt;0,MIN(N113,O113),"")</f>
        <v/>
      </c>
      <c r="Q113" s="344"/>
      <c r="R113" s="343"/>
      <c r="S113" s="342"/>
    </row>
    <row r="114" spans="1:19" ht="18" customHeight="1" x14ac:dyDescent="0.25">
      <c r="A114" s="339">
        <v>64</v>
      </c>
      <c r="B114" s="146" t="str">
        <f>IF('Proje ve Personel Bilgileri'!C80&gt;0,'Proje ve Personel Bilgileri'!C80,"")</f>
        <v/>
      </c>
      <c r="C114" s="147" t="str">
        <f>IF('Proje ve Personel Bilgileri'!C80&gt;0,'Proje ve Personel Bilgileri'!D80,"")</f>
        <v/>
      </c>
      <c r="D114" s="225"/>
      <c r="E114" s="264"/>
      <c r="F114" s="264"/>
      <c r="G114" s="264"/>
      <c r="H114" s="264"/>
      <c r="I114" s="264"/>
      <c r="J114" s="90"/>
      <c r="K114" s="127" t="str">
        <f t="shared" si="9"/>
        <v/>
      </c>
      <c r="L114" s="154" t="str">
        <f>IF('Proje ve Personel Bilgileri'!C80&gt;0,AUcret,"")</f>
        <v/>
      </c>
      <c r="M114" s="155" t="str">
        <f t="shared" si="10"/>
        <v/>
      </c>
      <c r="N114" s="154" t="str">
        <f>IF('Proje ve Personel Bilgileri'!C80&gt;0,L114*M114,"")</f>
        <v/>
      </c>
      <c r="O114" s="154" t="str">
        <f>IF('Proje ve Personel Bilgileri'!C80&gt;0,G011B!R107,"")</f>
        <v/>
      </c>
      <c r="P114" s="156" t="str">
        <f>IF('Proje ve Personel Bilgileri'!C80&gt;0,MIN(N114,O114),"")</f>
        <v/>
      </c>
      <c r="Q114" s="344"/>
      <c r="R114" s="343"/>
      <c r="S114" s="342"/>
    </row>
    <row r="115" spans="1:19" ht="18" customHeight="1" x14ac:dyDescent="0.25">
      <c r="A115" s="339">
        <v>65</v>
      </c>
      <c r="B115" s="146" t="str">
        <f>IF('Proje ve Personel Bilgileri'!C81&gt;0,'Proje ve Personel Bilgileri'!C81,"")</f>
        <v/>
      </c>
      <c r="C115" s="147" t="str">
        <f>IF('Proje ve Personel Bilgileri'!C81&gt;0,'Proje ve Personel Bilgileri'!D81,"")</f>
        <v/>
      </c>
      <c r="D115" s="225"/>
      <c r="E115" s="264"/>
      <c r="F115" s="264"/>
      <c r="G115" s="264"/>
      <c r="H115" s="264"/>
      <c r="I115" s="264"/>
      <c r="J115" s="90"/>
      <c r="K115" s="127" t="str">
        <f t="shared" si="9"/>
        <v/>
      </c>
      <c r="L115" s="154" t="str">
        <f>IF('Proje ve Personel Bilgileri'!C81&gt;0,AUcret,"")</f>
        <v/>
      </c>
      <c r="M115" s="155" t="str">
        <f t="shared" si="10"/>
        <v/>
      </c>
      <c r="N115" s="154" t="str">
        <f>IF('Proje ve Personel Bilgileri'!C81&gt;0,L115*M115,"")</f>
        <v/>
      </c>
      <c r="O115" s="154" t="str">
        <f>IF('Proje ve Personel Bilgileri'!C81&gt;0,G011B!R108,"")</f>
        <v/>
      </c>
      <c r="P115" s="156" t="str">
        <f>IF('Proje ve Personel Bilgileri'!C81&gt;0,MIN(N115,O115),"")</f>
        <v/>
      </c>
      <c r="Q115" s="344"/>
      <c r="R115" s="343"/>
      <c r="S115" s="342"/>
    </row>
    <row r="116" spans="1:19" ht="18" customHeight="1" x14ac:dyDescent="0.25">
      <c r="A116" s="339">
        <v>66</v>
      </c>
      <c r="B116" s="146" t="str">
        <f>IF('Proje ve Personel Bilgileri'!C82&gt;0,'Proje ve Personel Bilgileri'!C82,"")</f>
        <v/>
      </c>
      <c r="C116" s="147" t="str">
        <f>IF('Proje ve Personel Bilgileri'!C82&gt;0,'Proje ve Personel Bilgileri'!D82,"")</f>
        <v/>
      </c>
      <c r="D116" s="225"/>
      <c r="E116" s="264"/>
      <c r="F116" s="264"/>
      <c r="G116" s="264"/>
      <c r="H116" s="264"/>
      <c r="I116" s="264"/>
      <c r="J116" s="90"/>
      <c r="K116" s="127" t="str">
        <f t="shared" si="9"/>
        <v/>
      </c>
      <c r="L116" s="154" t="str">
        <f>IF('Proje ve Personel Bilgileri'!C82&gt;0,AUcret,"")</f>
        <v/>
      </c>
      <c r="M116" s="155" t="str">
        <f t="shared" si="10"/>
        <v/>
      </c>
      <c r="N116" s="154" t="str">
        <f>IF('Proje ve Personel Bilgileri'!C82&gt;0,L116*M116,"")</f>
        <v/>
      </c>
      <c r="O116" s="154" t="str">
        <f>IF('Proje ve Personel Bilgileri'!C82&gt;0,G011B!R109,"")</f>
        <v/>
      </c>
      <c r="P116" s="156" t="str">
        <f>IF('Proje ve Personel Bilgileri'!C82&gt;0,MIN(N116,O116),"")</f>
        <v/>
      </c>
      <c r="Q116" s="344"/>
      <c r="R116" s="343"/>
      <c r="S116" s="342"/>
    </row>
    <row r="117" spans="1:19" ht="18" customHeight="1" x14ac:dyDescent="0.25">
      <c r="A117" s="339">
        <v>67</v>
      </c>
      <c r="B117" s="146" t="str">
        <f>IF('Proje ve Personel Bilgileri'!C83&gt;0,'Proje ve Personel Bilgileri'!C83,"")</f>
        <v/>
      </c>
      <c r="C117" s="147" t="str">
        <f>IF('Proje ve Personel Bilgileri'!C83&gt;0,'Proje ve Personel Bilgileri'!D83,"")</f>
        <v/>
      </c>
      <c r="D117" s="225"/>
      <c r="E117" s="264"/>
      <c r="F117" s="264"/>
      <c r="G117" s="264"/>
      <c r="H117" s="264"/>
      <c r="I117" s="264"/>
      <c r="J117" s="90"/>
      <c r="K117" s="127" t="str">
        <f t="shared" si="9"/>
        <v/>
      </c>
      <c r="L117" s="154" t="str">
        <f>IF('Proje ve Personel Bilgileri'!C83&gt;0,AUcret,"")</f>
        <v/>
      </c>
      <c r="M117" s="155" t="str">
        <f t="shared" si="10"/>
        <v/>
      </c>
      <c r="N117" s="154" t="str">
        <f>IF('Proje ve Personel Bilgileri'!C83&gt;0,L117*M117,"")</f>
        <v/>
      </c>
      <c r="O117" s="154" t="str">
        <f>IF('Proje ve Personel Bilgileri'!C83&gt;0,G011B!R110,"")</f>
        <v/>
      </c>
      <c r="P117" s="156" t="str">
        <f>IF('Proje ve Personel Bilgileri'!C83&gt;0,MIN(N117,O117),"")</f>
        <v/>
      </c>
      <c r="Q117" s="344"/>
      <c r="R117" s="343"/>
      <c r="S117" s="342"/>
    </row>
    <row r="118" spans="1:19" ht="18" customHeight="1" x14ac:dyDescent="0.25">
      <c r="A118" s="339">
        <v>68</v>
      </c>
      <c r="B118" s="146" t="str">
        <f>IF('Proje ve Personel Bilgileri'!C84&gt;0,'Proje ve Personel Bilgileri'!C84,"")</f>
        <v/>
      </c>
      <c r="C118" s="147" t="str">
        <f>IF('Proje ve Personel Bilgileri'!C84&gt;0,'Proje ve Personel Bilgileri'!D84,"")</f>
        <v/>
      </c>
      <c r="D118" s="225"/>
      <c r="E118" s="264"/>
      <c r="F118" s="264"/>
      <c r="G118" s="264"/>
      <c r="H118" s="264"/>
      <c r="I118" s="264"/>
      <c r="J118" s="90"/>
      <c r="K118" s="127" t="str">
        <f t="shared" si="9"/>
        <v/>
      </c>
      <c r="L118" s="154" t="str">
        <f>IF('Proje ve Personel Bilgileri'!C84&gt;0,AUcret,"")</f>
        <v/>
      </c>
      <c r="M118" s="155" t="str">
        <f t="shared" si="10"/>
        <v/>
      </c>
      <c r="N118" s="154" t="str">
        <f>IF('Proje ve Personel Bilgileri'!C84&gt;0,L118*M118,"")</f>
        <v/>
      </c>
      <c r="O118" s="154" t="str">
        <f>IF('Proje ve Personel Bilgileri'!C84&gt;0,G011B!R111,"")</f>
        <v/>
      </c>
      <c r="P118" s="156" t="str">
        <f>IF('Proje ve Personel Bilgileri'!C84&gt;0,MIN(N118,O118),"")</f>
        <v/>
      </c>
      <c r="Q118" s="344"/>
      <c r="R118" s="343"/>
      <c r="S118" s="342"/>
    </row>
    <row r="119" spans="1:19" ht="18" customHeight="1" x14ac:dyDescent="0.25">
      <c r="A119" s="339">
        <v>69</v>
      </c>
      <c r="B119" s="146" t="str">
        <f>IF('Proje ve Personel Bilgileri'!C85&gt;0,'Proje ve Personel Bilgileri'!C85,"")</f>
        <v/>
      </c>
      <c r="C119" s="147" t="str">
        <f>IF('Proje ve Personel Bilgileri'!C85&gt;0,'Proje ve Personel Bilgileri'!D85,"")</f>
        <v/>
      </c>
      <c r="D119" s="225"/>
      <c r="E119" s="264"/>
      <c r="F119" s="264"/>
      <c r="G119" s="264"/>
      <c r="H119" s="264"/>
      <c r="I119" s="264"/>
      <c r="J119" s="90"/>
      <c r="K119" s="127" t="str">
        <f t="shared" si="9"/>
        <v/>
      </c>
      <c r="L119" s="154" t="str">
        <f>IF('Proje ve Personel Bilgileri'!C85&gt;0,AUcret,"")</f>
        <v/>
      </c>
      <c r="M119" s="155" t="str">
        <f t="shared" si="10"/>
        <v/>
      </c>
      <c r="N119" s="154" t="str">
        <f>IF('Proje ve Personel Bilgileri'!C85&gt;0,L119*M119,"")</f>
        <v/>
      </c>
      <c r="O119" s="154" t="str">
        <f>IF('Proje ve Personel Bilgileri'!C85&gt;0,G011B!R112,"")</f>
        <v/>
      </c>
      <c r="P119" s="156" t="str">
        <f>IF('Proje ve Personel Bilgileri'!C85&gt;0,MIN(N119,O119),"")</f>
        <v/>
      </c>
      <c r="Q119" s="344"/>
      <c r="R119" s="343"/>
      <c r="S119" s="342"/>
    </row>
    <row r="120" spans="1:19" ht="18" customHeight="1" x14ac:dyDescent="0.25">
      <c r="A120" s="339">
        <v>70</v>
      </c>
      <c r="B120" s="146" t="str">
        <f>IF('Proje ve Personel Bilgileri'!C86&gt;0,'Proje ve Personel Bilgileri'!C86,"")</f>
        <v/>
      </c>
      <c r="C120" s="147" t="str">
        <f>IF('Proje ve Personel Bilgileri'!C86&gt;0,'Proje ve Personel Bilgileri'!D86,"")</f>
        <v/>
      </c>
      <c r="D120" s="225"/>
      <c r="E120" s="264"/>
      <c r="F120" s="264"/>
      <c r="G120" s="264"/>
      <c r="H120" s="264"/>
      <c r="I120" s="264"/>
      <c r="J120" s="90"/>
      <c r="K120" s="127" t="str">
        <f t="shared" si="9"/>
        <v/>
      </c>
      <c r="L120" s="154" t="str">
        <f>IF('Proje ve Personel Bilgileri'!C86&gt;0,AUcret,"")</f>
        <v/>
      </c>
      <c r="M120" s="155" t="str">
        <f t="shared" si="10"/>
        <v/>
      </c>
      <c r="N120" s="154" t="str">
        <f>IF('Proje ve Personel Bilgileri'!C86&gt;0,L120*M120,"")</f>
        <v/>
      </c>
      <c r="O120" s="154" t="str">
        <f>IF('Proje ve Personel Bilgileri'!C86&gt;0,G011B!R113,"")</f>
        <v/>
      </c>
      <c r="P120" s="156" t="str">
        <f>IF('Proje ve Personel Bilgileri'!C86&gt;0,MIN(N120,O120),"")</f>
        <v/>
      </c>
      <c r="Q120" s="344"/>
      <c r="R120" s="343"/>
      <c r="S120" s="342"/>
    </row>
    <row r="121" spans="1:19" ht="18" customHeight="1" x14ac:dyDescent="0.25">
      <c r="A121" s="339">
        <v>71</v>
      </c>
      <c r="B121" s="146" t="str">
        <f>IF('Proje ve Personel Bilgileri'!C87&gt;0,'Proje ve Personel Bilgileri'!C87,"")</f>
        <v/>
      </c>
      <c r="C121" s="147" t="str">
        <f>IF('Proje ve Personel Bilgileri'!C87&gt;0,'Proje ve Personel Bilgileri'!D87,"")</f>
        <v/>
      </c>
      <c r="D121" s="225"/>
      <c r="E121" s="264"/>
      <c r="F121" s="264"/>
      <c r="G121" s="264"/>
      <c r="H121" s="264"/>
      <c r="I121" s="264"/>
      <c r="J121" s="90"/>
      <c r="K121" s="127" t="str">
        <f t="shared" si="9"/>
        <v/>
      </c>
      <c r="L121" s="154" t="str">
        <f>IF('Proje ve Personel Bilgileri'!C87&gt;0,AUcret,"")</f>
        <v/>
      </c>
      <c r="M121" s="155" t="str">
        <f t="shared" si="10"/>
        <v/>
      </c>
      <c r="N121" s="154" t="str">
        <f>IF('Proje ve Personel Bilgileri'!C87&gt;0,L121*M121,"")</f>
        <v/>
      </c>
      <c r="O121" s="154" t="str">
        <f>IF('Proje ve Personel Bilgileri'!C87&gt;0,G011B!R114,"")</f>
        <v/>
      </c>
      <c r="P121" s="156" t="str">
        <f>IF('Proje ve Personel Bilgileri'!C87&gt;0,MIN(N121,O121),"")</f>
        <v/>
      </c>
      <c r="Q121" s="344"/>
      <c r="R121" s="343"/>
      <c r="S121" s="342"/>
    </row>
    <row r="122" spans="1:19" ht="18" customHeight="1" x14ac:dyDescent="0.25">
      <c r="A122" s="339">
        <v>72</v>
      </c>
      <c r="B122" s="146" t="str">
        <f>IF('Proje ve Personel Bilgileri'!C88&gt;0,'Proje ve Personel Bilgileri'!C88,"")</f>
        <v/>
      </c>
      <c r="C122" s="147" t="str">
        <f>IF('Proje ve Personel Bilgileri'!C88&gt;0,'Proje ve Personel Bilgileri'!D88,"")</f>
        <v/>
      </c>
      <c r="D122" s="225"/>
      <c r="E122" s="264"/>
      <c r="F122" s="264"/>
      <c r="G122" s="264"/>
      <c r="H122" s="264"/>
      <c r="I122" s="264"/>
      <c r="J122" s="90"/>
      <c r="K122" s="127" t="str">
        <f t="shared" si="9"/>
        <v/>
      </c>
      <c r="L122" s="154" t="str">
        <f>IF('Proje ve Personel Bilgileri'!C88&gt;0,AUcret,"")</f>
        <v/>
      </c>
      <c r="M122" s="155" t="str">
        <f t="shared" si="10"/>
        <v/>
      </c>
      <c r="N122" s="154" t="str">
        <f>IF('Proje ve Personel Bilgileri'!C88&gt;0,L122*M122,"")</f>
        <v/>
      </c>
      <c r="O122" s="154" t="str">
        <f>IF('Proje ve Personel Bilgileri'!C88&gt;0,G011B!R115,"")</f>
        <v/>
      </c>
      <c r="P122" s="156" t="str">
        <f>IF('Proje ve Personel Bilgileri'!C88&gt;0,MIN(N122,O122),"")</f>
        <v/>
      </c>
      <c r="Q122" s="344"/>
      <c r="R122" s="343"/>
      <c r="S122" s="342"/>
    </row>
    <row r="123" spans="1:19" ht="18" customHeight="1" x14ac:dyDescent="0.25">
      <c r="A123" s="339">
        <v>73</v>
      </c>
      <c r="B123" s="146" t="str">
        <f>IF('Proje ve Personel Bilgileri'!C89&gt;0,'Proje ve Personel Bilgileri'!C89,"")</f>
        <v/>
      </c>
      <c r="C123" s="147" t="str">
        <f>IF('Proje ve Personel Bilgileri'!C89&gt;0,'Proje ve Personel Bilgileri'!D89,"")</f>
        <v/>
      </c>
      <c r="D123" s="225"/>
      <c r="E123" s="264"/>
      <c r="F123" s="264"/>
      <c r="G123" s="264"/>
      <c r="H123" s="264"/>
      <c r="I123" s="264"/>
      <c r="J123" s="90"/>
      <c r="K123" s="127" t="str">
        <f t="shared" si="9"/>
        <v/>
      </c>
      <c r="L123" s="154" t="str">
        <f>IF('Proje ve Personel Bilgileri'!C89&gt;0,AUcret,"")</f>
        <v/>
      </c>
      <c r="M123" s="155" t="str">
        <f t="shared" si="10"/>
        <v/>
      </c>
      <c r="N123" s="154" t="str">
        <f>IF('Proje ve Personel Bilgileri'!C89&gt;0,L123*M123,"")</f>
        <v/>
      </c>
      <c r="O123" s="154" t="str">
        <f>IF('Proje ve Personel Bilgileri'!C89&gt;0,G011B!R116,"")</f>
        <v/>
      </c>
      <c r="P123" s="156" t="str">
        <f>IF('Proje ve Personel Bilgileri'!C89&gt;0,MIN(N123,O123),"")</f>
        <v/>
      </c>
      <c r="Q123" s="344"/>
      <c r="R123" s="343"/>
      <c r="S123" s="342"/>
    </row>
    <row r="124" spans="1:19" ht="18" customHeight="1" x14ac:dyDescent="0.25">
      <c r="A124" s="339">
        <v>74</v>
      </c>
      <c r="B124" s="146" t="str">
        <f>IF('Proje ve Personel Bilgileri'!C90&gt;0,'Proje ve Personel Bilgileri'!C90,"")</f>
        <v/>
      </c>
      <c r="C124" s="147" t="str">
        <f>IF('Proje ve Personel Bilgileri'!C90&gt;0,'Proje ve Personel Bilgileri'!D90,"")</f>
        <v/>
      </c>
      <c r="D124" s="225"/>
      <c r="E124" s="264"/>
      <c r="F124" s="264"/>
      <c r="G124" s="264"/>
      <c r="H124" s="264"/>
      <c r="I124" s="264"/>
      <c r="J124" s="90"/>
      <c r="K124" s="127" t="str">
        <f t="shared" si="9"/>
        <v/>
      </c>
      <c r="L124" s="154" t="str">
        <f>IF('Proje ve Personel Bilgileri'!C90&gt;0,AUcret,"")</f>
        <v/>
      </c>
      <c r="M124" s="155" t="str">
        <f t="shared" si="10"/>
        <v/>
      </c>
      <c r="N124" s="154" t="str">
        <f>IF('Proje ve Personel Bilgileri'!C90&gt;0,L124*M124,"")</f>
        <v/>
      </c>
      <c r="O124" s="154" t="str">
        <f>IF('Proje ve Personel Bilgileri'!C90&gt;0,G011B!R117,"")</f>
        <v/>
      </c>
      <c r="P124" s="156" t="str">
        <f>IF('Proje ve Personel Bilgileri'!C90&gt;0,MIN(N124,O124),"")</f>
        <v/>
      </c>
      <c r="Q124" s="344"/>
      <c r="R124" s="343"/>
      <c r="S124" s="342"/>
    </row>
    <row r="125" spans="1:19" ht="18" customHeight="1" x14ac:dyDescent="0.25">
      <c r="A125" s="339">
        <v>75</v>
      </c>
      <c r="B125" s="146" t="str">
        <f>IF('Proje ve Personel Bilgileri'!C91&gt;0,'Proje ve Personel Bilgileri'!C91,"")</f>
        <v/>
      </c>
      <c r="C125" s="147" t="str">
        <f>IF('Proje ve Personel Bilgileri'!C91&gt;0,'Proje ve Personel Bilgileri'!D91,"")</f>
        <v/>
      </c>
      <c r="D125" s="225"/>
      <c r="E125" s="264"/>
      <c r="F125" s="264"/>
      <c r="G125" s="264"/>
      <c r="H125" s="264"/>
      <c r="I125" s="264"/>
      <c r="J125" s="90"/>
      <c r="K125" s="127" t="str">
        <f t="shared" si="9"/>
        <v/>
      </c>
      <c r="L125" s="154" t="str">
        <f>IF('Proje ve Personel Bilgileri'!C91&gt;0,AUcret,"")</f>
        <v/>
      </c>
      <c r="M125" s="155" t="str">
        <f t="shared" si="10"/>
        <v/>
      </c>
      <c r="N125" s="154" t="str">
        <f>IF('Proje ve Personel Bilgileri'!C91&gt;0,L125*M125,"")</f>
        <v/>
      </c>
      <c r="O125" s="154" t="str">
        <f>IF('Proje ve Personel Bilgileri'!C91&gt;0,G011B!R118,"")</f>
        <v/>
      </c>
      <c r="P125" s="156" t="str">
        <f>IF('Proje ve Personel Bilgileri'!C91&gt;0,MIN(N125,O125),"")</f>
        <v/>
      </c>
      <c r="Q125" s="344"/>
      <c r="R125" s="343"/>
      <c r="S125" s="342"/>
    </row>
    <row r="126" spans="1:19" ht="18" customHeight="1" x14ac:dyDescent="0.25">
      <c r="A126" s="339">
        <v>76</v>
      </c>
      <c r="B126" s="146" t="str">
        <f>IF('Proje ve Personel Bilgileri'!C92&gt;0,'Proje ve Personel Bilgileri'!C92,"")</f>
        <v/>
      </c>
      <c r="C126" s="147" t="str">
        <f>IF('Proje ve Personel Bilgileri'!C92&gt;0,'Proje ve Personel Bilgileri'!D92,"")</f>
        <v/>
      </c>
      <c r="D126" s="225"/>
      <c r="E126" s="264"/>
      <c r="F126" s="264"/>
      <c r="G126" s="264"/>
      <c r="H126" s="264"/>
      <c r="I126" s="264"/>
      <c r="J126" s="90"/>
      <c r="K126" s="127" t="str">
        <f t="shared" si="9"/>
        <v/>
      </c>
      <c r="L126" s="154" t="str">
        <f>IF('Proje ve Personel Bilgileri'!C92&gt;0,AUcret,"")</f>
        <v/>
      </c>
      <c r="M126" s="155" t="str">
        <f t="shared" si="10"/>
        <v/>
      </c>
      <c r="N126" s="154" t="str">
        <f>IF('Proje ve Personel Bilgileri'!C92&gt;0,L126*M126,"")</f>
        <v/>
      </c>
      <c r="O126" s="154" t="str">
        <f>IF('Proje ve Personel Bilgileri'!C92&gt;0,G011B!R119,"")</f>
        <v/>
      </c>
      <c r="P126" s="156" t="str">
        <f>IF('Proje ve Personel Bilgileri'!C92&gt;0,MIN(N126,O126),"")</f>
        <v/>
      </c>
      <c r="Q126" s="344"/>
      <c r="R126" s="343"/>
      <c r="S126" s="342"/>
    </row>
    <row r="127" spans="1:19" ht="18" customHeight="1" x14ac:dyDescent="0.25">
      <c r="A127" s="339">
        <v>77</v>
      </c>
      <c r="B127" s="146" t="str">
        <f>IF('Proje ve Personel Bilgileri'!C93&gt;0,'Proje ve Personel Bilgileri'!C93,"")</f>
        <v/>
      </c>
      <c r="C127" s="147" t="str">
        <f>IF('Proje ve Personel Bilgileri'!C93&gt;0,'Proje ve Personel Bilgileri'!D93,"")</f>
        <v/>
      </c>
      <c r="D127" s="225"/>
      <c r="E127" s="264"/>
      <c r="F127" s="264"/>
      <c r="G127" s="264"/>
      <c r="H127" s="264"/>
      <c r="I127" s="264"/>
      <c r="J127" s="90"/>
      <c r="K127" s="127" t="str">
        <f t="shared" si="9"/>
        <v/>
      </c>
      <c r="L127" s="154" t="str">
        <f>IF('Proje ve Personel Bilgileri'!C93&gt;0,AUcret,"")</f>
        <v/>
      </c>
      <c r="M127" s="155" t="str">
        <f t="shared" si="10"/>
        <v/>
      </c>
      <c r="N127" s="154" t="str">
        <f>IF('Proje ve Personel Bilgileri'!C93&gt;0,L127*M127,"")</f>
        <v/>
      </c>
      <c r="O127" s="154" t="str">
        <f>IF('Proje ve Personel Bilgileri'!C93&gt;0,G011B!R120,"")</f>
        <v/>
      </c>
      <c r="P127" s="156" t="str">
        <f>IF('Proje ve Personel Bilgileri'!C93&gt;0,MIN(N127,O127),"")</f>
        <v/>
      </c>
      <c r="Q127" s="344"/>
      <c r="R127" s="343"/>
      <c r="S127" s="342"/>
    </row>
    <row r="128" spans="1:19" ht="18" customHeight="1" x14ac:dyDescent="0.25">
      <c r="A128" s="339">
        <v>78</v>
      </c>
      <c r="B128" s="146" t="str">
        <f>IF('Proje ve Personel Bilgileri'!C94&gt;0,'Proje ve Personel Bilgileri'!C94,"")</f>
        <v/>
      </c>
      <c r="C128" s="147" t="str">
        <f>IF('Proje ve Personel Bilgileri'!C94&gt;0,'Proje ve Personel Bilgileri'!D94,"")</f>
        <v/>
      </c>
      <c r="D128" s="225"/>
      <c r="E128" s="264"/>
      <c r="F128" s="264"/>
      <c r="G128" s="264"/>
      <c r="H128" s="264"/>
      <c r="I128" s="264"/>
      <c r="J128" s="90"/>
      <c r="K128" s="127" t="str">
        <f t="shared" si="9"/>
        <v/>
      </c>
      <c r="L128" s="154" t="str">
        <f>IF('Proje ve Personel Bilgileri'!C94&gt;0,AUcret,"")</f>
        <v/>
      </c>
      <c r="M128" s="155" t="str">
        <f t="shared" si="10"/>
        <v/>
      </c>
      <c r="N128" s="154" t="str">
        <f>IF('Proje ve Personel Bilgileri'!C94&gt;0,L128*M128,"")</f>
        <v/>
      </c>
      <c r="O128" s="154" t="str">
        <f>IF('Proje ve Personel Bilgileri'!C94&gt;0,G011B!R121,"")</f>
        <v/>
      </c>
      <c r="P128" s="156" t="str">
        <f>IF('Proje ve Personel Bilgileri'!C94&gt;0,MIN(N128,O128),"")</f>
        <v/>
      </c>
      <c r="Q128" s="344"/>
      <c r="R128" s="343"/>
      <c r="S128" s="342"/>
    </row>
    <row r="129" spans="1:19" ht="18" customHeight="1" x14ac:dyDescent="0.25">
      <c r="A129" s="339">
        <v>79</v>
      </c>
      <c r="B129" s="146" t="str">
        <f>IF('Proje ve Personel Bilgileri'!C95&gt;0,'Proje ve Personel Bilgileri'!C95,"")</f>
        <v/>
      </c>
      <c r="C129" s="147" t="str">
        <f>IF('Proje ve Personel Bilgileri'!C95&gt;0,'Proje ve Personel Bilgileri'!D95,"")</f>
        <v/>
      </c>
      <c r="D129" s="225"/>
      <c r="E129" s="264"/>
      <c r="F129" s="264"/>
      <c r="G129" s="264"/>
      <c r="H129" s="264"/>
      <c r="I129" s="264"/>
      <c r="J129" s="90"/>
      <c r="K129" s="127" t="str">
        <f t="shared" si="9"/>
        <v/>
      </c>
      <c r="L129" s="154" t="str">
        <f>IF('Proje ve Personel Bilgileri'!C95&gt;0,AUcret,"")</f>
        <v/>
      </c>
      <c r="M129" s="155" t="str">
        <f t="shared" si="10"/>
        <v/>
      </c>
      <c r="N129" s="154" t="str">
        <f>IF('Proje ve Personel Bilgileri'!C95&gt;0,L129*M129,"")</f>
        <v/>
      </c>
      <c r="O129" s="154" t="str">
        <f>IF('Proje ve Personel Bilgileri'!C95&gt;0,G011B!R122,"")</f>
        <v/>
      </c>
      <c r="P129" s="156" t="str">
        <f>IF('Proje ve Personel Bilgileri'!C95&gt;0,MIN(N129,O129),"")</f>
        <v/>
      </c>
      <c r="Q129" s="344"/>
      <c r="R129" s="343"/>
      <c r="S129" s="342"/>
    </row>
    <row r="130" spans="1:19" ht="18" customHeight="1" thickBot="1" x14ac:dyDescent="0.3">
      <c r="A130" s="340">
        <v>80</v>
      </c>
      <c r="B130" s="148" t="str">
        <f>IF('Proje ve Personel Bilgileri'!C96&gt;0,'Proje ve Personel Bilgileri'!C96,"")</f>
        <v/>
      </c>
      <c r="C130" s="149" t="str">
        <f>IF('Proje ve Personel Bilgileri'!C96&gt;0,'Proje ve Personel Bilgileri'!D96,"")</f>
        <v/>
      </c>
      <c r="D130" s="226"/>
      <c r="E130" s="91"/>
      <c r="F130" s="91"/>
      <c r="G130" s="91"/>
      <c r="H130" s="91"/>
      <c r="I130" s="91"/>
      <c r="J130" s="92"/>
      <c r="K130" s="157" t="str">
        <f t="shared" si="9"/>
        <v/>
      </c>
      <c r="L130" s="158" t="str">
        <f>IF('Proje ve Personel Bilgileri'!C96&gt;0,AUcret,"")</f>
        <v/>
      </c>
      <c r="M130" s="159" t="str">
        <f t="shared" si="10"/>
        <v/>
      </c>
      <c r="N130" s="158" t="str">
        <f>IF('Proje ve Personel Bilgileri'!C96&gt;0,L130*M130,"")</f>
        <v/>
      </c>
      <c r="O130" s="158" t="str">
        <f>IF('Proje ve Personel Bilgileri'!C96&gt;0,G011B!R123,"")</f>
        <v/>
      </c>
      <c r="P130" s="160" t="str">
        <f>IF('Proje ve Personel Bilgileri'!C96&gt;0,MIN(N130,O130),"")</f>
        <v/>
      </c>
      <c r="Q130" s="344"/>
      <c r="R130" s="161">
        <f>IF(ISERROR(IF(SUM(L111:L130)&gt;0,1,0)),1,IF(SUM(L111:L130)&gt;0,1,0))</f>
        <v>0</v>
      </c>
      <c r="S130" s="342"/>
    </row>
    <row r="131" spans="1:19" x14ac:dyDescent="0.25">
      <c r="A131" s="143" t="s">
        <v>57</v>
      </c>
      <c r="B131" s="64"/>
      <c r="C131" s="64"/>
      <c r="D131" s="64"/>
      <c r="E131" s="64"/>
      <c r="F131" s="64"/>
      <c r="G131" s="64"/>
      <c r="H131" s="64"/>
      <c r="I131" s="64"/>
      <c r="J131" s="64"/>
      <c r="K131" s="64"/>
      <c r="L131" s="64"/>
      <c r="M131" s="64"/>
      <c r="N131" s="64"/>
      <c r="O131" s="64"/>
      <c r="P131" s="64"/>
      <c r="Q131" s="344"/>
      <c r="R131" s="342"/>
      <c r="S131" s="342"/>
    </row>
    <row r="132" spans="1:19" x14ac:dyDescent="0.25">
      <c r="A132" s="143" t="s">
        <v>59</v>
      </c>
      <c r="B132" s="64"/>
      <c r="C132" s="64"/>
      <c r="D132" s="64"/>
      <c r="E132" s="64"/>
      <c r="F132" s="64"/>
      <c r="G132" s="64"/>
      <c r="H132" s="64"/>
      <c r="I132" s="64"/>
      <c r="J132" s="64"/>
      <c r="K132" s="64"/>
      <c r="L132" s="64"/>
      <c r="M132" s="64"/>
      <c r="N132" s="64"/>
      <c r="O132" s="64"/>
      <c r="P132" s="64"/>
      <c r="Q132" s="344"/>
      <c r="R132" s="342"/>
      <c r="S132" s="342"/>
    </row>
    <row r="133" spans="1:19" x14ac:dyDescent="0.25">
      <c r="A133" s="143" t="s">
        <v>58</v>
      </c>
      <c r="B133" s="64"/>
      <c r="C133" s="64"/>
      <c r="D133" s="64"/>
      <c r="E133" s="64"/>
      <c r="F133" s="64"/>
      <c r="G133" s="64"/>
      <c r="H133" s="64"/>
      <c r="I133" s="64"/>
      <c r="J133" s="64"/>
      <c r="K133" s="64"/>
      <c r="L133" s="64"/>
      <c r="M133" s="64"/>
      <c r="N133" s="64"/>
      <c r="O133" s="64"/>
      <c r="P133" s="64"/>
      <c r="Q133" s="344"/>
      <c r="R133" s="342"/>
      <c r="S133" s="342"/>
    </row>
    <row r="134" spans="1:19" x14ac:dyDescent="0.25">
      <c r="A134" s="64"/>
      <c r="B134" s="64"/>
      <c r="C134" s="64"/>
      <c r="D134" s="64"/>
      <c r="E134" s="64"/>
      <c r="F134" s="64"/>
      <c r="G134" s="64"/>
      <c r="H134" s="64"/>
      <c r="I134" s="64"/>
      <c r="J134" s="64"/>
      <c r="K134" s="64"/>
      <c r="L134" s="64"/>
      <c r="M134" s="64"/>
      <c r="N134" s="64"/>
      <c r="O134" s="64"/>
      <c r="P134" s="64"/>
      <c r="Q134" s="344"/>
      <c r="R134" s="342"/>
      <c r="S134" s="342"/>
    </row>
    <row r="135" spans="1:19" ht="19.5" x14ac:dyDescent="0.3">
      <c r="A135" s="330" t="s">
        <v>32</v>
      </c>
      <c r="B135" s="331">
        <f ca="1">imzatarihi</f>
        <v>46091</v>
      </c>
      <c r="C135" s="468" t="s">
        <v>33</v>
      </c>
      <c r="D135" s="468"/>
      <c r="E135" s="332" t="str">
        <f>IF(kurulusyetkilisi&gt;0,kurulusyetkilisi,"")</f>
        <v/>
      </c>
      <c r="F135" s="64"/>
      <c r="G135" s="230"/>
      <c r="H135" s="229"/>
      <c r="I135" s="229"/>
      <c r="J135" s="2"/>
      <c r="K135" s="64"/>
      <c r="L135" s="94"/>
      <c r="M135" s="94"/>
      <c r="N135" s="94"/>
      <c r="O135" s="94"/>
      <c r="P135" s="64"/>
      <c r="Q135" s="344"/>
      <c r="R135" s="342"/>
      <c r="S135" s="342"/>
    </row>
    <row r="136" spans="1:19" ht="19.5" x14ac:dyDescent="0.3">
      <c r="A136" s="232"/>
      <c r="B136" s="232"/>
      <c r="C136" s="468" t="s">
        <v>34</v>
      </c>
      <c r="D136" s="468"/>
      <c r="E136" s="469"/>
      <c r="F136" s="469"/>
      <c r="G136" s="469"/>
      <c r="H136" s="61"/>
      <c r="I136" s="61"/>
      <c r="J136" s="2"/>
      <c r="K136" s="64"/>
      <c r="L136" s="94"/>
      <c r="M136" s="94"/>
      <c r="N136" s="94"/>
      <c r="O136" s="94"/>
      <c r="P136" s="64"/>
      <c r="Q136" s="344"/>
      <c r="R136" s="342"/>
      <c r="S136" s="342"/>
    </row>
    <row r="137" spans="1:19" ht="15.75" x14ac:dyDescent="0.25">
      <c r="A137" s="508" t="s">
        <v>46</v>
      </c>
      <c r="B137" s="508"/>
      <c r="C137" s="508"/>
      <c r="D137" s="508"/>
      <c r="E137" s="508"/>
      <c r="F137" s="508"/>
      <c r="G137" s="508"/>
      <c r="H137" s="508"/>
      <c r="I137" s="508"/>
      <c r="J137" s="508"/>
      <c r="K137" s="508"/>
      <c r="L137" s="508"/>
      <c r="M137" s="508"/>
      <c r="N137" s="508"/>
      <c r="O137" s="508"/>
      <c r="P137" s="508"/>
      <c r="Q137" s="344"/>
      <c r="R137" s="342"/>
      <c r="S137" s="342"/>
    </row>
    <row r="138" spans="1:19" x14ac:dyDescent="0.25">
      <c r="A138" s="494" t="str">
        <f>IF(YilDonem&lt;&gt;"",CONCATENATE(YilDonem," dönemine aittir."),"")</f>
        <v/>
      </c>
      <c r="B138" s="494"/>
      <c r="C138" s="494"/>
      <c r="D138" s="494"/>
      <c r="E138" s="494"/>
      <c r="F138" s="494"/>
      <c r="G138" s="494"/>
      <c r="H138" s="494"/>
      <c r="I138" s="494"/>
      <c r="J138" s="494"/>
      <c r="K138" s="494"/>
      <c r="L138" s="494"/>
      <c r="M138" s="494"/>
      <c r="N138" s="494"/>
      <c r="O138" s="494"/>
      <c r="P138" s="494"/>
      <c r="Q138" s="344"/>
      <c r="R138" s="342"/>
      <c r="S138" s="342"/>
    </row>
    <row r="139" spans="1:19" ht="19.5" thickBot="1" x14ac:dyDescent="0.35">
      <c r="A139" s="495" t="s">
        <v>65</v>
      </c>
      <c r="B139" s="495"/>
      <c r="C139" s="495"/>
      <c r="D139" s="495"/>
      <c r="E139" s="495"/>
      <c r="F139" s="495"/>
      <c r="G139" s="495"/>
      <c r="H139" s="495"/>
      <c r="I139" s="495"/>
      <c r="J139" s="495"/>
      <c r="K139" s="495"/>
      <c r="L139" s="495"/>
      <c r="M139" s="495"/>
      <c r="N139" s="495"/>
      <c r="O139" s="495"/>
      <c r="P139" s="495"/>
      <c r="Q139" s="344"/>
      <c r="R139" s="342"/>
      <c r="S139" s="342"/>
    </row>
    <row r="140" spans="1:19" ht="31.7" customHeight="1" thickBot="1" x14ac:dyDescent="0.3">
      <c r="A140" s="496" t="s">
        <v>167</v>
      </c>
      <c r="B140" s="498"/>
      <c r="C140" s="496" t="str">
        <f>IF(ProjeNo&gt;0,ProjeNo,"")</f>
        <v/>
      </c>
      <c r="D140" s="497"/>
      <c r="E140" s="497"/>
      <c r="F140" s="497"/>
      <c r="G140" s="497"/>
      <c r="H140" s="497"/>
      <c r="I140" s="497"/>
      <c r="J140" s="497"/>
      <c r="K140" s="497"/>
      <c r="L140" s="497"/>
      <c r="M140" s="497"/>
      <c r="N140" s="497"/>
      <c r="O140" s="497"/>
      <c r="P140" s="498"/>
      <c r="Q140" s="344"/>
      <c r="R140" s="342"/>
      <c r="S140" s="342"/>
    </row>
    <row r="141" spans="1:19" ht="42.75" customHeight="1" thickBot="1" x14ac:dyDescent="0.3">
      <c r="A141" s="517" t="s">
        <v>168</v>
      </c>
      <c r="B141" s="518"/>
      <c r="C141" s="519" t="str">
        <f>IF(ProjeAdi&gt;0,ProjeAdi,"")</f>
        <v/>
      </c>
      <c r="D141" s="520"/>
      <c r="E141" s="520"/>
      <c r="F141" s="520"/>
      <c r="G141" s="520"/>
      <c r="H141" s="520"/>
      <c r="I141" s="520"/>
      <c r="J141" s="520"/>
      <c r="K141" s="520"/>
      <c r="L141" s="520"/>
      <c r="M141" s="520"/>
      <c r="N141" s="520"/>
      <c r="O141" s="520"/>
      <c r="P141" s="521"/>
      <c r="Q141" s="344"/>
      <c r="R141" s="342"/>
      <c r="S141" s="342"/>
    </row>
    <row r="142" spans="1:19" ht="31.7" customHeight="1" thickBot="1" x14ac:dyDescent="0.3">
      <c r="A142" s="496" t="s">
        <v>0</v>
      </c>
      <c r="B142" s="522"/>
      <c r="C142" s="523" t="str">
        <f>IF(BasvuruTarihi&lt;&gt;"",BasvuruTarihi,"")</f>
        <v/>
      </c>
      <c r="D142" s="524"/>
      <c r="E142" s="524"/>
      <c r="F142" s="524"/>
      <c r="G142" s="524"/>
      <c r="H142" s="524"/>
      <c r="I142" s="524"/>
      <c r="J142" s="524"/>
      <c r="K142" s="524"/>
      <c r="L142" s="524"/>
      <c r="M142" s="524"/>
      <c r="N142" s="524"/>
      <c r="O142" s="524"/>
      <c r="P142" s="525"/>
      <c r="Q142" s="344"/>
      <c r="R142" s="342"/>
      <c r="S142" s="342"/>
    </row>
    <row r="143" spans="1:19" ht="15" customHeight="1" thickBot="1" x14ac:dyDescent="0.3">
      <c r="A143" s="509" t="s">
        <v>3</v>
      </c>
      <c r="B143" s="509" t="s">
        <v>4</v>
      </c>
      <c r="C143" s="511" t="s">
        <v>135</v>
      </c>
      <c r="D143" s="511" t="s">
        <v>154</v>
      </c>
      <c r="E143" s="513" t="s">
        <v>47</v>
      </c>
      <c r="F143" s="513"/>
      <c r="G143" s="513"/>
      <c r="H143" s="513"/>
      <c r="I143" s="513"/>
      <c r="J143" s="514" t="s">
        <v>53</v>
      </c>
      <c r="K143" s="511" t="s">
        <v>64</v>
      </c>
      <c r="L143" s="511" t="s">
        <v>60</v>
      </c>
      <c r="M143" s="511" t="s">
        <v>61</v>
      </c>
      <c r="N143" s="511" t="s">
        <v>62</v>
      </c>
      <c r="O143" s="511" t="s">
        <v>63</v>
      </c>
      <c r="P143" s="511" t="s">
        <v>54</v>
      </c>
      <c r="Q143" s="344"/>
      <c r="R143" s="342"/>
      <c r="S143" s="342"/>
    </row>
    <row r="144" spans="1:19" ht="88.5" customHeight="1" thickBot="1" x14ac:dyDescent="0.3">
      <c r="A144" s="510"/>
      <c r="B144" s="510"/>
      <c r="C144" s="512"/>
      <c r="D144" s="516"/>
      <c r="E144" s="345" t="s">
        <v>48</v>
      </c>
      <c r="F144" s="345" t="s">
        <v>49</v>
      </c>
      <c r="G144" s="345" t="s">
        <v>50</v>
      </c>
      <c r="H144" s="345" t="s">
        <v>51</v>
      </c>
      <c r="I144" s="345" t="s">
        <v>52</v>
      </c>
      <c r="J144" s="515"/>
      <c r="K144" s="512"/>
      <c r="L144" s="512"/>
      <c r="M144" s="512"/>
      <c r="N144" s="512"/>
      <c r="O144" s="512"/>
      <c r="P144" s="512"/>
      <c r="Q144" s="344"/>
      <c r="R144" s="342"/>
      <c r="S144" s="342"/>
    </row>
    <row r="145" spans="1:19" ht="18" customHeight="1" x14ac:dyDescent="0.25">
      <c r="A145" s="338">
        <v>81</v>
      </c>
      <c r="B145" s="144" t="str">
        <f>IF('Proje ve Personel Bilgileri'!C97&gt;0,'Proje ve Personel Bilgileri'!C97,"")</f>
        <v/>
      </c>
      <c r="C145" s="145" t="str">
        <f>IF('Proje ve Personel Bilgileri'!C97&gt;0,'Proje ve Personel Bilgileri'!D97,"")</f>
        <v/>
      </c>
      <c r="D145" s="224"/>
      <c r="E145" s="88"/>
      <c r="F145" s="88"/>
      <c r="G145" s="88"/>
      <c r="H145" s="88"/>
      <c r="I145" s="88"/>
      <c r="J145" s="89"/>
      <c r="K145" s="150" t="str">
        <f t="shared" ref="K145" si="11">IF(AND(BasvuruTarihi&gt;0,J145&gt;0),DAYS360(J145,BasvuruTarihi)/30,"")</f>
        <v/>
      </c>
      <c r="L145" s="151" t="str">
        <f>IF('Proje ve Personel Bilgileri'!C97&gt;0,AUcret,"")</f>
        <v/>
      </c>
      <c r="M145" s="152" t="str">
        <f>IF(LEN(B145)&gt;0,IF(D145="X",1,IF(E145="X",3,IF(F145="X",4,IF(OR(G145="X",H145="X"),8,IF(I145="X",12,0))))),"")</f>
        <v/>
      </c>
      <c r="N145" s="151" t="str">
        <f>IF('Proje ve Personel Bilgileri'!C97&gt;0,L145*M145,"")</f>
        <v/>
      </c>
      <c r="O145" s="151" t="str">
        <f>IF('Proje ve Personel Bilgileri'!C97&gt;0,G011B!R136,"")</f>
        <v/>
      </c>
      <c r="P145" s="153" t="str">
        <f>IF('Proje ve Personel Bilgileri'!C97&gt;0,MIN(N145,O145),"")</f>
        <v/>
      </c>
      <c r="Q145" s="344"/>
      <c r="R145" s="343"/>
      <c r="S145" s="342"/>
    </row>
    <row r="146" spans="1:19" ht="18" customHeight="1" x14ac:dyDescent="0.25">
      <c r="A146" s="339">
        <v>82</v>
      </c>
      <c r="B146" s="146" t="str">
        <f>IF('Proje ve Personel Bilgileri'!C98&gt;0,'Proje ve Personel Bilgileri'!C98,"")</f>
        <v/>
      </c>
      <c r="C146" s="147" t="str">
        <f>IF('Proje ve Personel Bilgileri'!C98&gt;0,'Proje ve Personel Bilgileri'!D98,"")</f>
        <v/>
      </c>
      <c r="D146" s="225"/>
      <c r="E146" s="264"/>
      <c r="F146" s="264"/>
      <c r="G146" s="264"/>
      <c r="H146" s="264"/>
      <c r="I146" s="264"/>
      <c r="J146" s="90"/>
      <c r="K146" s="127" t="str">
        <f t="shared" ref="K146:K164" si="12">IF(AND(BasvuruTarihi&gt;0,J146&gt;0),DAYS360(J146,BasvuruTarihi)/30,"")</f>
        <v/>
      </c>
      <c r="L146" s="154" t="str">
        <f>IF('Proje ve Personel Bilgileri'!C98&gt;0,AUcret,"")</f>
        <v/>
      </c>
      <c r="M146" s="155" t="str">
        <f t="shared" ref="M146:M164" si="13">IF(LEN(B146)&gt;0,IF(D146="X",1,IF(E146="X",3,IF(F146="X",4,IF(OR(G146="X",H146="X"),8,IF(I146="X",12,0))))),"")</f>
        <v/>
      </c>
      <c r="N146" s="154" t="str">
        <f>IF('Proje ve Personel Bilgileri'!C98&gt;0,L146*M146,"")</f>
        <v/>
      </c>
      <c r="O146" s="154" t="str">
        <f>IF('Proje ve Personel Bilgileri'!C98&gt;0,G011B!R137,"")</f>
        <v/>
      </c>
      <c r="P146" s="156" t="str">
        <f>IF('Proje ve Personel Bilgileri'!C98&gt;0,MIN(N146,O146),"")</f>
        <v/>
      </c>
      <c r="Q146" s="344"/>
      <c r="R146" s="343"/>
      <c r="S146" s="342"/>
    </row>
    <row r="147" spans="1:19" ht="18" customHeight="1" x14ac:dyDescent="0.25">
      <c r="A147" s="339">
        <v>83</v>
      </c>
      <c r="B147" s="146" t="str">
        <f>IF('Proje ve Personel Bilgileri'!C99&gt;0,'Proje ve Personel Bilgileri'!C99,"")</f>
        <v/>
      </c>
      <c r="C147" s="147" t="str">
        <f>IF('Proje ve Personel Bilgileri'!C99&gt;0,'Proje ve Personel Bilgileri'!D99,"")</f>
        <v/>
      </c>
      <c r="D147" s="225"/>
      <c r="E147" s="264"/>
      <c r="F147" s="264"/>
      <c r="G147" s="264"/>
      <c r="H147" s="264"/>
      <c r="I147" s="264"/>
      <c r="J147" s="90"/>
      <c r="K147" s="127" t="str">
        <f t="shared" si="12"/>
        <v/>
      </c>
      <c r="L147" s="154" t="str">
        <f>IF('Proje ve Personel Bilgileri'!C99&gt;0,AUcret,"")</f>
        <v/>
      </c>
      <c r="M147" s="155" t="str">
        <f t="shared" si="13"/>
        <v/>
      </c>
      <c r="N147" s="154" t="str">
        <f>IF('Proje ve Personel Bilgileri'!C99&gt;0,L147*M147,"")</f>
        <v/>
      </c>
      <c r="O147" s="154" t="str">
        <f>IF('Proje ve Personel Bilgileri'!C99&gt;0,G011B!R138,"")</f>
        <v/>
      </c>
      <c r="P147" s="156" t="str">
        <f>IF('Proje ve Personel Bilgileri'!C99&gt;0,MIN(N147,O147),"")</f>
        <v/>
      </c>
      <c r="Q147" s="344"/>
      <c r="R147" s="343"/>
      <c r="S147" s="342"/>
    </row>
    <row r="148" spans="1:19" ht="18" customHeight="1" x14ac:dyDescent="0.25">
      <c r="A148" s="339">
        <v>84</v>
      </c>
      <c r="B148" s="146" t="str">
        <f>IF('Proje ve Personel Bilgileri'!C100&gt;0,'Proje ve Personel Bilgileri'!C100,"")</f>
        <v/>
      </c>
      <c r="C148" s="147" t="str">
        <f>IF('Proje ve Personel Bilgileri'!C100&gt;0,'Proje ve Personel Bilgileri'!D100,"")</f>
        <v/>
      </c>
      <c r="D148" s="225"/>
      <c r="E148" s="264"/>
      <c r="F148" s="264"/>
      <c r="G148" s="264"/>
      <c r="H148" s="264"/>
      <c r="I148" s="264"/>
      <c r="J148" s="90"/>
      <c r="K148" s="127" t="str">
        <f t="shared" si="12"/>
        <v/>
      </c>
      <c r="L148" s="154" t="str">
        <f>IF('Proje ve Personel Bilgileri'!C100&gt;0,AUcret,"")</f>
        <v/>
      </c>
      <c r="M148" s="155" t="str">
        <f t="shared" si="13"/>
        <v/>
      </c>
      <c r="N148" s="154" t="str">
        <f>IF('Proje ve Personel Bilgileri'!C100&gt;0,L148*M148,"")</f>
        <v/>
      </c>
      <c r="O148" s="154" t="str">
        <f>IF('Proje ve Personel Bilgileri'!C100&gt;0,G011B!R139,"")</f>
        <v/>
      </c>
      <c r="P148" s="156" t="str">
        <f>IF('Proje ve Personel Bilgileri'!C100&gt;0,MIN(N148,O148),"")</f>
        <v/>
      </c>
      <c r="Q148" s="344"/>
      <c r="R148" s="343"/>
      <c r="S148" s="342"/>
    </row>
    <row r="149" spans="1:19" ht="18" customHeight="1" x14ac:dyDescent="0.25">
      <c r="A149" s="339">
        <v>85</v>
      </c>
      <c r="B149" s="146" t="str">
        <f>IF('Proje ve Personel Bilgileri'!C101&gt;0,'Proje ve Personel Bilgileri'!C101,"")</f>
        <v/>
      </c>
      <c r="C149" s="147" t="str">
        <f>IF('Proje ve Personel Bilgileri'!C101&gt;0,'Proje ve Personel Bilgileri'!D101,"")</f>
        <v/>
      </c>
      <c r="D149" s="225"/>
      <c r="E149" s="264"/>
      <c r="F149" s="264"/>
      <c r="G149" s="264"/>
      <c r="H149" s="264"/>
      <c r="I149" s="264"/>
      <c r="J149" s="90"/>
      <c r="K149" s="127" t="str">
        <f t="shared" si="12"/>
        <v/>
      </c>
      <c r="L149" s="154" t="str">
        <f>IF('Proje ve Personel Bilgileri'!C101&gt;0,AUcret,"")</f>
        <v/>
      </c>
      <c r="M149" s="155" t="str">
        <f t="shared" si="13"/>
        <v/>
      </c>
      <c r="N149" s="154" t="str">
        <f>IF('Proje ve Personel Bilgileri'!C101&gt;0,L149*M149,"")</f>
        <v/>
      </c>
      <c r="O149" s="154" t="str">
        <f>IF('Proje ve Personel Bilgileri'!C101&gt;0,G011B!R140,"")</f>
        <v/>
      </c>
      <c r="P149" s="156" t="str">
        <f>IF('Proje ve Personel Bilgileri'!C101&gt;0,MIN(N149,O149),"")</f>
        <v/>
      </c>
      <c r="Q149" s="344"/>
      <c r="R149" s="343"/>
      <c r="S149" s="342"/>
    </row>
    <row r="150" spans="1:19" ht="18" customHeight="1" x14ac:dyDescent="0.25">
      <c r="A150" s="339">
        <v>86</v>
      </c>
      <c r="B150" s="146" t="str">
        <f>IF('Proje ve Personel Bilgileri'!C102&gt;0,'Proje ve Personel Bilgileri'!C102,"")</f>
        <v/>
      </c>
      <c r="C150" s="147" t="str">
        <f>IF('Proje ve Personel Bilgileri'!C102&gt;0,'Proje ve Personel Bilgileri'!D102,"")</f>
        <v/>
      </c>
      <c r="D150" s="225"/>
      <c r="E150" s="264"/>
      <c r="F150" s="264"/>
      <c r="G150" s="264"/>
      <c r="H150" s="264"/>
      <c r="I150" s="264"/>
      <c r="J150" s="90"/>
      <c r="K150" s="127" t="str">
        <f t="shared" si="12"/>
        <v/>
      </c>
      <c r="L150" s="154" t="str">
        <f>IF('Proje ve Personel Bilgileri'!C102&gt;0,AUcret,"")</f>
        <v/>
      </c>
      <c r="M150" s="155" t="str">
        <f t="shared" si="13"/>
        <v/>
      </c>
      <c r="N150" s="154" t="str">
        <f>IF('Proje ve Personel Bilgileri'!C102&gt;0,L150*M150,"")</f>
        <v/>
      </c>
      <c r="O150" s="154" t="str">
        <f>IF('Proje ve Personel Bilgileri'!C102&gt;0,G011B!R141,"")</f>
        <v/>
      </c>
      <c r="P150" s="156" t="str">
        <f>IF('Proje ve Personel Bilgileri'!C102&gt;0,MIN(N150,O150),"")</f>
        <v/>
      </c>
      <c r="Q150" s="344"/>
      <c r="R150" s="343"/>
      <c r="S150" s="342"/>
    </row>
    <row r="151" spans="1:19" ht="18" customHeight="1" x14ac:dyDescent="0.25">
      <c r="A151" s="339">
        <v>87</v>
      </c>
      <c r="B151" s="146" t="str">
        <f>IF('Proje ve Personel Bilgileri'!C103&gt;0,'Proje ve Personel Bilgileri'!C103,"")</f>
        <v/>
      </c>
      <c r="C151" s="147" t="str">
        <f>IF('Proje ve Personel Bilgileri'!C103&gt;0,'Proje ve Personel Bilgileri'!D103,"")</f>
        <v/>
      </c>
      <c r="D151" s="225"/>
      <c r="E151" s="264"/>
      <c r="F151" s="264"/>
      <c r="G151" s="264"/>
      <c r="H151" s="264"/>
      <c r="I151" s="264"/>
      <c r="J151" s="90"/>
      <c r="K151" s="127" t="str">
        <f t="shared" si="12"/>
        <v/>
      </c>
      <c r="L151" s="154" t="str">
        <f>IF('Proje ve Personel Bilgileri'!C103&gt;0,AUcret,"")</f>
        <v/>
      </c>
      <c r="M151" s="155" t="str">
        <f t="shared" si="13"/>
        <v/>
      </c>
      <c r="N151" s="154" t="str">
        <f>IF('Proje ve Personel Bilgileri'!C103&gt;0,L151*M151,"")</f>
        <v/>
      </c>
      <c r="O151" s="154" t="str">
        <f>IF('Proje ve Personel Bilgileri'!C103&gt;0,G011B!R142,"")</f>
        <v/>
      </c>
      <c r="P151" s="156" t="str">
        <f>IF('Proje ve Personel Bilgileri'!C103&gt;0,MIN(N151,O151),"")</f>
        <v/>
      </c>
      <c r="Q151" s="344"/>
      <c r="R151" s="343"/>
      <c r="S151" s="342"/>
    </row>
    <row r="152" spans="1:19" ht="18" customHeight="1" x14ac:dyDescent="0.25">
      <c r="A152" s="339">
        <v>88</v>
      </c>
      <c r="B152" s="146" t="str">
        <f>IF('Proje ve Personel Bilgileri'!C104&gt;0,'Proje ve Personel Bilgileri'!C104,"")</f>
        <v/>
      </c>
      <c r="C152" s="147" t="str">
        <f>IF('Proje ve Personel Bilgileri'!C104&gt;0,'Proje ve Personel Bilgileri'!D104,"")</f>
        <v/>
      </c>
      <c r="D152" s="225"/>
      <c r="E152" s="264"/>
      <c r="F152" s="264"/>
      <c r="G152" s="264"/>
      <c r="H152" s="264"/>
      <c r="I152" s="264"/>
      <c r="J152" s="90"/>
      <c r="K152" s="127" t="str">
        <f t="shared" si="12"/>
        <v/>
      </c>
      <c r="L152" s="154" t="str">
        <f>IF('Proje ve Personel Bilgileri'!C104&gt;0,AUcret,"")</f>
        <v/>
      </c>
      <c r="M152" s="155" t="str">
        <f t="shared" si="13"/>
        <v/>
      </c>
      <c r="N152" s="154" t="str">
        <f>IF('Proje ve Personel Bilgileri'!C104&gt;0,L152*M152,"")</f>
        <v/>
      </c>
      <c r="O152" s="154" t="str">
        <f>IF('Proje ve Personel Bilgileri'!C104&gt;0,G011B!R143,"")</f>
        <v/>
      </c>
      <c r="P152" s="156" t="str">
        <f>IF('Proje ve Personel Bilgileri'!C104&gt;0,MIN(N152,O152),"")</f>
        <v/>
      </c>
      <c r="Q152" s="344"/>
      <c r="R152" s="343"/>
      <c r="S152" s="342"/>
    </row>
    <row r="153" spans="1:19" ht="18" customHeight="1" x14ac:dyDescent="0.25">
      <c r="A153" s="339">
        <v>89</v>
      </c>
      <c r="B153" s="146" t="str">
        <f>IF('Proje ve Personel Bilgileri'!C105&gt;0,'Proje ve Personel Bilgileri'!C105,"")</f>
        <v/>
      </c>
      <c r="C153" s="147" t="str">
        <f>IF('Proje ve Personel Bilgileri'!C105&gt;0,'Proje ve Personel Bilgileri'!D105,"")</f>
        <v/>
      </c>
      <c r="D153" s="225"/>
      <c r="E153" s="264"/>
      <c r="F153" s="264"/>
      <c r="G153" s="264"/>
      <c r="H153" s="264"/>
      <c r="I153" s="264"/>
      <c r="J153" s="90"/>
      <c r="K153" s="127" t="str">
        <f t="shared" si="12"/>
        <v/>
      </c>
      <c r="L153" s="154" t="str">
        <f>IF('Proje ve Personel Bilgileri'!C105&gt;0,AUcret,"")</f>
        <v/>
      </c>
      <c r="M153" s="155" t="str">
        <f t="shared" si="13"/>
        <v/>
      </c>
      <c r="N153" s="154" t="str">
        <f>IF('Proje ve Personel Bilgileri'!C105&gt;0,L153*M153,"")</f>
        <v/>
      </c>
      <c r="O153" s="154" t="str">
        <f>IF('Proje ve Personel Bilgileri'!C105&gt;0,G011B!R144,"")</f>
        <v/>
      </c>
      <c r="P153" s="156" t="str">
        <f>IF('Proje ve Personel Bilgileri'!C105&gt;0,MIN(N153,O153),"")</f>
        <v/>
      </c>
      <c r="Q153" s="344"/>
      <c r="R153" s="343"/>
      <c r="S153" s="342"/>
    </row>
    <row r="154" spans="1:19" ht="18" customHeight="1" x14ac:dyDescent="0.25">
      <c r="A154" s="339">
        <v>90</v>
      </c>
      <c r="B154" s="146" t="str">
        <f>IF('Proje ve Personel Bilgileri'!C106&gt;0,'Proje ve Personel Bilgileri'!C106,"")</f>
        <v/>
      </c>
      <c r="C154" s="147" t="str">
        <f>IF('Proje ve Personel Bilgileri'!C106&gt;0,'Proje ve Personel Bilgileri'!D106,"")</f>
        <v/>
      </c>
      <c r="D154" s="225"/>
      <c r="E154" s="264"/>
      <c r="F154" s="264"/>
      <c r="G154" s="264"/>
      <c r="H154" s="264"/>
      <c r="I154" s="264"/>
      <c r="J154" s="90"/>
      <c r="K154" s="127" t="str">
        <f t="shared" si="12"/>
        <v/>
      </c>
      <c r="L154" s="154" t="str">
        <f>IF('Proje ve Personel Bilgileri'!C106&gt;0,AUcret,"")</f>
        <v/>
      </c>
      <c r="M154" s="155" t="str">
        <f t="shared" si="13"/>
        <v/>
      </c>
      <c r="N154" s="154" t="str">
        <f>IF('Proje ve Personel Bilgileri'!C106&gt;0,L154*M154,"")</f>
        <v/>
      </c>
      <c r="O154" s="154" t="str">
        <f>IF('Proje ve Personel Bilgileri'!C106&gt;0,G011B!R145,"")</f>
        <v/>
      </c>
      <c r="P154" s="156" t="str">
        <f>IF('Proje ve Personel Bilgileri'!C106&gt;0,MIN(N154,O154),"")</f>
        <v/>
      </c>
      <c r="Q154" s="344"/>
      <c r="R154" s="343"/>
      <c r="S154" s="342"/>
    </row>
    <row r="155" spans="1:19" ht="18" customHeight="1" x14ac:dyDescent="0.25">
      <c r="A155" s="339">
        <v>91</v>
      </c>
      <c r="B155" s="146" t="str">
        <f>IF('Proje ve Personel Bilgileri'!C107&gt;0,'Proje ve Personel Bilgileri'!C107,"")</f>
        <v/>
      </c>
      <c r="C155" s="147" t="str">
        <f>IF('Proje ve Personel Bilgileri'!C107&gt;0,'Proje ve Personel Bilgileri'!D107,"")</f>
        <v/>
      </c>
      <c r="D155" s="225"/>
      <c r="E155" s="264"/>
      <c r="F155" s="264"/>
      <c r="G155" s="264"/>
      <c r="H155" s="264"/>
      <c r="I155" s="264"/>
      <c r="J155" s="90"/>
      <c r="K155" s="127" t="str">
        <f t="shared" si="12"/>
        <v/>
      </c>
      <c r="L155" s="154" t="str">
        <f>IF('Proje ve Personel Bilgileri'!C107&gt;0,AUcret,"")</f>
        <v/>
      </c>
      <c r="M155" s="155" t="str">
        <f t="shared" si="13"/>
        <v/>
      </c>
      <c r="N155" s="154" t="str">
        <f>IF('Proje ve Personel Bilgileri'!C107&gt;0,L155*M155,"")</f>
        <v/>
      </c>
      <c r="O155" s="154" t="str">
        <f>IF('Proje ve Personel Bilgileri'!C107&gt;0,G011B!R146,"")</f>
        <v/>
      </c>
      <c r="P155" s="156" t="str">
        <f>IF('Proje ve Personel Bilgileri'!C107&gt;0,MIN(N155,O155),"")</f>
        <v/>
      </c>
      <c r="Q155" s="344"/>
      <c r="R155" s="343"/>
      <c r="S155" s="342"/>
    </row>
    <row r="156" spans="1:19" ht="18" customHeight="1" x14ac:dyDescent="0.25">
      <c r="A156" s="339">
        <v>92</v>
      </c>
      <c r="B156" s="146" t="str">
        <f>IF('Proje ve Personel Bilgileri'!C108&gt;0,'Proje ve Personel Bilgileri'!C108,"")</f>
        <v/>
      </c>
      <c r="C156" s="147" t="str">
        <f>IF('Proje ve Personel Bilgileri'!C108&gt;0,'Proje ve Personel Bilgileri'!D108,"")</f>
        <v/>
      </c>
      <c r="D156" s="225"/>
      <c r="E156" s="264"/>
      <c r="F156" s="264"/>
      <c r="G156" s="264"/>
      <c r="H156" s="264"/>
      <c r="I156" s="264"/>
      <c r="J156" s="90"/>
      <c r="K156" s="127" t="str">
        <f t="shared" si="12"/>
        <v/>
      </c>
      <c r="L156" s="154" t="str">
        <f>IF('Proje ve Personel Bilgileri'!C108&gt;0,AUcret,"")</f>
        <v/>
      </c>
      <c r="M156" s="155" t="str">
        <f t="shared" si="13"/>
        <v/>
      </c>
      <c r="N156" s="154" t="str">
        <f>IF('Proje ve Personel Bilgileri'!C108&gt;0,L156*M156,"")</f>
        <v/>
      </c>
      <c r="O156" s="154" t="str">
        <f>IF('Proje ve Personel Bilgileri'!C108&gt;0,G011B!R147,"")</f>
        <v/>
      </c>
      <c r="P156" s="156" t="str">
        <f>IF('Proje ve Personel Bilgileri'!C108&gt;0,MIN(N156,O156),"")</f>
        <v/>
      </c>
      <c r="Q156" s="344"/>
      <c r="R156" s="343"/>
      <c r="S156" s="342"/>
    </row>
    <row r="157" spans="1:19" ht="18" customHeight="1" x14ac:dyDescent="0.25">
      <c r="A157" s="339">
        <v>93</v>
      </c>
      <c r="B157" s="146" t="str">
        <f>IF('Proje ve Personel Bilgileri'!C109&gt;0,'Proje ve Personel Bilgileri'!C109,"")</f>
        <v/>
      </c>
      <c r="C157" s="147" t="str">
        <f>IF('Proje ve Personel Bilgileri'!C109&gt;0,'Proje ve Personel Bilgileri'!D109,"")</f>
        <v/>
      </c>
      <c r="D157" s="225"/>
      <c r="E157" s="264"/>
      <c r="F157" s="264"/>
      <c r="G157" s="264"/>
      <c r="H157" s="264"/>
      <c r="I157" s="264"/>
      <c r="J157" s="90"/>
      <c r="K157" s="127" t="str">
        <f t="shared" si="12"/>
        <v/>
      </c>
      <c r="L157" s="154" t="str">
        <f>IF('Proje ve Personel Bilgileri'!C109&gt;0,AUcret,"")</f>
        <v/>
      </c>
      <c r="M157" s="155" t="str">
        <f t="shared" si="13"/>
        <v/>
      </c>
      <c r="N157" s="154" t="str">
        <f>IF('Proje ve Personel Bilgileri'!C109&gt;0,L157*M157,"")</f>
        <v/>
      </c>
      <c r="O157" s="154" t="str">
        <f>IF('Proje ve Personel Bilgileri'!C109&gt;0,G011B!R148,"")</f>
        <v/>
      </c>
      <c r="P157" s="156" t="str">
        <f>IF('Proje ve Personel Bilgileri'!C109&gt;0,MIN(N157,O157),"")</f>
        <v/>
      </c>
      <c r="Q157" s="344"/>
      <c r="R157" s="343"/>
      <c r="S157" s="342"/>
    </row>
    <row r="158" spans="1:19" ht="18" customHeight="1" x14ac:dyDescent="0.25">
      <c r="A158" s="339">
        <v>94</v>
      </c>
      <c r="B158" s="146" t="str">
        <f>IF('Proje ve Personel Bilgileri'!C110&gt;0,'Proje ve Personel Bilgileri'!C110,"")</f>
        <v/>
      </c>
      <c r="C158" s="147" t="str">
        <f>IF('Proje ve Personel Bilgileri'!C110&gt;0,'Proje ve Personel Bilgileri'!D110,"")</f>
        <v/>
      </c>
      <c r="D158" s="225"/>
      <c r="E158" s="264"/>
      <c r="F158" s="264"/>
      <c r="G158" s="264"/>
      <c r="H158" s="264"/>
      <c r="I158" s="264"/>
      <c r="J158" s="90"/>
      <c r="K158" s="127" t="str">
        <f t="shared" si="12"/>
        <v/>
      </c>
      <c r="L158" s="154" t="str">
        <f>IF('Proje ve Personel Bilgileri'!C110&gt;0,AUcret,"")</f>
        <v/>
      </c>
      <c r="M158" s="155" t="str">
        <f t="shared" si="13"/>
        <v/>
      </c>
      <c r="N158" s="154" t="str">
        <f>IF('Proje ve Personel Bilgileri'!C110&gt;0,L158*M158,"")</f>
        <v/>
      </c>
      <c r="O158" s="154" t="str">
        <f>IF('Proje ve Personel Bilgileri'!C110&gt;0,G011B!R149,"")</f>
        <v/>
      </c>
      <c r="P158" s="156" t="str">
        <f>IF('Proje ve Personel Bilgileri'!C110&gt;0,MIN(N158,O158),"")</f>
        <v/>
      </c>
      <c r="Q158" s="344"/>
      <c r="R158" s="343"/>
      <c r="S158" s="342"/>
    </row>
    <row r="159" spans="1:19" ht="18" customHeight="1" x14ac:dyDescent="0.25">
      <c r="A159" s="339">
        <v>95</v>
      </c>
      <c r="B159" s="146" t="str">
        <f>IF('Proje ve Personel Bilgileri'!C111&gt;0,'Proje ve Personel Bilgileri'!C111,"")</f>
        <v/>
      </c>
      <c r="C159" s="147" t="str">
        <f>IF('Proje ve Personel Bilgileri'!C111&gt;0,'Proje ve Personel Bilgileri'!D111,"")</f>
        <v/>
      </c>
      <c r="D159" s="225"/>
      <c r="E159" s="264"/>
      <c r="F159" s="264"/>
      <c r="G159" s="264"/>
      <c r="H159" s="264"/>
      <c r="I159" s="264"/>
      <c r="J159" s="90"/>
      <c r="K159" s="127" t="str">
        <f t="shared" si="12"/>
        <v/>
      </c>
      <c r="L159" s="154" t="str">
        <f>IF('Proje ve Personel Bilgileri'!C111&gt;0,AUcret,"")</f>
        <v/>
      </c>
      <c r="M159" s="155" t="str">
        <f t="shared" si="13"/>
        <v/>
      </c>
      <c r="N159" s="154" t="str">
        <f>IF('Proje ve Personel Bilgileri'!C111&gt;0,L159*M159,"")</f>
        <v/>
      </c>
      <c r="O159" s="154" t="str">
        <f>IF('Proje ve Personel Bilgileri'!C111&gt;0,G011B!R150,"")</f>
        <v/>
      </c>
      <c r="P159" s="156" t="str">
        <f>IF('Proje ve Personel Bilgileri'!C111&gt;0,MIN(N159,O159),"")</f>
        <v/>
      </c>
      <c r="Q159" s="344"/>
      <c r="R159" s="343"/>
      <c r="S159" s="342"/>
    </row>
    <row r="160" spans="1:19" ht="18" customHeight="1" x14ac:dyDescent="0.25">
      <c r="A160" s="339">
        <v>96</v>
      </c>
      <c r="B160" s="146" t="str">
        <f>IF('Proje ve Personel Bilgileri'!C112&gt;0,'Proje ve Personel Bilgileri'!C112,"")</f>
        <v/>
      </c>
      <c r="C160" s="147" t="str">
        <f>IF('Proje ve Personel Bilgileri'!C112&gt;0,'Proje ve Personel Bilgileri'!D112,"")</f>
        <v/>
      </c>
      <c r="D160" s="225"/>
      <c r="E160" s="264"/>
      <c r="F160" s="264"/>
      <c r="G160" s="264"/>
      <c r="H160" s="264"/>
      <c r="I160" s="264"/>
      <c r="J160" s="90"/>
      <c r="K160" s="127" t="str">
        <f t="shared" si="12"/>
        <v/>
      </c>
      <c r="L160" s="154" t="str">
        <f>IF('Proje ve Personel Bilgileri'!C112&gt;0,AUcret,"")</f>
        <v/>
      </c>
      <c r="M160" s="155" t="str">
        <f t="shared" si="13"/>
        <v/>
      </c>
      <c r="N160" s="154" t="str">
        <f>IF('Proje ve Personel Bilgileri'!C112&gt;0,L160*M160,"")</f>
        <v/>
      </c>
      <c r="O160" s="154" t="str">
        <f>IF('Proje ve Personel Bilgileri'!C112&gt;0,G011B!R151,"")</f>
        <v/>
      </c>
      <c r="P160" s="156" t="str">
        <f>IF('Proje ve Personel Bilgileri'!C112&gt;0,MIN(N160,O160),"")</f>
        <v/>
      </c>
      <c r="Q160" s="344"/>
      <c r="R160" s="343"/>
      <c r="S160" s="342"/>
    </row>
    <row r="161" spans="1:19" ht="18" customHeight="1" x14ac:dyDescent="0.25">
      <c r="A161" s="339">
        <v>97</v>
      </c>
      <c r="B161" s="146" t="str">
        <f>IF('Proje ve Personel Bilgileri'!C113&gt;0,'Proje ve Personel Bilgileri'!C113,"")</f>
        <v/>
      </c>
      <c r="C161" s="147" t="str">
        <f>IF('Proje ve Personel Bilgileri'!C113&gt;0,'Proje ve Personel Bilgileri'!D113,"")</f>
        <v/>
      </c>
      <c r="D161" s="225"/>
      <c r="E161" s="264"/>
      <c r="F161" s="264"/>
      <c r="G161" s="264"/>
      <c r="H161" s="264"/>
      <c r="I161" s="264"/>
      <c r="J161" s="90"/>
      <c r="K161" s="127" t="str">
        <f t="shared" si="12"/>
        <v/>
      </c>
      <c r="L161" s="154" t="str">
        <f>IF('Proje ve Personel Bilgileri'!C113&gt;0,AUcret,"")</f>
        <v/>
      </c>
      <c r="M161" s="155" t="str">
        <f t="shared" si="13"/>
        <v/>
      </c>
      <c r="N161" s="154" t="str">
        <f>IF('Proje ve Personel Bilgileri'!C113&gt;0,L161*M161,"")</f>
        <v/>
      </c>
      <c r="O161" s="154" t="str">
        <f>IF('Proje ve Personel Bilgileri'!C113&gt;0,G011B!R152,"")</f>
        <v/>
      </c>
      <c r="P161" s="156" t="str">
        <f>IF('Proje ve Personel Bilgileri'!C113&gt;0,MIN(N161,O161),"")</f>
        <v/>
      </c>
      <c r="Q161" s="344"/>
      <c r="R161" s="343"/>
      <c r="S161" s="342"/>
    </row>
    <row r="162" spans="1:19" ht="18" customHeight="1" x14ac:dyDescent="0.25">
      <c r="A162" s="339">
        <v>98</v>
      </c>
      <c r="B162" s="146" t="str">
        <f>IF('Proje ve Personel Bilgileri'!C114&gt;0,'Proje ve Personel Bilgileri'!C114,"")</f>
        <v/>
      </c>
      <c r="C162" s="147" t="str">
        <f>IF('Proje ve Personel Bilgileri'!C114&gt;0,'Proje ve Personel Bilgileri'!D114,"")</f>
        <v/>
      </c>
      <c r="D162" s="225"/>
      <c r="E162" s="264"/>
      <c r="F162" s="264"/>
      <c r="G162" s="264"/>
      <c r="H162" s="264"/>
      <c r="I162" s="264"/>
      <c r="J162" s="90"/>
      <c r="K162" s="127" t="str">
        <f t="shared" si="12"/>
        <v/>
      </c>
      <c r="L162" s="154" t="str">
        <f>IF('Proje ve Personel Bilgileri'!C114&gt;0,AUcret,"")</f>
        <v/>
      </c>
      <c r="M162" s="155" t="str">
        <f t="shared" si="13"/>
        <v/>
      </c>
      <c r="N162" s="154" t="str">
        <f>IF('Proje ve Personel Bilgileri'!C114&gt;0,L162*M162,"")</f>
        <v/>
      </c>
      <c r="O162" s="154" t="str">
        <f>IF('Proje ve Personel Bilgileri'!C114&gt;0,G011B!R153,"")</f>
        <v/>
      </c>
      <c r="P162" s="156" t="str">
        <f>IF('Proje ve Personel Bilgileri'!C114&gt;0,MIN(N162,O162),"")</f>
        <v/>
      </c>
      <c r="Q162" s="344"/>
      <c r="R162" s="343"/>
      <c r="S162" s="342"/>
    </row>
    <row r="163" spans="1:19" ht="18" customHeight="1" x14ac:dyDescent="0.25">
      <c r="A163" s="339">
        <v>99</v>
      </c>
      <c r="B163" s="146" t="str">
        <f>IF('Proje ve Personel Bilgileri'!C115&gt;0,'Proje ve Personel Bilgileri'!C115,"")</f>
        <v/>
      </c>
      <c r="C163" s="147" t="str">
        <f>IF('Proje ve Personel Bilgileri'!C115&gt;0,'Proje ve Personel Bilgileri'!D115,"")</f>
        <v/>
      </c>
      <c r="D163" s="225"/>
      <c r="E163" s="264"/>
      <c r="F163" s="264"/>
      <c r="G163" s="264"/>
      <c r="H163" s="264"/>
      <c r="I163" s="264"/>
      <c r="J163" s="90"/>
      <c r="K163" s="127" t="str">
        <f t="shared" si="12"/>
        <v/>
      </c>
      <c r="L163" s="154" t="str">
        <f>IF('Proje ve Personel Bilgileri'!C115&gt;0,AUcret,"")</f>
        <v/>
      </c>
      <c r="M163" s="155" t="str">
        <f t="shared" si="13"/>
        <v/>
      </c>
      <c r="N163" s="154" t="str">
        <f>IF('Proje ve Personel Bilgileri'!C115&gt;0,L163*M163,"")</f>
        <v/>
      </c>
      <c r="O163" s="154" t="str">
        <f>IF('Proje ve Personel Bilgileri'!C115&gt;0,G011B!R154,"")</f>
        <v/>
      </c>
      <c r="P163" s="156" t="str">
        <f>IF('Proje ve Personel Bilgileri'!C115&gt;0,MIN(N163,O163),"")</f>
        <v/>
      </c>
      <c r="Q163" s="344"/>
      <c r="R163" s="343"/>
      <c r="S163" s="342"/>
    </row>
    <row r="164" spans="1:19" ht="18" customHeight="1" thickBot="1" x14ac:dyDescent="0.3">
      <c r="A164" s="340">
        <v>100</v>
      </c>
      <c r="B164" s="148" t="str">
        <f>IF('Proje ve Personel Bilgileri'!C116&gt;0,'Proje ve Personel Bilgileri'!C116,"")</f>
        <v/>
      </c>
      <c r="C164" s="149" t="str">
        <f>IF('Proje ve Personel Bilgileri'!C116&gt;0,'Proje ve Personel Bilgileri'!D116,"")</f>
        <v/>
      </c>
      <c r="D164" s="226"/>
      <c r="E164" s="91"/>
      <c r="F164" s="91"/>
      <c r="G164" s="91"/>
      <c r="H164" s="91"/>
      <c r="I164" s="91"/>
      <c r="J164" s="92"/>
      <c r="K164" s="157" t="str">
        <f t="shared" si="12"/>
        <v/>
      </c>
      <c r="L164" s="158" t="str">
        <f>IF('Proje ve Personel Bilgileri'!C116&gt;0,AUcret,"")</f>
        <v/>
      </c>
      <c r="M164" s="159" t="str">
        <f t="shared" si="13"/>
        <v/>
      </c>
      <c r="N164" s="158" t="str">
        <f>IF('Proje ve Personel Bilgileri'!C116&gt;0,L164*M164,"")</f>
        <v/>
      </c>
      <c r="O164" s="158" t="str">
        <f>IF('Proje ve Personel Bilgileri'!C116&gt;0,G011B!R155,"")</f>
        <v/>
      </c>
      <c r="P164" s="160" t="str">
        <f>IF('Proje ve Personel Bilgileri'!C116&gt;0,MIN(N164,O164),"")</f>
        <v/>
      </c>
      <c r="Q164" s="344"/>
      <c r="R164" s="161">
        <f>IF(ISERROR(IF(SUM(L145:L164)&gt;0,1,0)),1,IF(SUM(L145:L164)&gt;0,1,0))</f>
        <v>0</v>
      </c>
      <c r="S164" s="342"/>
    </row>
    <row r="165" spans="1:19" x14ac:dyDescent="0.25">
      <c r="A165" s="143" t="s">
        <v>57</v>
      </c>
      <c r="B165" s="64"/>
      <c r="C165" s="64"/>
      <c r="D165" s="64"/>
      <c r="E165" s="64"/>
      <c r="F165" s="64"/>
      <c r="G165" s="64"/>
      <c r="H165" s="64"/>
      <c r="I165" s="64"/>
      <c r="J165" s="64"/>
      <c r="K165" s="64"/>
      <c r="L165" s="64"/>
      <c r="M165" s="64"/>
      <c r="N165" s="64"/>
      <c r="O165" s="64"/>
      <c r="P165" s="64"/>
      <c r="Q165" s="344"/>
      <c r="R165" s="342"/>
      <c r="S165" s="342"/>
    </row>
    <row r="166" spans="1:19" x14ac:dyDescent="0.25">
      <c r="A166" s="143" t="s">
        <v>59</v>
      </c>
      <c r="B166" s="64"/>
      <c r="C166" s="64"/>
      <c r="D166" s="64"/>
      <c r="E166" s="64"/>
      <c r="F166" s="64"/>
      <c r="G166" s="64"/>
      <c r="H166" s="64"/>
      <c r="I166" s="64"/>
      <c r="J166" s="64"/>
      <c r="K166" s="64"/>
      <c r="L166" s="64"/>
      <c r="M166" s="64"/>
      <c r="N166" s="64"/>
      <c r="O166" s="64"/>
      <c r="P166" s="64"/>
      <c r="Q166" s="344"/>
      <c r="R166" s="342"/>
      <c r="S166" s="342"/>
    </row>
    <row r="167" spans="1:19" x14ac:dyDescent="0.25">
      <c r="A167" s="143" t="s">
        <v>58</v>
      </c>
      <c r="B167" s="64"/>
      <c r="C167" s="64"/>
      <c r="D167" s="64"/>
      <c r="E167" s="64"/>
      <c r="F167" s="64"/>
      <c r="G167" s="64"/>
      <c r="H167" s="64"/>
      <c r="I167" s="64"/>
      <c r="J167" s="64"/>
      <c r="K167" s="64"/>
      <c r="L167" s="64"/>
      <c r="M167" s="64"/>
      <c r="N167" s="64"/>
      <c r="O167" s="64"/>
      <c r="P167" s="64"/>
      <c r="Q167" s="344"/>
      <c r="R167" s="342"/>
      <c r="S167" s="342"/>
    </row>
    <row r="168" spans="1:19" x14ac:dyDescent="0.25">
      <c r="A168" s="64"/>
      <c r="B168" s="64"/>
      <c r="C168" s="64"/>
      <c r="D168" s="64"/>
      <c r="E168" s="64"/>
      <c r="F168" s="64"/>
      <c r="G168" s="64"/>
      <c r="H168" s="64"/>
      <c r="I168" s="64"/>
      <c r="J168" s="64"/>
      <c r="K168" s="64"/>
      <c r="L168" s="64"/>
      <c r="M168" s="64"/>
      <c r="N168" s="64"/>
      <c r="O168" s="64"/>
      <c r="P168" s="64"/>
      <c r="Q168" s="344"/>
      <c r="R168" s="342"/>
      <c r="S168" s="342"/>
    </row>
    <row r="169" spans="1:19" ht="19.5" x14ac:dyDescent="0.3">
      <c r="A169" s="330" t="s">
        <v>32</v>
      </c>
      <c r="B169" s="331">
        <f ca="1">imzatarihi</f>
        <v>46091</v>
      </c>
      <c r="C169" s="468" t="s">
        <v>33</v>
      </c>
      <c r="D169" s="468"/>
      <c r="E169" s="332" t="str">
        <f>IF(kurulusyetkilisi&gt;0,kurulusyetkilisi,"")</f>
        <v/>
      </c>
      <c r="F169" s="64"/>
      <c r="G169" s="230"/>
      <c r="H169" s="229"/>
      <c r="I169" s="229"/>
      <c r="J169" s="2"/>
      <c r="K169" s="64"/>
      <c r="L169" s="94"/>
      <c r="M169" s="94"/>
      <c r="N169" s="94"/>
      <c r="O169" s="94"/>
      <c r="P169" s="64"/>
      <c r="Q169" s="344"/>
      <c r="R169" s="342"/>
      <c r="S169" s="342"/>
    </row>
    <row r="170" spans="1:19" ht="19.5" x14ac:dyDescent="0.3">
      <c r="A170" s="232"/>
      <c r="B170" s="232"/>
      <c r="C170" s="468" t="s">
        <v>34</v>
      </c>
      <c r="D170" s="468"/>
      <c r="E170" s="469"/>
      <c r="F170" s="469"/>
      <c r="G170" s="469"/>
      <c r="H170" s="61"/>
      <c r="I170" s="61"/>
      <c r="J170" s="2"/>
      <c r="K170" s="64"/>
      <c r="L170" s="94"/>
      <c r="M170" s="94"/>
      <c r="N170" s="94"/>
      <c r="O170" s="94"/>
      <c r="P170" s="64"/>
      <c r="Q170" s="344"/>
      <c r="R170" s="342"/>
      <c r="S170" s="342"/>
    </row>
    <row r="171" spans="1:19" ht="15.75" x14ac:dyDescent="0.25">
      <c r="A171" s="508" t="s">
        <v>46</v>
      </c>
      <c r="B171" s="508"/>
      <c r="C171" s="508"/>
      <c r="D171" s="508"/>
      <c r="E171" s="508"/>
      <c r="F171" s="508"/>
      <c r="G171" s="508"/>
      <c r="H171" s="508"/>
      <c r="I171" s="508"/>
      <c r="J171" s="508"/>
      <c r="K171" s="508"/>
      <c r="L171" s="508"/>
      <c r="M171" s="508"/>
      <c r="N171" s="508"/>
      <c r="O171" s="508"/>
      <c r="P171" s="508"/>
      <c r="Q171" s="344"/>
      <c r="R171" s="342"/>
      <c r="S171" s="342"/>
    </row>
    <row r="172" spans="1:19" x14ac:dyDescent="0.25">
      <c r="A172" s="494" t="str">
        <f>IF(YilDonem&lt;&gt;"",CONCATENATE(YilDonem," dönemine aittir."),"")</f>
        <v/>
      </c>
      <c r="B172" s="494"/>
      <c r="C172" s="494"/>
      <c r="D172" s="494"/>
      <c r="E172" s="494"/>
      <c r="F172" s="494"/>
      <c r="G172" s="494"/>
      <c r="H172" s="494"/>
      <c r="I172" s="494"/>
      <c r="J172" s="494"/>
      <c r="K172" s="494"/>
      <c r="L172" s="494"/>
      <c r="M172" s="494"/>
      <c r="N172" s="494"/>
      <c r="O172" s="494"/>
      <c r="P172" s="494"/>
      <c r="Q172" s="344"/>
      <c r="R172" s="342"/>
      <c r="S172" s="342"/>
    </row>
    <row r="173" spans="1:19" ht="19.5" thickBot="1" x14ac:dyDescent="0.35">
      <c r="A173" s="495" t="s">
        <v>65</v>
      </c>
      <c r="B173" s="495"/>
      <c r="C173" s="495"/>
      <c r="D173" s="495"/>
      <c r="E173" s="495"/>
      <c r="F173" s="495"/>
      <c r="G173" s="495"/>
      <c r="H173" s="495"/>
      <c r="I173" s="495"/>
      <c r="J173" s="495"/>
      <c r="K173" s="495"/>
      <c r="L173" s="495"/>
      <c r="M173" s="495"/>
      <c r="N173" s="495"/>
      <c r="O173" s="495"/>
      <c r="P173" s="495"/>
      <c r="Q173" s="344"/>
      <c r="R173" s="342"/>
      <c r="S173" s="342"/>
    </row>
    <row r="174" spans="1:19" ht="31.7" customHeight="1" thickBot="1" x14ac:dyDescent="0.3">
      <c r="A174" s="496" t="s">
        <v>167</v>
      </c>
      <c r="B174" s="498"/>
      <c r="C174" s="496" t="str">
        <f>IF(ProjeNo&gt;0,ProjeNo,"")</f>
        <v/>
      </c>
      <c r="D174" s="497"/>
      <c r="E174" s="497"/>
      <c r="F174" s="497"/>
      <c r="G174" s="497"/>
      <c r="H174" s="497"/>
      <c r="I174" s="497"/>
      <c r="J174" s="497"/>
      <c r="K174" s="497"/>
      <c r="L174" s="497"/>
      <c r="M174" s="497"/>
      <c r="N174" s="497"/>
      <c r="O174" s="497"/>
      <c r="P174" s="498"/>
      <c r="Q174" s="344"/>
      <c r="R174" s="342"/>
      <c r="S174" s="342"/>
    </row>
    <row r="175" spans="1:19" ht="42.75" customHeight="1" thickBot="1" x14ac:dyDescent="0.3">
      <c r="A175" s="517" t="s">
        <v>168</v>
      </c>
      <c r="B175" s="518"/>
      <c r="C175" s="519" t="str">
        <f>IF(ProjeAdi&gt;0,ProjeAdi,"")</f>
        <v/>
      </c>
      <c r="D175" s="520"/>
      <c r="E175" s="520"/>
      <c r="F175" s="520"/>
      <c r="G175" s="520"/>
      <c r="H175" s="520"/>
      <c r="I175" s="520"/>
      <c r="J175" s="520"/>
      <c r="K175" s="520"/>
      <c r="L175" s="520"/>
      <c r="M175" s="520"/>
      <c r="N175" s="520"/>
      <c r="O175" s="520"/>
      <c r="P175" s="521"/>
      <c r="Q175" s="344"/>
      <c r="R175" s="342"/>
      <c r="S175" s="342"/>
    </row>
    <row r="176" spans="1:19" ht="31.7" customHeight="1" thickBot="1" x14ac:dyDescent="0.3">
      <c r="A176" s="496" t="s">
        <v>0</v>
      </c>
      <c r="B176" s="522"/>
      <c r="C176" s="523" t="str">
        <f>IF(BasvuruTarihi&lt;&gt;"",BasvuruTarihi,"")</f>
        <v/>
      </c>
      <c r="D176" s="524"/>
      <c r="E176" s="524"/>
      <c r="F176" s="524"/>
      <c r="G176" s="524"/>
      <c r="H176" s="524"/>
      <c r="I176" s="524"/>
      <c r="J176" s="524"/>
      <c r="K176" s="524"/>
      <c r="L176" s="524"/>
      <c r="M176" s="524"/>
      <c r="N176" s="524"/>
      <c r="O176" s="524"/>
      <c r="P176" s="525"/>
      <c r="Q176" s="344"/>
      <c r="R176" s="342"/>
      <c r="S176" s="342"/>
    </row>
    <row r="177" spans="1:19" ht="15" customHeight="1" thickBot="1" x14ac:dyDescent="0.3">
      <c r="A177" s="509" t="s">
        <v>3</v>
      </c>
      <c r="B177" s="509" t="s">
        <v>4</v>
      </c>
      <c r="C177" s="511" t="s">
        <v>135</v>
      </c>
      <c r="D177" s="511" t="s">
        <v>154</v>
      </c>
      <c r="E177" s="513" t="s">
        <v>47</v>
      </c>
      <c r="F177" s="513"/>
      <c r="G177" s="513"/>
      <c r="H177" s="513"/>
      <c r="I177" s="513"/>
      <c r="J177" s="514" t="s">
        <v>53</v>
      </c>
      <c r="K177" s="511" t="s">
        <v>64</v>
      </c>
      <c r="L177" s="511" t="s">
        <v>60</v>
      </c>
      <c r="M177" s="511" t="s">
        <v>61</v>
      </c>
      <c r="N177" s="511" t="s">
        <v>62</v>
      </c>
      <c r="O177" s="511" t="s">
        <v>63</v>
      </c>
      <c r="P177" s="511" t="s">
        <v>54</v>
      </c>
      <c r="Q177" s="344"/>
      <c r="R177" s="342"/>
      <c r="S177" s="342"/>
    </row>
    <row r="178" spans="1:19" ht="88.5" customHeight="1" thickBot="1" x14ac:dyDescent="0.3">
      <c r="A178" s="510"/>
      <c r="B178" s="510"/>
      <c r="C178" s="512"/>
      <c r="D178" s="516"/>
      <c r="E178" s="345" t="s">
        <v>48</v>
      </c>
      <c r="F178" s="345" t="s">
        <v>49</v>
      </c>
      <c r="G178" s="345" t="s">
        <v>50</v>
      </c>
      <c r="H178" s="345" t="s">
        <v>51</v>
      </c>
      <c r="I178" s="345" t="s">
        <v>52</v>
      </c>
      <c r="J178" s="515"/>
      <c r="K178" s="512"/>
      <c r="L178" s="512"/>
      <c r="M178" s="512"/>
      <c r="N178" s="512"/>
      <c r="O178" s="512"/>
      <c r="P178" s="512"/>
      <c r="Q178" s="344"/>
      <c r="R178" s="342"/>
      <c r="S178" s="342"/>
    </row>
    <row r="179" spans="1:19" ht="18" customHeight="1" x14ac:dyDescent="0.25">
      <c r="A179" s="338">
        <v>101</v>
      </c>
      <c r="B179" s="144" t="str">
        <f>IF('Proje ve Personel Bilgileri'!C117&gt;0,'Proje ve Personel Bilgileri'!C117,"")</f>
        <v/>
      </c>
      <c r="C179" s="145" t="str">
        <f>IF('Proje ve Personel Bilgileri'!C117&gt;0,'Proje ve Personel Bilgileri'!D117,"")</f>
        <v/>
      </c>
      <c r="D179" s="224"/>
      <c r="E179" s="88"/>
      <c r="F179" s="88"/>
      <c r="G179" s="88"/>
      <c r="H179" s="88"/>
      <c r="I179" s="88"/>
      <c r="J179" s="89"/>
      <c r="K179" s="150" t="str">
        <f t="shared" ref="K179" si="14">IF(AND(BasvuruTarihi&gt;0,J179&gt;0),DAYS360(J179,BasvuruTarihi)/30,"")</f>
        <v/>
      </c>
      <c r="L179" s="151" t="str">
        <f>IF('Proje ve Personel Bilgileri'!C117&gt;0,AUcret,"")</f>
        <v/>
      </c>
      <c r="M179" s="152" t="str">
        <f>IF(LEN(B179)&gt;0,IF(D179="X",1,IF(E179="X",3,IF(F179="X",4,IF(OR(G179="X",H179="X"),8,IF(I179="X",12,0))))),"")</f>
        <v/>
      </c>
      <c r="N179" s="151" t="str">
        <f>IF('Proje ve Personel Bilgileri'!C117&gt;0,L179*M179,"")</f>
        <v/>
      </c>
      <c r="O179" s="151" t="str">
        <f>IF('Proje ve Personel Bilgileri'!C117&gt;0,G011B!R168,"")</f>
        <v/>
      </c>
      <c r="P179" s="153" t="str">
        <f>IF('Proje ve Personel Bilgileri'!C117&gt;0,MIN(N179,O179),"")</f>
        <v/>
      </c>
      <c r="Q179" s="344"/>
      <c r="R179" s="343"/>
      <c r="S179" s="342"/>
    </row>
    <row r="180" spans="1:19" ht="18" customHeight="1" x14ac:dyDescent="0.25">
      <c r="A180" s="339">
        <v>102</v>
      </c>
      <c r="B180" s="146" t="str">
        <f>IF('Proje ve Personel Bilgileri'!C118&gt;0,'Proje ve Personel Bilgileri'!C118,"")</f>
        <v/>
      </c>
      <c r="C180" s="147" t="str">
        <f>IF('Proje ve Personel Bilgileri'!C118&gt;0,'Proje ve Personel Bilgileri'!D118,"")</f>
        <v/>
      </c>
      <c r="D180" s="225"/>
      <c r="E180" s="264"/>
      <c r="F180" s="264"/>
      <c r="G180" s="264"/>
      <c r="H180" s="264"/>
      <c r="I180" s="264"/>
      <c r="J180" s="90"/>
      <c r="K180" s="127" t="str">
        <f t="shared" ref="K180:K198" si="15">IF(AND(BasvuruTarihi&gt;0,J180&gt;0),DAYS360(J180,BasvuruTarihi)/30,"")</f>
        <v/>
      </c>
      <c r="L180" s="154" t="str">
        <f>IF('Proje ve Personel Bilgileri'!C118&gt;0,AUcret,"")</f>
        <v/>
      </c>
      <c r="M180" s="155" t="str">
        <f t="shared" ref="M180:M198" si="16">IF(LEN(B180)&gt;0,IF(D180="X",1,IF(E180="X",3,IF(F180="X",4,IF(OR(G180="X",H180="X"),8,IF(I180="X",12,0))))),"")</f>
        <v/>
      </c>
      <c r="N180" s="154" t="str">
        <f>IF('Proje ve Personel Bilgileri'!C118&gt;0,L180*M180,"")</f>
        <v/>
      </c>
      <c r="O180" s="154" t="str">
        <f>IF('Proje ve Personel Bilgileri'!C118&gt;0,G011B!R169,"")</f>
        <v/>
      </c>
      <c r="P180" s="156" t="str">
        <f>IF('Proje ve Personel Bilgileri'!C118&gt;0,MIN(N180,O180),"")</f>
        <v/>
      </c>
      <c r="Q180" s="344"/>
      <c r="R180" s="343"/>
      <c r="S180" s="342"/>
    </row>
    <row r="181" spans="1:19" ht="18" customHeight="1" x14ac:dyDescent="0.25">
      <c r="A181" s="339">
        <v>103</v>
      </c>
      <c r="B181" s="146" t="str">
        <f>IF('Proje ve Personel Bilgileri'!C119&gt;0,'Proje ve Personel Bilgileri'!C119,"")</f>
        <v/>
      </c>
      <c r="C181" s="147" t="str">
        <f>IF('Proje ve Personel Bilgileri'!C119&gt;0,'Proje ve Personel Bilgileri'!D119,"")</f>
        <v/>
      </c>
      <c r="D181" s="225"/>
      <c r="E181" s="264"/>
      <c r="F181" s="264"/>
      <c r="G181" s="264"/>
      <c r="H181" s="264"/>
      <c r="I181" s="264"/>
      <c r="J181" s="90"/>
      <c r="K181" s="127" t="str">
        <f t="shared" si="15"/>
        <v/>
      </c>
      <c r="L181" s="154" t="str">
        <f>IF('Proje ve Personel Bilgileri'!C119&gt;0,AUcret,"")</f>
        <v/>
      </c>
      <c r="M181" s="155" t="str">
        <f t="shared" si="16"/>
        <v/>
      </c>
      <c r="N181" s="154" t="str">
        <f>IF('Proje ve Personel Bilgileri'!C119&gt;0,L181*M181,"")</f>
        <v/>
      </c>
      <c r="O181" s="154" t="str">
        <f>IF('Proje ve Personel Bilgileri'!C119&gt;0,G011B!R170,"")</f>
        <v/>
      </c>
      <c r="P181" s="156" t="str">
        <f>IF('Proje ve Personel Bilgileri'!C119&gt;0,MIN(N181,O181),"")</f>
        <v/>
      </c>
      <c r="Q181" s="344"/>
      <c r="R181" s="343"/>
      <c r="S181" s="342"/>
    </row>
    <row r="182" spans="1:19" ht="18" customHeight="1" x14ac:dyDescent="0.25">
      <c r="A182" s="339">
        <v>104</v>
      </c>
      <c r="B182" s="146" t="str">
        <f>IF('Proje ve Personel Bilgileri'!C120&gt;0,'Proje ve Personel Bilgileri'!C120,"")</f>
        <v/>
      </c>
      <c r="C182" s="147" t="str">
        <f>IF('Proje ve Personel Bilgileri'!C120&gt;0,'Proje ve Personel Bilgileri'!D120,"")</f>
        <v/>
      </c>
      <c r="D182" s="225"/>
      <c r="E182" s="264"/>
      <c r="F182" s="264"/>
      <c r="G182" s="264"/>
      <c r="H182" s="264"/>
      <c r="I182" s="264"/>
      <c r="J182" s="90"/>
      <c r="K182" s="127" t="str">
        <f t="shared" si="15"/>
        <v/>
      </c>
      <c r="L182" s="154" t="str">
        <f>IF('Proje ve Personel Bilgileri'!C120&gt;0,AUcret,"")</f>
        <v/>
      </c>
      <c r="M182" s="155" t="str">
        <f t="shared" si="16"/>
        <v/>
      </c>
      <c r="N182" s="154" t="str">
        <f>IF('Proje ve Personel Bilgileri'!C120&gt;0,L182*M182,"")</f>
        <v/>
      </c>
      <c r="O182" s="154" t="str">
        <f>IF('Proje ve Personel Bilgileri'!C120&gt;0,G011B!R171,"")</f>
        <v/>
      </c>
      <c r="P182" s="156" t="str">
        <f>IF('Proje ve Personel Bilgileri'!C120&gt;0,MIN(N182,O182),"")</f>
        <v/>
      </c>
      <c r="Q182" s="344"/>
      <c r="R182" s="343"/>
      <c r="S182" s="342"/>
    </row>
    <row r="183" spans="1:19" ht="18" customHeight="1" x14ac:dyDescent="0.25">
      <c r="A183" s="339">
        <v>105</v>
      </c>
      <c r="B183" s="146" t="str">
        <f>IF('Proje ve Personel Bilgileri'!C121&gt;0,'Proje ve Personel Bilgileri'!C121,"")</f>
        <v/>
      </c>
      <c r="C183" s="147" t="str">
        <f>IF('Proje ve Personel Bilgileri'!C121&gt;0,'Proje ve Personel Bilgileri'!D121,"")</f>
        <v/>
      </c>
      <c r="D183" s="225"/>
      <c r="E183" s="264"/>
      <c r="F183" s="264"/>
      <c r="G183" s="264"/>
      <c r="H183" s="264"/>
      <c r="I183" s="264"/>
      <c r="J183" s="90"/>
      <c r="K183" s="127" t="str">
        <f t="shared" si="15"/>
        <v/>
      </c>
      <c r="L183" s="154" t="str">
        <f>IF('Proje ve Personel Bilgileri'!C121&gt;0,AUcret,"")</f>
        <v/>
      </c>
      <c r="M183" s="155" t="str">
        <f t="shared" si="16"/>
        <v/>
      </c>
      <c r="N183" s="154" t="str">
        <f>IF('Proje ve Personel Bilgileri'!C121&gt;0,L183*M183,"")</f>
        <v/>
      </c>
      <c r="O183" s="154" t="str">
        <f>IF('Proje ve Personel Bilgileri'!C121&gt;0,G011B!R172,"")</f>
        <v/>
      </c>
      <c r="P183" s="156" t="str">
        <f>IF('Proje ve Personel Bilgileri'!C121&gt;0,MIN(N183,O183),"")</f>
        <v/>
      </c>
      <c r="Q183" s="344"/>
      <c r="R183" s="343"/>
      <c r="S183" s="342"/>
    </row>
    <row r="184" spans="1:19" ht="18" customHeight="1" x14ac:dyDescent="0.25">
      <c r="A184" s="339">
        <v>106</v>
      </c>
      <c r="B184" s="146" t="str">
        <f>IF('Proje ve Personel Bilgileri'!C122&gt;0,'Proje ve Personel Bilgileri'!C122,"")</f>
        <v/>
      </c>
      <c r="C184" s="147" t="str">
        <f>IF('Proje ve Personel Bilgileri'!C122&gt;0,'Proje ve Personel Bilgileri'!D122,"")</f>
        <v/>
      </c>
      <c r="D184" s="225"/>
      <c r="E184" s="264"/>
      <c r="F184" s="264"/>
      <c r="G184" s="264"/>
      <c r="H184" s="264"/>
      <c r="I184" s="264"/>
      <c r="J184" s="90"/>
      <c r="K184" s="127" t="str">
        <f t="shared" si="15"/>
        <v/>
      </c>
      <c r="L184" s="154" t="str">
        <f>IF('Proje ve Personel Bilgileri'!C122&gt;0,AUcret,"")</f>
        <v/>
      </c>
      <c r="M184" s="155" t="str">
        <f t="shared" si="16"/>
        <v/>
      </c>
      <c r="N184" s="154" t="str">
        <f>IF('Proje ve Personel Bilgileri'!C122&gt;0,L184*M184,"")</f>
        <v/>
      </c>
      <c r="O184" s="154" t="str">
        <f>IF('Proje ve Personel Bilgileri'!C122&gt;0,G011B!R173,"")</f>
        <v/>
      </c>
      <c r="P184" s="156" t="str">
        <f>IF('Proje ve Personel Bilgileri'!C122&gt;0,MIN(N184,O184),"")</f>
        <v/>
      </c>
      <c r="Q184" s="344"/>
      <c r="R184" s="343"/>
      <c r="S184" s="342"/>
    </row>
    <row r="185" spans="1:19" ht="18" customHeight="1" x14ac:dyDescent="0.25">
      <c r="A185" s="339">
        <v>107</v>
      </c>
      <c r="B185" s="146" t="str">
        <f>IF('Proje ve Personel Bilgileri'!C123&gt;0,'Proje ve Personel Bilgileri'!C123,"")</f>
        <v/>
      </c>
      <c r="C185" s="147" t="str">
        <f>IF('Proje ve Personel Bilgileri'!C123&gt;0,'Proje ve Personel Bilgileri'!D123,"")</f>
        <v/>
      </c>
      <c r="D185" s="225"/>
      <c r="E185" s="264"/>
      <c r="F185" s="264"/>
      <c r="G185" s="264"/>
      <c r="H185" s="264"/>
      <c r="I185" s="264"/>
      <c r="J185" s="90"/>
      <c r="K185" s="127" t="str">
        <f t="shared" si="15"/>
        <v/>
      </c>
      <c r="L185" s="154" t="str">
        <f>IF('Proje ve Personel Bilgileri'!C123&gt;0,AUcret,"")</f>
        <v/>
      </c>
      <c r="M185" s="155" t="str">
        <f t="shared" si="16"/>
        <v/>
      </c>
      <c r="N185" s="154" t="str">
        <f>IF('Proje ve Personel Bilgileri'!C123&gt;0,L185*M185,"")</f>
        <v/>
      </c>
      <c r="O185" s="154" t="str">
        <f>IF('Proje ve Personel Bilgileri'!C123&gt;0,G011B!R174,"")</f>
        <v/>
      </c>
      <c r="P185" s="156" t="str">
        <f>IF('Proje ve Personel Bilgileri'!C123&gt;0,MIN(N185,O185),"")</f>
        <v/>
      </c>
      <c r="Q185" s="344"/>
      <c r="R185" s="343"/>
      <c r="S185" s="342"/>
    </row>
    <row r="186" spans="1:19" ht="18" customHeight="1" x14ac:dyDescent="0.25">
      <c r="A186" s="339">
        <v>108</v>
      </c>
      <c r="B186" s="146" t="str">
        <f>IF('Proje ve Personel Bilgileri'!C124&gt;0,'Proje ve Personel Bilgileri'!C124,"")</f>
        <v/>
      </c>
      <c r="C186" s="147" t="str">
        <f>IF('Proje ve Personel Bilgileri'!C124&gt;0,'Proje ve Personel Bilgileri'!D124,"")</f>
        <v/>
      </c>
      <c r="D186" s="225"/>
      <c r="E186" s="264"/>
      <c r="F186" s="264"/>
      <c r="G186" s="264"/>
      <c r="H186" s="264"/>
      <c r="I186" s="264"/>
      <c r="J186" s="90"/>
      <c r="K186" s="127" t="str">
        <f t="shared" si="15"/>
        <v/>
      </c>
      <c r="L186" s="154" t="str">
        <f>IF('Proje ve Personel Bilgileri'!C124&gt;0,AUcret,"")</f>
        <v/>
      </c>
      <c r="M186" s="155" t="str">
        <f t="shared" si="16"/>
        <v/>
      </c>
      <c r="N186" s="154" t="str">
        <f>IF('Proje ve Personel Bilgileri'!C124&gt;0,L186*M186,"")</f>
        <v/>
      </c>
      <c r="O186" s="154" t="str">
        <f>IF('Proje ve Personel Bilgileri'!C124&gt;0,G011B!R175,"")</f>
        <v/>
      </c>
      <c r="P186" s="156" t="str">
        <f>IF('Proje ve Personel Bilgileri'!C124&gt;0,MIN(N186,O186),"")</f>
        <v/>
      </c>
      <c r="Q186" s="344"/>
      <c r="R186" s="343"/>
      <c r="S186" s="342"/>
    </row>
    <row r="187" spans="1:19" ht="18" customHeight="1" x14ac:dyDescent="0.25">
      <c r="A187" s="339">
        <v>109</v>
      </c>
      <c r="B187" s="146" t="str">
        <f>IF('Proje ve Personel Bilgileri'!C125&gt;0,'Proje ve Personel Bilgileri'!C125,"")</f>
        <v/>
      </c>
      <c r="C187" s="147" t="str">
        <f>IF('Proje ve Personel Bilgileri'!C125&gt;0,'Proje ve Personel Bilgileri'!D125,"")</f>
        <v/>
      </c>
      <c r="D187" s="225"/>
      <c r="E187" s="264"/>
      <c r="F187" s="264"/>
      <c r="G187" s="264"/>
      <c r="H187" s="264"/>
      <c r="I187" s="264"/>
      <c r="J187" s="90"/>
      <c r="K187" s="127" t="str">
        <f t="shared" si="15"/>
        <v/>
      </c>
      <c r="L187" s="154" t="str">
        <f>IF('Proje ve Personel Bilgileri'!C125&gt;0,AUcret,"")</f>
        <v/>
      </c>
      <c r="M187" s="155" t="str">
        <f t="shared" si="16"/>
        <v/>
      </c>
      <c r="N187" s="154" t="str">
        <f>IF('Proje ve Personel Bilgileri'!C125&gt;0,L187*M187,"")</f>
        <v/>
      </c>
      <c r="O187" s="154" t="str">
        <f>IF('Proje ve Personel Bilgileri'!C125&gt;0,G011B!R176,"")</f>
        <v/>
      </c>
      <c r="P187" s="156" t="str">
        <f>IF('Proje ve Personel Bilgileri'!C125&gt;0,MIN(N187,O187),"")</f>
        <v/>
      </c>
      <c r="Q187" s="344"/>
      <c r="R187" s="343"/>
      <c r="S187" s="342"/>
    </row>
    <row r="188" spans="1:19" ht="18" customHeight="1" x14ac:dyDescent="0.25">
      <c r="A188" s="339">
        <v>110</v>
      </c>
      <c r="B188" s="146" t="str">
        <f>IF('Proje ve Personel Bilgileri'!C126&gt;0,'Proje ve Personel Bilgileri'!C126,"")</f>
        <v/>
      </c>
      <c r="C188" s="147" t="str">
        <f>IF('Proje ve Personel Bilgileri'!C126&gt;0,'Proje ve Personel Bilgileri'!D126,"")</f>
        <v/>
      </c>
      <c r="D188" s="225"/>
      <c r="E188" s="264"/>
      <c r="F188" s="264"/>
      <c r="G188" s="264"/>
      <c r="H188" s="264"/>
      <c r="I188" s="264"/>
      <c r="J188" s="90"/>
      <c r="K188" s="127" t="str">
        <f t="shared" si="15"/>
        <v/>
      </c>
      <c r="L188" s="154" t="str">
        <f>IF('Proje ve Personel Bilgileri'!C126&gt;0,AUcret,"")</f>
        <v/>
      </c>
      <c r="M188" s="155" t="str">
        <f t="shared" si="16"/>
        <v/>
      </c>
      <c r="N188" s="154" t="str">
        <f>IF('Proje ve Personel Bilgileri'!C126&gt;0,L188*M188,"")</f>
        <v/>
      </c>
      <c r="O188" s="154" t="str">
        <f>IF('Proje ve Personel Bilgileri'!C126&gt;0,G011B!R177,"")</f>
        <v/>
      </c>
      <c r="P188" s="156" t="str">
        <f>IF('Proje ve Personel Bilgileri'!C126&gt;0,MIN(N188,O188),"")</f>
        <v/>
      </c>
      <c r="Q188" s="344"/>
      <c r="R188" s="343"/>
      <c r="S188" s="342"/>
    </row>
    <row r="189" spans="1:19" ht="18" customHeight="1" x14ac:dyDescent="0.25">
      <c r="A189" s="339">
        <v>111</v>
      </c>
      <c r="B189" s="146" t="str">
        <f>IF('Proje ve Personel Bilgileri'!C127&gt;0,'Proje ve Personel Bilgileri'!C127,"")</f>
        <v/>
      </c>
      <c r="C189" s="147" t="str">
        <f>IF('Proje ve Personel Bilgileri'!C127&gt;0,'Proje ve Personel Bilgileri'!D127,"")</f>
        <v/>
      </c>
      <c r="D189" s="225"/>
      <c r="E189" s="264"/>
      <c r="F189" s="264"/>
      <c r="G189" s="264"/>
      <c r="H189" s="264"/>
      <c r="I189" s="264"/>
      <c r="J189" s="90"/>
      <c r="K189" s="127" t="str">
        <f t="shared" si="15"/>
        <v/>
      </c>
      <c r="L189" s="154" t="str">
        <f>IF('Proje ve Personel Bilgileri'!C127&gt;0,AUcret,"")</f>
        <v/>
      </c>
      <c r="M189" s="155" t="str">
        <f t="shared" si="16"/>
        <v/>
      </c>
      <c r="N189" s="154" t="str">
        <f>IF('Proje ve Personel Bilgileri'!C127&gt;0,L189*M189,"")</f>
        <v/>
      </c>
      <c r="O189" s="154" t="str">
        <f>IF('Proje ve Personel Bilgileri'!C127&gt;0,G011B!R178,"")</f>
        <v/>
      </c>
      <c r="P189" s="156" t="str">
        <f>IF('Proje ve Personel Bilgileri'!C127&gt;0,MIN(N189,O189),"")</f>
        <v/>
      </c>
      <c r="Q189" s="344"/>
      <c r="R189" s="343"/>
      <c r="S189" s="342"/>
    </row>
    <row r="190" spans="1:19" ht="18" customHeight="1" x14ac:dyDescent="0.25">
      <c r="A190" s="339">
        <v>112</v>
      </c>
      <c r="B190" s="146" t="str">
        <f>IF('Proje ve Personel Bilgileri'!C128&gt;0,'Proje ve Personel Bilgileri'!C128,"")</f>
        <v/>
      </c>
      <c r="C190" s="147" t="str">
        <f>IF('Proje ve Personel Bilgileri'!C128&gt;0,'Proje ve Personel Bilgileri'!D128,"")</f>
        <v/>
      </c>
      <c r="D190" s="225"/>
      <c r="E190" s="264"/>
      <c r="F190" s="264"/>
      <c r="G190" s="264"/>
      <c r="H190" s="264"/>
      <c r="I190" s="264"/>
      <c r="J190" s="90"/>
      <c r="K190" s="127" t="str">
        <f t="shared" si="15"/>
        <v/>
      </c>
      <c r="L190" s="154" t="str">
        <f>IF('Proje ve Personel Bilgileri'!C128&gt;0,AUcret,"")</f>
        <v/>
      </c>
      <c r="M190" s="155" t="str">
        <f t="shared" si="16"/>
        <v/>
      </c>
      <c r="N190" s="154" t="str">
        <f>IF('Proje ve Personel Bilgileri'!C128&gt;0,L190*M190,"")</f>
        <v/>
      </c>
      <c r="O190" s="154" t="str">
        <f>IF('Proje ve Personel Bilgileri'!C128&gt;0,G011B!R179,"")</f>
        <v/>
      </c>
      <c r="P190" s="156" t="str">
        <f>IF('Proje ve Personel Bilgileri'!C128&gt;0,MIN(N190,O190),"")</f>
        <v/>
      </c>
      <c r="Q190" s="344"/>
      <c r="R190" s="343"/>
      <c r="S190" s="342"/>
    </row>
    <row r="191" spans="1:19" ht="18" customHeight="1" x14ac:dyDescent="0.25">
      <c r="A191" s="339">
        <v>113</v>
      </c>
      <c r="B191" s="146" t="str">
        <f>IF('Proje ve Personel Bilgileri'!C129&gt;0,'Proje ve Personel Bilgileri'!C129,"")</f>
        <v/>
      </c>
      <c r="C191" s="147" t="str">
        <f>IF('Proje ve Personel Bilgileri'!C129&gt;0,'Proje ve Personel Bilgileri'!D129,"")</f>
        <v/>
      </c>
      <c r="D191" s="225"/>
      <c r="E191" s="264"/>
      <c r="F191" s="264"/>
      <c r="G191" s="264"/>
      <c r="H191" s="264"/>
      <c r="I191" s="264"/>
      <c r="J191" s="90"/>
      <c r="K191" s="127" t="str">
        <f t="shared" si="15"/>
        <v/>
      </c>
      <c r="L191" s="154" t="str">
        <f>IF('Proje ve Personel Bilgileri'!C129&gt;0,AUcret,"")</f>
        <v/>
      </c>
      <c r="M191" s="155" t="str">
        <f t="shared" si="16"/>
        <v/>
      </c>
      <c r="N191" s="154" t="str">
        <f>IF('Proje ve Personel Bilgileri'!C129&gt;0,L191*M191,"")</f>
        <v/>
      </c>
      <c r="O191" s="154" t="str">
        <f>IF('Proje ve Personel Bilgileri'!C129&gt;0,G011B!R180,"")</f>
        <v/>
      </c>
      <c r="P191" s="156" t="str">
        <f>IF('Proje ve Personel Bilgileri'!C129&gt;0,MIN(N191,O191),"")</f>
        <v/>
      </c>
      <c r="Q191" s="344"/>
      <c r="R191" s="343"/>
      <c r="S191" s="342"/>
    </row>
    <row r="192" spans="1:19" ht="18" customHeight="1" x14ac:dyDescent="0.25">
      <c r="A192" s="339">
        <v>114</v>
      </c>
      <c r="B192" s="146" t="str">
        <f>IF('Proje ve Personel Bilgileri'!C130&gt;0,'Proje ve Personel Bilgileri'!C130,"")</f>
        <v/>
      </c>
      <c r="C192" s="147" t="str">
        <f>IF('Proje ve Personel Bilgileri'!C130&gt;0,'Proje ve Personel Bilgileri'!D130,"")</f>
        <v/>
      </c>
      <c r="D192" s="225"/>
      <c r="E192" s="264"/>
      <c r="F192" s="264"/>
      <c r="G192" s="264"/>
      <c r="H192" s="264"/>
      <c r="I192" s="264"/>
      <c r="J192" s="90"/>
      <c r="K192" s="127" t="str">
        <f t="shared" si="15"/>
        <v/>
      </c>
      <c r="L192" s="154" t="str">
        <f>IF('Proje ve Personel Bilgileri'!C130&gt;0,AUcret,"")</f>
        <v/>
      </c>
      <c r="M192" s="155" t="str">
        <f t="shared" si="16"/>
        <v/>
      </c>
      <c r="N192" s="154" t="str">
        <f>IF('Proje ve Personel Bilgileri'!C130&gt;0,L192*M192,"")</f>
        <v/>
      </c>
      <c r="O192" s="154" t="str">
        <f>IF('Proje ve Personel Bilgileri'!C130&gt;0,G011B!R181,"")</f>
        <v/>
      </c>
      <c r="P192" s="156" t="str">
        <f>IF('Proje ve Personel Bilgileri'!C130&gt;0,MIN(N192,O192),"")</f>
        <v/>
      </c>
      <c r="Q192" s="344"/>
      <c r="R192" s="343"/>
      <c r="S192" s="342"/>
    </row>
    <row r="193" spans="1:19" ht="18" customHeight="1" x14ac:dyDescent="0.25">
      <c r="A193" s="339">
        <v>115</v>
      </c>
      <c r="B193" s="146" t="str">
        <f>IF('Proje ve Personel Bilgileri'!C131&gt;0,'Proje ve Personel Bilgileri'!C131,"")</f>
        <v/>
      </c>
      <c r="C193" s="147" t="str">
        <f>IF('Proje ve Personel Bilgileri'!C131&gt;0,'Proje ve Personel Bilgileri'!D131,"")</f>
        <v/>
      </c>
      <c r="D193" s="225"/>
      <c r="E193" s="264"/>
      <c r="F193" s="264"/>
      <c r="G193" s="264"/>
      <c r="H193" s="264"/>
      <c r="I193" s="264"/>
      <c r="J193" s="90"/>
      <c r="K193" s="127" t="str">
        <f t="shared" si="15"/>
        <v/>
      </c>
      <c r="L193" s="154" t="str">
        <f>IF('Proje ve Personel Bilgileri'!C131&gt;0,AUcret,"")</f>
        <v/>
      </c>
      <c r="M193" s="155" t="str">
        <f t="shared" si="16"/>
        <v/>
      </c>
      <c r="N193" s="154" t="str">
        <f>IF('Proje ve Personel Bilgileri'!C131&gt;0,L193*M193,"")</f>
        <v/>
      </c>
      <c r="O193" s="154" t="str">
        <f>IF('Proje ve Personel Bilgileri'!C131&gt;0,G011B!R182,"")</f>
        <v/>
      </c>
      <c r="P193" s="156" t="str">
        <f>IF('Proje ve Personel Bilgileri'!C131&gt;0,MIN(N193,O193),"")</f>
        <v/>
      </c>
      <c r="Q193" s="344"/>
      <c r="R193" s="343"/>
      <c r="S193" s="342"/>
    </row>
    <row r="194" spans="1:19" ht="18" customHeight="1" x14ac:dyDescent="0.25">
      <c r="A194" s="339">
        <v>116</v>
      </c>
      <c r="B194" s="146" t="str">
        <f>IF('Proje ve Personel Bilgileri'!C132&gt;0,'Proje ve Personel Bilgileri'!C132,"")</f>
        <v/>
      </c>
      <c r="C194" s="147" t="str">
        <f>IF('Proje ve Personel Bilgileri'!C132&gt;0,'Proje ve Personel Bilgileri'!D132,"")</f>
        <v/>
      </c>
      <c r="D194" s="225"/>
      <c r="E194" s="264"/>
      <c r="F194" s="264"/>
      <c r="G194" s="264"/>
      <c r="H194" s="264"/>
      <c r="I194" s="264"/>
      <c r="J194" s="90"/>
      <c r="K194" s="127" t="str">
        <f t="shared" si="15"/>
        <v/>
      </c>
      <c r="L194" s="154" t="str">
        <f>IF('Proje ve Personel Bilgileri'!C132&gt;0,AUcret,"")</f>
        <v/>
      </c>
      <c r="M194" s="155" t="str">
        <f t="shared" si="16"/>
        <v/>
      </c>
      <c r="N194" s="154" t="str">
        <f>IF('Proje ve Personel Bilgileri'!C132&gt;0,L194*M194,"")</f>
        <v/>
      </c>
      <c r="O194" s="154" t="str">
        <f>IF('Proje ve Personel Bilgileri'!C132&gt;0,G011B!R183,"")</f>
        <v/>
      </c>
      <c r="P194" s="156" t="str">
        <f>IF('Proje ve Personel Bilgileri'!C132&gt;0,MIN(N194,O194),"")</f>
        <v/>
      </c>
      <c r="Q194" s="344"/>
      <c r="R194" s="343"/>
      <c r="S194" s="342"/>
    </row>
    <row r="195" spans="1:19" ht="18" customHeight="1" x14ac:dyDescent="0.25">
      <c r="A195" s="339">
        <v>117</v>
      </c>
      <c r="B195" s="146" t="str">
        <f>IF('Proje ve Personel Bilgileri'!C133&gt;0,'Proje ve Personel Bilgileri'!C133,"")</f>
        <v/>
      </c>
      <c r="C195" s="147" t="str">
        <f>IF('Proje ve Personel Bilgileri'!C133&gt;0,'Proje ve Personel Bilgileri'!D133,"")</f>
        <v/>
      </c>
      <c r="D195" s="225"/>
      <c r="E195" s="264"/>
      <c r="F195" s="264"/>
      <c r="G195" s="264"/>
      <c r="H195" s="264"/>
      <c r="I195" s="264"/>
      <c r="J195" s="90"/>
      <c r="K195" s="127" t="str">
        <f t="shared" si="15"/>
        <v/>
      </c>
      <c r="L195" s="154" t="str">
        <f>IF('Proje ve Personel Bilgileri'!C133&gt;0,AUcret,"")</f>
        <v/>
      </c>
      <c r="M195" s="155" t="str">
        <f t="shared" si="16"/>
        <v/>
      </c>
      <c r="N195" s="154" t="str">
        <f>IF('Proje ve Personel Bilgileri'!C133&gt;0,L195*M195,"")</f>
        <v/>
      </c>
      <c r="O195" s="154" t="str">
        <f>IF('Proje ve Personel Bilgileri'!C133&gt;0,G011B!R184,"")</f>
        <v/>
      </c>
      <c r="P195" s="156" t="str">
        <f>IF('Proje ve Personel Bilgileri'!C133&gt;0,MIN(N195,O195),"")</f>
        <v/>
      </c>
      <c r="Q195" s="344"/>
      <c r="R195" s="343"/>
      <c r="S195" s="342"/>
    </row>
    <row r="196" spans="1:19" ht="18" customHeight="1" x14ac:dyDescent="0.25">
      <c r="A196" s="339">
        <v>118</v>
      </c>
      <c r="B196" s="146" t="str">
        <f>IF('Proje ve Personel Bilgileri'!C134&gt;0,'Proje ve Personel Bilgileri'!C134,"")</f>
        <v/>
      </c>
      <c r="C196" s="147" t="str">
        <f>IF('Proje ve Personel Bilgileri'!C134&gt;0,'Proje ve Personel Bilgileri'!D134,"")</f>
        <v/>
      </c>
      <c r="D196" s="225"/>
      <c r="E196" s="264"/>
      <c r="F196" s="264"/>
      <c r="G196" s="264"/>
      <c r="H196" s="264"/>
      <c r="I196" s="264"/>
      <c r="J196" s="90"/>
      <c r="K196" s="127" t="str">
        <f t="shared" si="15"/>
        <v/>
      </c>
      <c r="L196" s="154" t="str">
        <f>IF('Proje ve Personel Bilgileri'!C134&gt;0,AUcret,"")</f>
        <v/>
      </c>
      <c r="M196" s="155" t="str">
        <f t="shared" si="16"/>
        <v/>
      </c>
      <c r="N196" s="154" t="str">
        <f>IF('Proje ve Personel Bilgileri'!C134&gt;0,L196*M196,"")</f>
        <v/>
      </c>
      <c r="O196" s="154" t="str">
        <f>IF('Proje ve Personel Bilgileri'!C134&gt;0,G011B!R185,"")</f>
        <v/>
      </c>
      <c r="P196" s="156" t="str">
        <f>IF('Proje ve Personel Bilgileri'!C134&gt;0,MIN(N196,O196),"")</f>
        <v/>
      </c>
      <c r="Q196" s="344"/>
      <c r="R196" s="343"/>
      <c r="S196" s="342"/>
    </row>
    <row r="197" spans="1:19" ht="18" customHeight="1" x14ac:dyDescent="0.25">
      <c r="A197" s="339">
        <v>119</v>
      </c>
      <c r="B197" s="146" t="str">
        <f>IF('Proje ve Personel Bilgileri'!C135&gt;0,'Proje ve Personel Bilgileri'!C135,"")</f>
        <v/>
      </c>
      <c r="C197" s="147" t="str">
        <f>IF('Proje ve Personel Bilgileri'!C135&gt;0,'Proje ve Personel Bilgileri'!D135,"")</f>
        <v/>
      </c>
      <c r="D197" s="225"/>
      <c r="E197" s="264"/>
      <c r="F197" s="264"/>
      <c r="G197" s="264"/>
      <c r="H197" s="264"/>
      <c r="I197" s="264"/>
      <c r="J197" s="90"/>
      <c r="K197" s="127" t="str">
        <f t="shared" si="15"/>
        <v/>
      </c>
      <c r="L197" s="154" t="str">
        <f>IF('Proje ve Personel Bilgileri'!C135&gt;0,AUcret,"")</f>
        <v/>
      </c>
      <c r="M197" s="155" t="str">
        <f t="shared" si="16"/>
        <v/>
      </c>
      <c r="N197" s="154" t="str">
        <f>IF('Proje ve Personel Bilgileri'!C135&gt;0,L197*M197,"")</f>
        <v/>
      </c>
      <c r="O197" s="154" t="str">
        <f>IF('Proje ve Personel Bilgileri'!C135&gt;0,G011B!R186,"")</f>
        <v/>
      </c>
      <c r="P197" s="156" t="str">
        <f>IF('Proje ve Personel Bilgileri'!C135&gt;0,MIN(N197,O197),"")</f>
        <v/>
      </c>
      <c r="Q197" s="344"/>
      <c r="R197" s="343"/>
      <c r="S197" s="342"/>
    </row>
    <row r="198" spans="1:19" ht="18" customHeight="1" thickBot="1" x14ac:dyDescent="0.3">
      <c r="A198" s="340">
        <v>120</v>
      </c>
      <c r="B198" s="148" t="str">
        <f>IF('Proje ve Personel Bilgileri'!C136&gt;0,'Proje ve Personel Bilgileri'!C136,"")</f>
        <v/>
      </c>
      <c r="C198" s="149" t="str">
        <f>IF('Proje ve Personel Bilgileri'!C136&gt;0,'Proje ve Personel Bilgileri'!D136,"")</f>
        <v/>
      </c>
      <c r="D198" s="226"/>
      <c r="E198" s="91"/>
      <c r="F198" s="91"/>
      <c r="G198" s="91"/>
      <c r="H198" s="91"/>
      <c r="I198" s="91"/>
      <c r="J198" s="92"/>
      <c r="K198" s="157" t="str">
        <f t="shared" si="15"/>
        <v/>
      </c>
      <c r="L198" s="158" t="str">
        <f>IF('Proje ve Personel Bilgileri'!C136&gt;0,AUcret,"")</f>
        <v/>
      </c>
      <c r="M198" s="159" t="str">
        <f t="shared" si="16"/>
        <v/>
      </c>
      <c r="N198" s="158" t="str">
        <f>IF('Proje ve Personel Bilgileri'!C136&gt;0,L198*M198,"")</f>
        <v/>
      </c>
      <c r="O198" s="158" t="str">
        <f>IF('Proje ve Personel Bilgileri'!C136&gt;0,G011B!R187,"")</f>
        <v/>
      </c>
      <c r="P198" s="160" t="str">
        <f>IF('Proje ve Personel Bilgileri'!C136&gt;0,MIN(N198,O198),"")</f>
        <v/>
      </c>
      <c r="Q198" s="344"/>
      <c r="R198" s="161">
        <f>IF(ISERROR(IF(SUM(L179:L198)&gt;0,1,0)),1,IF(SUM(L179:L198)&gt;0,1,0))</f>
        <v>0</v>
      </c>
      <c r="S198" s="342"/>
    </row>
    <row r="199" spans="1:19" x14ac:dyDescent="0.25">
      <c r="A199" s="143" t="s">
        <v>57</v>
      </c>
      <c r="B199" s="64"/>
      <c r="C199" s="64"/>
      <c r="D199" s="64"/>
      <c r="E199" s="64"/>
      <c r="F199" s="64"/>
      <c r="G199" s="64"/>
      <c r="H199" s="64"/>
      <c r="I199" s="64"/>
      <c r="J199" s="64"/>
      <c r="K199" s="64"/>
      <c r="L199" s="64"/>
      <c r="M199" s="64"/>
      <c r="N199" s="64"/>
      <c r="O199" s="64"/>
      <c r="P199" s="64"/>
      <c r="Q199" s="344"/>
      <c r="R199" s="342"/>
      <c r="S199" s="342"/>
    </row>
    <row r="200" spans="1:19" x14ac:dyDescent="0.25">
      <c r="A200" s="143" t="s">
        <v>59</v>
      </c>
      <c r="B200" s="64"/>
      <c r="C200" s="64"/>
      <c r="D200" s="64"/>
      <c r="E200" s="64"/>
      <c r="F200" s="64"/>
      <c r="G200" s="64"/>
      <c r="H200" s="64"/>
      <c r="I200" s="64"/>
      <c r="J200" s="64"/>
      <c r="K200" s="64"/>
      <c r="L200" s="64"/>
      <c r="M200" s="64"/>
      <c r="N200" s="64"/>
      <c r="O200" s="64"/>
      <c r="P200" s="64"/>
      <c r="Q200" s="344"/>
      <c r="R200" s="342"/>
      <c r="S200" s="342"/>
    </row>
    <row r="201" spans="1:19" x14ac:dyDescent="0.25">
      <c r="A201" s="143" t="s">
        <v>58</v>
      </c>
      <c r="B201" s="64"/>
      <c r="C201" s="64"/>
      <c r="D201" s="64"/>
      <c r="E201" s="64"/>
      <c r="F201" s="64"/>
      <c r="G201" s="64"/>
      <c r="H201" s="64"/>
      <c r="I201" s="64"/>
      <c r="J201" s="64"/>
      <c r="K201" s="64"/>
      <c r="L201" s="64"/>
      <c r="M201" s="64"/>
      <c r="N201" s="64"/>
      <c r="O201" s="64"/>
      <c r="P201" s="64"/>
      <c r="Q201" s="344"/>
      <c r="R201" s="342"/>
      <c r="S201" s="342"/>
    </row>
    <row r="202" spans="1:19" x14ac:dyDescent="0.25">
      <c r="A202" s="64"/>
      <c r="B202" s="64"/>
      <c r="C202" s="64"/>
      <c r="D202" s="64"/>
      <c r="E202" s="64"/>
      <c r="F202" s="64"/>
      <c r="G202" s="64"/>
      <c r="H202" s="64"/>
      <c r="I202" s="64"/>
      <c r="J202" s="64"/>
      <c r="K202" s="64"/>
      <c r="L202" s="64"/>
      <c r="M202" s="64"/>
      <c r="N202" s="64"/>
      <c r="O202" s="64"/>
      <c r="P202" s="64"/>
      <c r="Q202" s="344"/>
      <c r="R202" s="342"/>
      <c r="S202" s="342"/>
    </row>
    <row r="203" spans="1:19" ht="19.5" x14ac:dyDescent="0.3">
      <c r="A203" s="330" t="s">
        <v>32</v>
      </c>
      <c r="B203" s="331">
        <f ca="1">imzatarihi</f>
        <v>46091</v>
      </c>
      <c r="C203" s="468" t="s">
        <v>33</v>
      </c>
      <c r="D203" s="468"/>
      <c r="E203" s="332" t="str">
        <f>IF(kurulusyetkilisi&gt;0,kurulusyetkilisi,"")</f>
        <v/>
      </c>
      <c r="F203" s="64"/>
      <c r="G203" s="230"/>
      <c r="H203" s="229"/>
      <c r="I203" s="229"/>
      <c r="J203" s="2"/>
      <c r="K203" s="64"/>
      <c r="L203" s="94"/>
      <c r="M203" s="94"/>
      <c r="N203" s="94"/>
      <c r="O203" s="94"/>
      <c r="P203" s="64"/>
      <c r="Q203" s="344"/>
      <c r="R203" s="342"/>
      <c r="S203" s="342"/>
    </row>
    <row r="204" spans="1:19" ht="19.5" x14ac:dyDescent="0.3">
      <c r="A204" s="232"/>
      <c r="B204" s="232"/>
      <c r="C204" s="468" t="s">
        <v>34</v>
      </c>
      <c r="D204" s="468"/>
      <c r="E204" s="469"/>
      <c r="F204" s="469"/>
      <c r="G204" s="469"/>
      <c r="H204" s="61"/>
      <c r="I204" s="61"/>
      <c r="J204" s="2"/>
      <c r="K204" s="64"/>
      <c r="L204" s="94"/>
      <c r="M204" s="94"/>
      <c r="N204" s="94"/>
      <c r="O204" s="94"/>
      <c r="P204" s="64"/>
      <c r="Q204" s="344"/>
      <c r="R204" s="342"/>
      <c r="S204" s="342"/>
    </row>
    <row r="205" spans="1:19" ht="15.75" x14ac:dyDescent="0.25">
      <c r="A205" s="508" t="s">
        <v>46</v>
      </c>
      <c r="B205" s="508"/>
      <c r="C205" s="508"/>
      <c r="D205" s="508"/>
      <c r="E205" s="508"/>
      <c r="F205" s="508"/>
      <c r="G205" s="508"/>
      <c r="H205" s="508"/>
      <c r="I205" s="508"/>
      <c r="J205" s="508"/>
      <c r="K205" s="508"/>
      <c r="L205" s="508"/>
      <c r="M205" s="508"/>
      <c r="N205" s="508"/>
      <c r="O205" s="508"/>
      <c r="P205" s="508"/>
      <c r="Q205" s="344"/>
      <c r="R205" s="342"/>
      <c r="S205" s="342"/>
    </row>
    <row r="206" spans="1:19" x14ac:dyDescent="0.25">
      <c r="A206" s="494" t="str">
        <f>IF(YilDonem&lt;&gt;"",CONCATENATE(YilDonem," dönemine aittir."),"")</f>
        <v/>
      </c>
      <c r="B206" s="494"/>
      <c r="C206" s="494"/>
      <c r="D206" s="494"/>
      <c r="E206" s="494"/>
      <c r="F206" s="494"/>
      <c r="G206" s="494"/>
      <c r="H206" s="494"/>
      <c r="I206" s="494"/>
      <c r="J206" s="494"/>
      <c r="K206" s="494"/>
      <c r="L206" s="494"/>
      <c r="M206" s="494"/>
      <c r="N206" s="494"/>
      <c r="O206" s="494"/>
      <c r="P206" s="494"/>
      <c r="Q206" s="344"/>
      <c r="R206" s="342"/>
      <c r="S206" s="342"/>
    </row>
    <row r="207" spans="1:19" ht="19.5" thickBot="1" x14ac:dyDescent="0.35">
      <c r="A207" s="495" t="s">
        <v>65</v>
      </c>
      <c r="B207" s="495"/>
      <c r="C207" s="495"/>
      <c r="D207" s="495"/>
      <c r="E207" s="495"/>
      <c r="F207" s="495"/>
      <c r="G207" s="495"/>
      <c r="H207" s="495"/>
      <c r="I207" s="495"/>
      <c r="J207" s="495"/>
      <c r="K207" s="495"/>
      <c r="L207" s="495"/>
      <c r="M207" s="495"/>
      <c r="N207" s="495"/>
      <c r="O207" s="495"/>
      <c r="P207" s="495"/>
      <c r="Q207" s="344"/>
      <c r="R207" s="342"/>
      <c r="S207" s="342"/>
    </row>
    <row r="208" spans="1:19" ht="31.7" customHeight="1" thickBot="1" x14ac:dyDescent="0.3">
      <c r="A208" s="496" t="s">
        <v>167</v>
      </c>
      <c r="B208" s="498"/>
      <c r="C208" s="496" t="str">
        <f>IF(ProjeNo&gt;0,ProjeNo,"")</f>
        <v/>
      </c>
      <c r="D208" s="497"/>
      <c r="E208" s="497"/>
      <c r="F208" s="497"/>
      <c r="G208" s="497"/>
      <c r="H208" s="497"/>
      <c r="I208" s="497"/>
      <c r="J208" s="497"/>
      <c r="K208" s="497"/>
      <c r="L208" s="497"/>
      <c r="M208" s="497"/>
      <c r="N208" s="497"/>
      <c r="O208" s="497"/>
      <c r="P208" s="498"/>
      <c r="Q208" s="344"/>
      <c r="R208" s="342"/>
      <c r="S208" s="342"/>
    </row>
    <row r="209" spans="1:19" ht="42.75" customHeight="1" thickBot="1" x14ac:dyDescent="0.3">
      <c r="A209" s="517" t="s">
        <v>168</v>
      </c>
      <c r="B209" s="518"/>
      <c r="C209" s="519" t="str">
        <f>IF(ProjeAdi&gt;0,ProjeAdi,"")</f>
        <v/>
      </c>
      <c r="D209" s="520"/>
      <c r="E209" s="520"/>
      <c r="F209" s="520"/>
      <c r="G209" s="520"/>
      <c r="H209" s="520"/>
      <c r="I209" s="520"/>
      <c r="J209" s="520"/>
      <c r="K209" s="520"/>
      <c r="L209" s="520"/>
      <c r="M209" s="520"/>
      <c r="N209" s="520"/>
      <c r="O209" s="520"/>
      <c r="P209" s="521"/>
      <c r="Q209" s="344"/>
      <c r="R209" s="342"/>
      <c r="S209" s="342"/>
    </row>
    <row r="210" spans="1:19" ht="31.7" customHeight="1" thickBot="1" x14ac:dyDescent="0.3">
      <c r="A210" s="496" t="s">
        <v>0</v>
      </c>
      <c r="B210" s="522"/>
      <c r="C210" s="523" t="str">
        <f>IF(BasvuruTarihi&lt;&gt;"",BasvuruTarihi,"")</f>
        <v/>
      </c>
      <c r="D210" s="524"/>
      <c r="E210" s="524"/>
      <c r="F210" s="524"/>
      <c r="G210" s="524"/>
      <c r="H210" s="524"/>
      <c r="I210" s="524"/>
      <c r="J210" s="524"/>
      <c r="K210" s="524"/>
      <c r="L210" s="524"/>
      <c r="M210" s="524"/>
      <c r="N210" s="524"/>
      <c r="O210" s="524"/>
      <c r="P210" s="525"/>
      <c r="Q210" s="344"/>
      <c r="R210" s="342"/>
      <c r="S210" s="342"/>
    </row>
    <row r="211" spans="1:19" ht="15" customHeight="1" thickBot="1" x14ac:dyDescent="0.3">
      <c r="A211" s="509" t="s">
        <v>3</v>
      </c>
      <c r="B211" s="509" t="s">
        <v>4</v>
      </c>
      <c r="C211" s="511" t="s">
        <v>135</v>
      </c>
      <c r="D211" s="511" t="s">
        <v>154</v>
      </c>
      <c r="E211" s="513" t="s">
        <v>47</v>
      </c>
      <c r="F211" s="513"/>
      <c r="G211" s="513"/>
      <c r="H211" s="513"/>
      <c r="I211" s="513"/>
      <c r="J211" s="514" t="s">
        <v>53</v>
      </c>
      <c r="K211" s="511" t="s">
        <v>64</v>
      </c>
      <c r="L211" s="511" t="s">
        <v>60</v>
      </c>
      <c r="M211" s="511" t="s">
        <v>61</v>
      </c>
      <c r="N211" s="511" t="s">
        <v>62</v>
      </c>
      <c r="O211" s="511" t="s">
        <v>63</v>
      </c>
      <c r="P211" s="511" t="s">
        <v>54</v>
      </c>
      <c r="Q211" s="344"/>
      <c r="R211" s="342"/>
      <c r="S211" s="342"/>
    </row>
    <row r="212" spans="1:19" ht="88.5" customHeight="1" thickBot="1" x14ac:dyDescent="0.3">
      <c r="A212" s="510"/>
      <c r="B212" s="510"/>
      <c r="C212" s="512"/>
      <c r="D212" s="516"/>
      <c r="E212" s="345" t="s">
        <v>48</v>
      </c>
      <c r="F212" s="345" t="s">
        <v>49</v>
      </c>
      <c r="G212" s="345" t="s">
        <v>50</v>
      </c>
      <c r="H212" s="345" t="s">
        <v>51</v>
      </c>
      <c r="I212" s="345" t="s">
        <v>52</v>
      </c>
      <c r="J212" s="515"/>
      <c r="K212" s="512"/>
      <c r="L212" s="512"/>
      <c r="M212" s="512"/>
      <c r="N212" s="512"/>
      <c r="O212" s="512"/>
      <c r="P212" s="512"/>
      <c r="Q212" s="344"/>
      <c r="R212" s="342"/>
      <c r="S212" s="342"/>
    </row>
    <row r="213" spans="1:19" ht="18" customHeight="1" x14ac:dyDescent="0.25">
      <c r="A213" s="338">
        <v>121</v>
      </c>
      <c r="B213" s="144" t="str">
        <f>IF('Proje ve Personel Bilgileri'!C137&gt;0,'Proje ve Personel Bilgileri'!C137,"")</f>
        <v/>
      </c>
      <c r="C213" s="145" t="str">
        <f>IF('Proje ve Personel Bilgileri'!C137&gt;0,'Proje ve Personel Bilgileri'!D137,"")</f>
        <v/>
      </c>
      <c r="D213" s="224"/>
      <c r="E213" s="88"/>
      <c r="F213" s="88"/>
      <c r="G213" s="88"/>
      <c r="H213" s="88"/>
      <c r="I213" s="88"/>
      <c r="J213" s="89"/>
      <c r="K213" s="150" t="str">
        <f t="shared" ref="K213" si="17">IF(AND(BasvuruTarihi&gt;0,J213&gt;0),DAYS360(J213,BasvuruTarihi)/30,"")</f>
        <v/>
      </c>
      <c r="L213" s="151" t="str">
        <f>IF('Proje ve Personel Bilgileri'!C137&gt;0,AUcret,"")</f>
        <v/>
      </c>
      <c r="M213" s="152" t="str">
        <f>IF(LEN(B213)&gt;0,IF(D213="X",1,IF(E213="X",3,IF(F213="X",4,IF(OR(G213="X",H213="X"),8,IF(I213="X",12,0))))),"")</f>
        <v/>
      </c>
      <c r="N213" s="151" t="str">
        <f>IF('Proje ve Personel Bilgileri'!C137&gt;0,L213*M213,"")</f>
        <v/>
      </c>
      <c r="O213" s="151" t="str">
        <f>IF('Proje ve Personel Bilgileri'!C137&gt;0,G011B!R200,"")</f>
        <v/>
      </c>
      <c r="P213" s="153" t="str">
        <f>IF('Proje ve Personel Bilgileri'!C137&gt;0,MIN(N213,O213),"")</f>
        <v/>
      </c>
      <c r="Q213" s="344"/>
      <c r="R213" s="343"/>
      <c r="S213" s="342"/>
    </row>
    <row r="214" spans="1:19" ht="18" customHeight="1" x14ac:dyDescent="0.25">
      <c r="A214" s="339">
        <v>122</v>
      </c>
      <c r="B214" s="146" t="str">
        <f>IF('Proje ve Personel Bilgileri'!C138&gt;0,'Proje ve Personel Bilgileri'!C138,"")</f>
        <v/>
      </c>
      <c r="C214" s="147" t="str">
        <f>IF('Proje ve Personel Bilgileri'!C138&gt;0,'Proje ve Personel Bilgileri'!D138,"")</f>
        <v/>
      </c>
      <c r="D214" s="225"/>
      <c r="E214" s="264"/>
      <c r="F214" s="264"/>
      <c r="G214" s="264"/>
      <c r="H214" s="264"/>
      <c r="I214" s="264"/>
      <c r="J214" s="90"/>
      <c r="K214" s="127" t="str">
        <f t="shared" ref="K214:K232" si="18">IF(AND(BasvuruTarihi&gt;0,J214&gt;0),DAYS360(J214,BasvuruTarihi)/30,"")</f>
        <v/>
      </c>
      <c r="L214" s="154" t="str">
        <f>IF('Proje ve Personel Bilgileri'!C138&gt;0,AUcret,"")</f>
        <v/>
      </c>
      <c r="M214" s="155" t="str">
        <f t="shared" ref="M214:M232" si="19">IF(LEN(B214)&gt;0,IF(D214="X",1,IF(E214="X",3,IF(F214="X",4,IF(OR(G214="X",H214="X"),8,IF(I214="X",12,0))))),"")</f>
        <v/>
      </c>
      <c r="N214" s="154" t="str">
        <f>IF('Proje ve Personel Bilgileri'!C138&gt;0,L214*M214,"")</f>
        <v/>
      </c>
      <c r="O214" s="154" t="str">
        <f>IF('Proje ve Personel Bilgileri'!C138&gt;0,G011B!R201,"")</f>
        <v/>
      </c>
      <c r="P214" s="156" t="str">
        <f>IF('Proje ve Personel Bilgileri'!C138&gt;0,MIN(N214,O214),"")</f>
        <v/>
      </c>
      <c r="Q214" s="344"/>
      <c r="R214" s="343"/>
      <c r="S214" s="342"/>
    </row>
    <row r="215" spans="1:19" ht="18" customHeight="1" x14ac:dyDescent="0.25">
      <c r="A215" s="339">
        <v>123</v>
      </c>
      <c r="B215" s="146" t="str">
        <f>IF('Proje ve Personel Bilgileri'!C139&gt;0,'Proje ve Personel Bilgileri'!C139,"")</f>
        <v/>
      </c>
      <c r="C215" s="147" t="str">
        <f>IF('Proje ve Personel Bilgileri'!C139&gt;0,'Proje ve Personel Bilgileri'!D139,"")</f>
        <v/>
      </c>
      <c r="D215" s="225"/>
      <c r="E215" s="264"/>
      <c r="F215" s="264"/>
      <c r="G215" s="264"/>
      <c r="H215" s="264"/>
      <c r="I215" s="264"/>
      <c r="J215" s="90"/>
      <c r="K215" s="127" t="str">
        <f t="shared" si="18"/>
        <v/>
      </c>
      <c r="L215" s="154" t="str">
        <f>IF('Proje ve Personel Bilgileri'!C139&gt;0,AUcret,"")</f>
        <v/>
      </c>
      <c r="M215" s="155" t="str">
        <f t="shared" si="19"/>
        <v/>
      </c>
      <c r="N215" s="154" t="str">
        <f>IF('Proje ve Personel Bilgileri'!C139&gt;0,L215*M215,"")</f>
        <v/>
      </c>
      <c r="O215" s="154" t="str">
        <f>IF('Proje ve Personel Bilgileri'!C139&gt;0,G011B!R202,"")</f>
        <v/>
      </c>
      <c r="P215" s="156" t="str">
        <f>IF('Proje ve Personel Bilgileri'!C139&gt;0,MIN(N215,O215),"")</f>
        <v/>
      </c>
      <c r="Q215" s="344"/>
      <c r="R215" s="343"/>
      <c r="S215" s="342"/>
    </row>
    <row r="216" spans="1:19" ht="18" customHeight="1" x14ac:dyDescent="0.25">
      <c r="A216" s="339">
        <v>124</v>
      </c>
      <c r="B216" s="146" t="str">
        <f>IF('Proje ve Personel Bilgileri'!C140&gt;0,'Proje ve Personel Bilgileri'!C140,"")</f>
        <v/>
      </c>
      <c r="C216" s="147" t="str">
        <f>IF('Proje ve Personel Bilgileri'!C140&gt;0,'Proje ve Personel Bilgileri'!D140,"")</f>
        <v/>
      </c>
      <c r="D216" s="225"/>
      <c r="E216" s="264"/>
      <c r="F216" s="264"/>
      <c r="G216" s="264"/>
      <c r="H216" s="264"/>
      <c r="I216" s="264"/>
      <c r="J216" s="90"/>
      <c r="K216" s="127" t="str">
        <f t="shared" si="18"/>
        <v/>
      </c>
      <c r="L216" s="154" t="str">
        <f>IF('Proje ve Personel Bilgileri'!C140&gt;0,AUcret,"")</f>
        <v/>
      </c>
      <c r="M216" s="155" t="str">
        <f t="shared" si="19"/>
        <v/>
      </c>
      <c r="N216" s="154" t="str">
        <f>IF('Proje ve Personel Bilgileri'!C140&gt;0,L216*M216,"")</f>
        <v/>
      </c>
      <c r="O216" s="154" t="str">
        <f>IF('Proje ve Personel Bilgileri'!C140&gt;0,G011B!R203,"")</f>
        <v/>
      </c>
      <c r="P216" s="156" t="str">
        <f>IF('Proje ve Personel Bilgileri'!C140&gt;0,MIN(N216,O216),"")</f>
        <v/>
      </c>
      <c r="Q216" s="344"/>
      <c r="R216" s="343"/>
      <c r="S216" s="342"/>
    </row>
    <row r="217" spans="1:19" ht="18" customHeight="1" x14ac:dyDescent="0.25">
      <c r="A217" s="339">
        <v>125</v>
      </c>
      <c r="B217" s="146" t="str">
        <f>IF('Proje ve Personel Bilgileri'!C141&gt;0,'Proje ve Personel Bilgileri'!C141,"")</f>
        <v/>
      </c>
      <c r="C217" s="147" t="str">
        <f>IF('Proje ve Personel Bilgileri'!C141&gt;0,'Proje ve Personel Bilgileri'!D141,"")</f>
        <v/>
      </c>
      <c r="D217" s="225"/>
      <c r="E217" s="264"/>
      <c r="F217" s="264"/>
      <c r="G217" s="264"/>
      <c r="H217" s="264"/>
      <c r="I217" s="264"/>
      <c r="J217" s="90"/>
      <c r="K217" s="127" t="str">
        <f t="shared" si="18"/>
        <v/>
      </c>
      <c r="L217" s="154" t="str">
        <f>IF('Proje ve Personel Bilgileri'!C141&gt;0,AUcret,"")</f>
        <v/>
      </c>
      <c r="M217" s="155" t="str">
        <f t="shared" si="19"/>
        <v/>
      </c>
      <c r="N217" s="154" t="str">
        <f>IF('Proje ve Personel Bilgileri'!C141&gt;0,L217*M217,"")</f>
        <v/>
      </c>
      <c r="O217" s="154" t="str">
        <f>IF('Proje ve Personel Bilgileri'!C141&gt;0,G011B!R204,"")</f>
        <v/>
      </c>
      <c r="P217" s="156" t="str">
        <f>IF('Proje ve Personel Bilgileri'!C141&gt;0,MIN(N217,O217),"")</f>
        <v/>
      </c>
      <c r="Q217" s="344"/>
      <c r="R217" s="343"/>
      <c r="S217" s="342"/>
    </row>
    <row r="218" spans="1:19" ht="18" customHeight="1" x14ac:dyDescent="0.25">
      <c r="A218" s="339">
        <v>126</v>
      </c>
      <c r="B218" s="146" t="str">
        <f>IF('Proje ve Personel Bilgileri'!C142&gt;0,'Proje ve Personel Bilgileri'!C142,"")</f>
        <v/>
      </c>
      <c r="C218" s="147" t="str">
        <f>IF('Proje ve Personel Bilgileri'!C142&gt;0,'Proje ve Personel Bilgileri'!D142,"")</f>
        <v/>
      </c>
      <c r="D218" s="225"/>
      <c r="E218" s="264"/>
      <c r="F218" s="264"/>
      <c r="G218" s="264"/>
      <c r="H218" s="264"/>
      <c r="I218" s="264"/>
      <c r="J218" s="90"/>
      <c r="K218" s="127" t="str">
        <f t="shared" si="18"/>
        <v/>
      </c>
      <c r="L218" s="154" t="str">
        <f>IF('Proje ve Personel Bilgileri'!C142&gt;0,AUcret,"")</f>
        <v/>
      </c>
      <c r="M218" s="155" t="str">
        <f t="shared" si="19"/>
        <v/>
      </c>
      <c r="N218" s="154" t="str">
        <f>IF('Proje ve Personel Bilgileri'!C142&gt;0,L218*M218,"")</f>
        <v/>
      </c>
      <c r="O218" s="154" t="str">
        <f>IF('Proje ve Personel Bilgileri'!C142&gt;0,G011B!R205,"")</f>
        <v/>
      </c>
      <c r="P218" s="156" t="str">
        <f>IF('Proje ve Personel Bilgileri'!C142&gt;0,MIN(N218,O218),"")</f>
        <v/>
      </c>
      <c r="Q218" s="344"/>
      <c r="R218" s="343"/>
      <c r="S218" s="342"/>
    </row>
    <row r="219" spans="1:19" ht="18" customHeight="1" x14ac:dyDescent="0.25">
      <c r="A219" s="339">
        <v>127</v>
      </c>
      <c r="B219" s="146" t="str">
        <f>IF('Proje ve Personel Bilgileri'!C143&gt;0,'Proje ve Personel Bilgileri'!C143,"")</f>
        <v/>
      </c>
      <c r="C219" s="147" t="str">
        <f>IF('Proje ve Personel Bilgileri'!C143&gt;0,'Proje ve Personel Bilgileri'!D143,"")</f>
        <v/>
      </c>
      <c r="D219" s="225"/>
      <c r="E219" s="264"/>
      <c r="F219" s="264"/>
      <c r="G219" s="264"/>
      <c r="H219" s="264"/>
      <c r="I219" s="264"/>
      <c r="J219" s="90"/>
      <c r="K219" s="127" t="str">
        <f t="shared" si="18"/>
        <v/>
      </c>
      <c r="L219" s="154" t="str">
        <f>IF('Proje ve Personel Bilgileri'!C143&gt;0,AUcret,"")</f>
        <v/>
      </c>
      <c r="M219" s="155" t="str">
        <f t="shared" si="19"/>
        <v/>
      </c>
      <c r="N219" s="154" t="str">
        <f>IF('Proje ve Personel Bilgileri'!C143&gt;0,L219*M219,"")</f>
        <v/>
      </c>
      <c r="O219" s="154" t="str">
        <f>IF('Proje ve Personel Bilgileri'!C143&gt;0,G011B!R206,"")</f>
        <v/>
      </c>
      <c r="P219" s="156" t="str">
        <f>IF('Proje ve Personel Bilgileri'!C143&gt;0,MIN(N219,O219),"")</f>
        <v/>
      </c>
      <c r="Q219" s="344"/>
      <c r="R219" s="343"/>
      <c r="S219" s="342"/>
    </row>
    <row r="220" spans="1:19" ht="18" customHeight="1" x14ac:dyDescent="0.25">
      <c r="A220" s="339">
        <v>128</v>
      </c>
      <c r="B220" s="146" t="str">
        <f>IF('Proje ve Personel Bilgileri'!C144&gt;0,'Proje ve Personel Bilgileri'!C144,"")</f>
        <v/>
      </c>
      <c r="C220" s="147" t="str">
        <f>IF('Proje ve Personel Bilgileri'!C144&gt;0,'Proje ve Personel Bilgileri'!D144,"")</f>
        <v/>
      </c>
      <c r="D220" s="225"/>
      <c r="E220" s="264"/>
      <c r="F220" s="264"/>
      <c r="G220" s="264"/>
      <c r="H220" s="264"/>
      <c r="I220" s="264"/>
      <c r="J220" s="90"/>
      <c r="K220" s="127" t="str">
        <f t="shared" si="18"/>
        <v/>
      </c>
      <c r="L220" s="154" t="str">
        <f>IF('Proje ve Personel Bilgileri'!C144&gt;0,AUcret,"")</f>
        <v/>
      </c>
      <c r="M220" s="155" t="str">
        <f t="shared" si="19"/>
        <v/>
      </c>
      <c r="N220" s="154" t="str">
        <f>IF('Proje ve Personel Bilgileri'!C144&gt;0,L220*M220,"")</f>
        <v/>
      </c>
      <c r="O220" s="154" t="str">
        <f>IF('Proje ve Personel Bilgileri'!C144&gt;0,G011B!R207,"")</f>
        <v/>
      </c>
      <c r="P220" s="156" t="str">
        <f>IF('Proje ve Personel Bilgileri'!C144&gt;0,MIN(N220,O220),"")</f>
        <v/>
      </c>
      <c r="Q220" s="344"/>
      <c r="R220" s="343"/>
      <c r="S220" s="342"/>
    </row>
    <row r="221" spans="1:19" ht="18" customHeight="1" x14ac:dyDescent="0.25">
      <c r="A221" s="339">
        <v>129</v>
      </c>
      <c r="B221" s="146" t="str">
        <f>IF('Proje ve Personel Bilgileri'!C145&gt;0,'Proje ve Personel Bilgileri'!C145,"")</f>
        <v/>
      </c>
      <c r="C221" s="147" t="str">
        <f>IF('Proje ve Personel Bilgileri'!C145&gt;0,'Proje ve Personel Bilgileri'!D145,"")</f>
        <v/>
      </c>
      <c r="D221" s="225"/>
      <c r="E221" s="264"/>
      <c r="F221" s="264"/>
      <c r="G221" s="264"/>
      <c r="H221" s="264"/>
      <c r="I221" s="264"/>
      <c r="J221" s="90"/>
      <c r="K221" s="127" t="str">
        <f t="shared" si="18"/>
        <v/>
      </c>
      <c r="L221" s="154" t="str">
        <f>IF('Proje ve Personel Bilgileri'!C145&gt;0,AUcret,"")</f>
        <v/>
      </c>
      <c r="M221" s="155" t="str">
        <f t="shared" si="19"/>
        <v/>
      </c>
      <c r="N221" s="154" t="str">
        <f>IF('Proje ve Personel Bilgileri'!C145&gt;0,L221*M221,"")</f>
        <v/>
      </c>
      <c r="O221" s="154" t="str">
        <f>IF('Proje ve Personel Bilgileri'!C145&gt;0,G011B!R208,"")</f>
        <v/>
      </c>
      <c r="P221" s="156" t="str">
        <f>IF('Proje ve Personel Bilgileri'!C145&gt;0,MIN(N221,O221),"")</f>
        <v/>
      </c>
      <c r="Q221" s="344"/>
      <c r="R221" s="343"/>
      <c r="S221" s="342"/>
    </row>
    <row r="222" spans="1:19" ht="18" customHeight="1" x14ac:dyDescent="0.25">
      <c r="A222" s="339">
        <v>130</v>
      </c>
      <c r="B222" s="146" t="str">
        <f>IF('Proje ve Personel Bilgileri'!C146&gt;0,'Proje ve Personel Bilgileri'!C146,"")</f>
        <v/>
      </c>
      <c r="C222" s="147" t="str">
        <f>IF('Proje ve Personel Bilgileri'!C146&gt;0,'Proje ve Personel Bilgileri'!D146,"")</f>
        <v/>
      </c>
      <c r="D222" s="225"/>
      <c r="E222" s="264"/>
      <c r="F222" s="264"/>
      <c r="G222" s="264"/>
      <c r="H222" s="264"/>
      <c r="I222" s="264"/>
      <c r="J222" s="90"/>
      <c r="K222" s="127" t="str">
        <f t="shared" si="18"/>
        <v/>
      </c>
      <c r="L222" s="154" t="str">
        <f>IF('Proje ve Personel Bilgileri'!C146&gt;0,AUcret,"")</f>
        <v/>
      </c>
      <c r="M222" s="155" t="str">
        <f t="shared" si="19"/>
        <v/>
      </c>
      <c r="N222" s="154" t="str">
        <f>IF('Proje ve Personel Bilgileri'!C146&gt;0,L222*M222,"")</f>
        <v/>
      </c>
      <c r="O222" s="154" t="str">
        <f>IF('Proje ve Personel Bilgileri'!C146&gt;0,G011B!R209,"")</f>
        <v/>
      </c>
      <c r="P222" s="156" t="str">
        <f>IF('Proje ve Personel Bilgileri'!C146&gt;0,MIN(N222,O222),"")</f>
        <v/>
      </c>
      <c r="Q222" s="344"/>
      <c r="R222" s="343"/>
      <c r="S222" s="342"/>
    </row>
    <row r="223" spans="1:19" ht="18" customHeight="1" x14ac:dyDescent="0.25">
      <c r="A223" s="339">
        <v>131</v>
      </c>
      <c r="B223" s="146" t="str">
        <f>IF('Proje ve Personel Bilgileri'!C147&gt;0,'Proje ve Personel Bilgileri'!C147,"")</f>
        <v/>
      </c>
      <c r="C223" s="147" t="str">
        <f>IF('Proje ve Personel Bilgileri'!C147&gt;0,'Proje ve Personel Bilgileri'!D147,"")</f>
        <v/>
      </c>
      <c r="D223" s="225"/>
      <c r="E223" s="264"/>
      <c r="F223" s="264"/>
      <c r="G223" s="264"/>
      <c r="H223" s="264"/>
      <c r="I223" s="264"/>
      <c r="J223" s="90"/>
      <c r="K223" s="127" t="str">
        <f t="shared" si="18"/>
        <v/>
      </c>
      <c r="L223" s="154" t="str">
        <f>IF('Proje ve Personel Bilgileri'!C147&gt;0,AUcret,"")</f>
        <v/>
      </c>
      <c r="M223" s="155" t="str">
        <f t="shared" si="19"/>
        <v/>
      </c>
      <c r="N223" s="154" t="str">
        <f>IF('Proje ve Personel Bilgileri'!C147&gt;0,L223*M223,"")</f>
        <v/>
      </c>
      <c r="O223" s="154" t="str">
        <f>IF('Proje ve Personel Bilgileri'!C147&gt;0,G011B!R210,"")</f>
        <v/>
      </c>
      <c r="P223" s="156" t="str">
        <f>IF('Proje ve Personel Bilgileri'!C147&gt;0,MIN(N223,O223),"")</f>
        <v/>
      </c>
      <c r="Q223" s="344"/>
      <c r="R223" s="343"/>
      <c r="S223" s="342"/>
    </row>
    <row r="224" spans="1:19" ht="18" customHeight="1" x14ac:dyDescent="0.25">
      <c r="A224" s="339">
        <v>132</v>
      </c>
      <c r="B224" s="146" t="str">
        <f>IF('Proje ve Personel Bilgileri'!C148&gt;0,'Proje ve Personel Bilgileri'!C148,"")</f>
        <v/>
      </c>
      <c r="C224" s="147" t="str">
        <f>IF('Proje ve Personel Bilgileri'!C148&gt;0,'Proje ve Personel Bilgileri'!D148,"")</f>
        <v/>
      </c>
      <c r="D224" s="225"/>
      <c r="E224" s="264"/>
      <c r="F224" s="264"/>
      <c r="G224" s="264"/>
      <c r="H224" s="264"/>
      <c r="I224" s="264"/>
      <c r="J224" s="90"/>
      <c r="K224" s="127" t="str">
        <f t="shared" si="18"/>
        <v/>
      </c>
      <c r="L224" s="154" t="str">
        <f>IF('Proje ve Personel Bilgileri'!C148&gt;0,AUcret,"")</f>
        <v/>
      </c>
      <c r="M224" s="155" t="str">
        <f t="shared" si="19"/>
        <v/>
      </c>
      <c r="N224" s="154" t="str">
        <f>IF('Proje ve Personel Bilgileri'!C148&gt;0,L224*M224,"")</f>
        <v/>
      </c>
      <c r="O224" s="154" t="str">
        <f>IF('Proje ve Personel Bilgileri'!C148&gt;0,G011B!R211,"")</f>
        <v/>
      </c>
      <c r="P224" s="156" t="str">
        <f>IF('Proje ve Personel Bilgileri'!C148&gt;0,MIN(N224,O224),"")</f>
        <v/>
      </c>
      <c r="Q224" s="344"/>
      <c r="R224" s="343"/>
      <c r="S224" s="342"/>
    </row>
    <row r="225" spans="1:19" ht="18" customHeight="1" x14ac:dyDescent="0.25">
      <c r="A225" s="339">
        <v>133</v>
      </c>
      <c r="B225" s="146" t="str">
        <f>IF('Proje ve Personel Bilgileri'!C149&gt;0,'Proje ve Personel Bilgileri'!C149,"")</f>
        <v/>
      </c>
      <c r="C225" s="147" t="str">
        <f>IF('Proje ve Personel Bilgileri'!C149&gt;0,'Proje ve Personel Bilgileri'!D149,"")</f>
        <v/>
      </c>
      <c r="D225" s="225"/>
      <c r="E225" s="264"/>
      <c r="F225" s="264"/>
      <c r="G225" s="264"/>
      <c r="H225" s="264"/>
      <c r="I225" s="264"/>
      <c r="J225" s="90"/>
      <c r="K225" s="127" t="str">
        <f t="shared" si="18"/>
        <v/>
      </c>
      <c r="L225" s="154" t="str">
        <f>IF('Proje ve Personel Bilgileri'!C149&gt;0,AUcret,"")</f>
        <v/>
      </c>
      <c r="M225" s="155" t="str">
        <f t="shared" si="19"/>
        <v/>
      </c>
      <c r="N225" s="154" t="str">
        <f>IF('Proje ve Personel Bilgileri'!C149&gt;0,L225*M225,"")</f>
        <v/>
      </c>
      <c r="O225" s="154" t="str">
        <f>IF('Proje ve Personel Bilgileri'!C149&gt;0,G011B!R212,"")</f>
        <v/>
      </c>
      <c r="P225" s="156" t="str">
        <f>IF('Proje ve Personel Bilgileri'!C149&gt;0,MIN(N225,O225),"")</f>
        <v/>
      </c>
      <c r="Q225" s="344"/>
      <c r="R225" s="343"/>
      <c r="S225" s="342"/>
    </row>
    <row r="226" spans="1:19" ht="18" customHeight="1" x14ac:dyDescent="0.25">
      <c r="A226" s="339">
        <v>134</v>
      </c>
      <c r="B226" s="146" t="str">
        <f>IF('Proje ve Personel Bilgileri'!C150&gt;0,'Proje ve Personel Bilgileri'!C150,"")</f>
        <v/>
      </c>
      <c r="C226" s="147" t="str">
        <f>IF('Proje ve Personel Bilgileri'!C150&gt;0,'Proje ve Personel Bilgileri'!D150,"")</f>
        <v/>
      </c>
      <c r="D226" s="225"/>
      <c r="E226" s="264"/>
      <c r="F226" s="264"/>
      <c r="G226" s="264"/>
      <c r="H226" s="264"/>
      <c r="I226" s="264"/>
      <c r="J226" s="90"/>
      <c r="K226" s="127" t="str">
        <f t="shared" si="18"/>
        <v/>
      </c>
      <c r="L226" s="154" t="str">
        <f>IF('Proje ve Personel Bilgileri'!C150&gt;0,AUcret,"")</f>
        <v/>
      </c>
      <c r="M226" s="155" t="str">
        <f t="shared" si="19"/>
        <v/>
      </c>
      <c r="N226" s="154" t="str">
        <f>IF('Proje ve Personel Bilgileri'!C150&gt;0,L226*M226,"")</f>
        <v/>
      </c>
      <c r="O226" s="154" t="str">
        <f>IF('Proje ve Personel Bilgileri'!C150&gt;0,G011B!R213,"")</f>
        <v/>
      </c>
      <c r="P226" s="156" t="str">
        <f>IF('Proje ve Personel Bilgileri'!C150&gt;0,MIN(N226,O226),"")</f>
        <v/>
      </c>
      <c r="Q226" s="344"/>
      <c r="R226" s="343"/>
      <c r="S226" s="342"/>
    </row>
    <row r="227" spans="1:19" ht="18" customHeight="1" x14ac:dyDescent="0.25">
      <c r="A227" s="339">
        <v>135</v>
      </c>
      <c r="B227" s="146" t="str">
        <f>IF('Proje ve Personel Bilgileri'!C151&gt;0,'Proje ve Personel Bilgileri'!C151,"")</f>
        <v/>
      </c>
      <c r="C227" s="147" t="str">
        <f>IF('Proje ve Personel Bilgileri'!C151&gt;0,'Proje ve Personel Bilgileri'!D151,"")</f>
        <v/>
      </c>
      <c r="D227" s="225"/>
      <c r="E227" s="264"/>
      <c r="F227" s="264"/>
      <c r="G227" s="264"/>
      <c r="H227" s="264"/>
      <c r="I227" s="264"/>
      <c r="J227" s="90"/>
      <c r="K227" s="127" t="str">
        <f t="shared" si="18"/>
        <v/>
      </c>
      <c r="L227" s="154" t="str">
        <f>IF('Proje ve Personel Bilgileri'!C151&gt;0,AUcret,"")</f>
        <v/>
      </c>
      <c r="M227" s="155" t="str">
        <f t="shared" si="19"/>
        <v/>
      </c>
      <c r="N227" s="154" t="str">
        <f>IF('Proje ve Personel Bilgileri'!C151&gt;0,L227*M227,"")</f>
        <v/>
      </c>
      <c r="O227" s="154" t="str">
        <f>IF('Proje ve Personel Bilgileri'!C151&gt;0,G011B!R214,"")</f>
        <v/>
      </c>
      <c r="P227" s="156" t="str">
        <f>IF('Proje ve Personel Bilgileri'!C151&gt;0,MIN(N227,O227),"")</f>
        <v/>
      </c>
      <c r="Q227" s="344"/>
      <c r="R227" s="343"/>
      <c r="S227" s="342"/>
    </row>
    <row r="228" spans="1:19" ht="18" customHeight="1" x14ac:dyDescent="0.25">
      <c r="A228" s="339">
        <v>136</v>
      </c>
      <c r="B228" s="146" t="str">
        <f>IF('Proje ve Personel Bilgileri'!C152&gt;0,'Proje ve Personel Bilgileri'!C152,"")</f>
        <v/>
      </c>
      <c r="C228" s="147" t="str">
        <f>IF('Proje ve Personel Bilgileri'!C152&gt;0,'Proje ve Personel Bilgileri'!D152,"")</f>
        <v/>
      </c>
      <c r="D228" s="225"/>
      <c r="E228" s="264"/>
      <c r="F228" s="264"/>
      <c r="G228" s="264"/>
      <c r="H228" s="264"/>
      <c r="I228" s="264"/>
      <c r="J228" s="90"/>
      <c r="K228" s="127" t="str">
        <f t="shared" si="18"/>
        <v/>
      </c>
      <c r="L228" s="154" t="str">
        <f>IF('Proje ve Personel Bilgileri'!C152&gt;0,AUcret,"")</f>
        <v/>
      </c>
      <c r="M228" s="155" t="str">
        <f t="shared" si="19"/>
        <v/>
      </c>
      <c r="N228" s="154" t="str">
        <f>IF('Proje ve Personel Bilgileri'!C152&gt;0,L228*M228,"")</f>
        <v/>
      </c>
      <c r="O228" s="154" t="str">
        <f>IF('Proje ve Personel Bilgileri'!C152&gt;0,G011B!R215,"")</f>
        <v/>
      </c>
      <c r="P228" s="156" t="str">
        <f>IF('Proje ve Personel Bilgileri'!C152&gt;0,MIN(N228,O228),"")</f>
        <v/>
      </c>
      <c r="Q228" s="344"/>
      <c r="R228" s="343"/>
      <c r="S228" s="342"/>
    </row>
    <row r="229" spans="1:19" ht="18" customHeight="1" x14ac:dyDescent="0.25">
      <c r="A229" s="339">
        <v>137</v>
      </c>
      <c r="B229" s="146" t="str">
        <f>IF('Proje ve Personel Bilgileri'!C153&gt;0,'Proje ve Personel Bilgileri'!C153,"")</f>
        <v/>
      </c>
      <c r="C229" s="147" t="str">
        <f>IF('Proje ve Personel Bilgileri'!C153&gt;0,'Proje ve Personel Bilgileri'!D153,"")</f>
        <v/>
      </c>
      <c r="D229" s="225"/>
      <c r="E229" s="264"/>
      <c r="F229" s="264"/>
      <c r="G229" s="264"/>
      <c r="H229" s="264"/>
      <c r="I229" s="264"/>
      <c r="J229" s="90"/>
      <c r="K229" s="127" t="str">
        <f t="shared" si="18"/>
        <v/>
      </c>
      <c r="L229" s="154" t="str">
        <f>IF('Proje ve Personel Bilgileri'!C153&gt;0,AUcret,"")</f>
        <v/>
      </c>
      <c r="M229" s="155" t="str">
        <f t="shared" si="19"/>
        <v/>
      </c>
      <c r="N229" s="154" t="str">
        <f>IF('Proje ve Personel Bilgileri'!C153&gt;0,L229*M229,"")</f>
        <v/>
      </c>
      <c r="O229" s="154" t="str">
        <f>IF('Proje ve Personel Bilgileri'!C153&gt;0,G011B!R216,"")</f>
        <v/>
      </c>
      <c r="P229" s="156" t="str">
        <f>IF('Proje ve Personel Bilgileri'!C153&gt;0,MIN(N229,O229),"")</f>
        <v/>
      </c>
      <c r="Q229" s="344"/>
      <c r="R229" s="343"/>
      <c r="S229" s="342"/>
    </row>
    <row r="230" spans="1:19" ht="18" customHeight="1" x14ac:dyDescent="0.25">
      <c r="A230" s="339">
        <v>138</v>
      </c>
      <c r="B230" s="146" t="str">
        <f>IF('Proje ve Personel Bilgileri'!C154&gt;0,'Proje ve Personel Bilgileri'!C154,"")</f>
        <v/>
      </c>
      <c r="C230" s="147" t="str">
        <f>IF('Proje ve Personel Bilgileri'!C154&gt;0,'Proje ve Personel Bilgileri'!D154,"")</f>
        <v/>
      </c>
      <c r="D230" s="225"/>
      <c r="E230" s="264"/>
      <c r="F230" s="264"/>
      <c r="G230" s="264"/>
      <c r="H230" s="264"/>
      <c r="I230" s="264"/>
      <c r="J230" s="90"/>
      <c r="K230" s="127" t="str">
        <f t="shared" si="18"/>
        <v/>
      </c>
      <c r="L230" s="154" t="str">
        <f>IF('Proje ve Personel Bilgileri'!C154&gt;0,AUcret,"")</f>
        <v/>
      </c>
      <c r="M230" s="155" t="str">
        <f t="shared" si="19"/>
        <v/>
      </c>
      <c r="N230" s="154" t="str">
        <f>IF('Proje ve Personel Bilgileri'!C154&gt;0,L230*M230,"")</f>
        <v/>
      </c>
      <c r="O230" s="154" t="str">
        <f>IF('Proje ve Personel Bilgileri'!C154&gt;0,G011B!R217,"")</f>
        <v/>
      </c>
      <c r="P230" s="156" t="str">
        <f>IF('Proje ve Personel Bilgileri'!C154&gt;0,MIN(N230,O230),"")</f>
        <v/>
      </c>
      <c r="Q230" s="344"/>
      <c r="R230" s="343"/>
      <c r="S230" s="342"/>
    </row>
    <row r="231" spans="1:19" ht="18" customHeight="1" x14ac:dyDescent="0.25">
      <c r="A231" s="339">
        <v>139</v>
      </c>
      <c r="B231" s="146" t="str">
        <f>IF('Proje ve Personel Bilgileri'!C155&gt;0,'Proje ve Personel Bilgileri'!C155,"")</f>
        <v/>
      </c>
      <c r="C231" s="147" t="str">
        <f>IF('Proje ve Personel Bilgileri'!C155&gt;0,'Proje ve Personel Bilgileri'!D155,"")</f>
        <v/>
      </c>
      <c r="D231" s="225"/>
      <c r="E231" s="264"/>
      <c r="F231" s="264"/>
      <c r="G231" s="264"/>
      <c r="H231" s="264"/>
      <c r="I231" s="264"/>
      <c r="J231" s="90"/>
      <c r="K231" s="127" t="str">
        <f t="shared" si="18"/>
        <v/>
      </c>
      <c r="L231" s="154" t="str">
        <f>IF('Proje ve Personel Bilgileri'!C155&gt;0,AUcret,"")</f>
        <v/>
      </c>
      <c r="M231" s="155" t="str">
        <f t="shared" si="19"/>
        <v/>
      </c>
      <c r="N231" s="154" t="str">
        <f>IF('Proje ve Personel Bilgileri'!C155&gt;0,L231*M231,"")</f>
        <v/>
      </c>
      <c r="O231" s="154" t="str">
        <f>IF('Proje ve Personel Bilgileri'!C155&gt;0,G011B!R218,"")</f>
        <v/>
      </c>
      <c r="P231" s="156" t="str">
        <f>IF('Proje ve Personel Bilgileri'!C155&gt;0,MIN(N231,O231),"")</f>
        <v/>
      </c>
      <c r="Q231" s="344"/>
      <c r="R231" s="343"/>
      <c r="S231" s="342"/>
    </row>
    <row r="232" spans="1:19" ht="18" customHeight="1" thickBot="1" x14ac:dyDescent="0.3">
      <c r="A232" s="340">
        <v>140</v>
      </c>
      <c r="B232" s="148" t="str">
        <f>IF('Proje ve Personel Bilgileri'!C156&gt;0,'Proje ve Personel Bilgileri'!C156,"")</f>
        <v/>
      </c>
      <c r="C232" s="149" t="str">
        <f>IF('Proje ve Personel Bilgileri'!C156&gt;0,'Proje ve Personel Bilgileri'!D156,"")</f>
        <v/>
      </c>
      <c r="D232" s="226"/>
      <c r="E232" s="91"/>
      <c r="F232" s="91"/>
      <c r="G232" s="91"/>
      <c r="H232" s="91"/>
      <c r="I232" s="91"/>
      <c r="J232" s="92"/>
      <c r="K232" s="157" t="str">
        <f t="shared" si="18"/>
        <v/>
      </c>
      <c r="L232" s="158" t="str">
        <f>IF('Proje ve Personel Bilgileri'!C156&gt;0,AUcret,"")</f>
        <v/>
      </c>
      <c r="M232" s="159" t="str">
        <f t="shared" si="19"/>
        <v/>
      </c>
      <c r="N232" s="158" t="str">
        <f>IF('Proje ve Personel Bilgileri'!C156&gt;0,L232*M232,"")</f>
        <v/>
      </c>
      <c r="O232" s="158" t="str">
        <f>IF('Proje ve Personel Bilgileri'!C156&gt;0,G011B!R219,"")</f>
        <v/>
      </c>
      <c r="P232" s="160" t="str">
        <f>IF('Proje ve Personel Bilgileri'!C156&gt;0,MIN(N232,O232),"")</f>
        <v/>
      </c>
      <c r="Q232" s="344"/>
      <c r="R232" s="161">
        <f>IF(ISERROR(IF(SUM(L213:L232)&gt;0,1,0)),1,IF(SUM(L213:L232)&gt;0,1,0))</f>
        <v>0</v>
      </c>
      <c r="S232" s="342"/>
    </row>
    <row r="233" spans="1:19" x14ac:dyDescent="0.25">
      <c r="A233" s="143" t="s">
        <v>57</v>
      </c>
      <c r="B233" s="64"/>
      <c r="C233" s="64"/>
      <c r="D233" s="64"/>
      <c r="E233" s="64"/>
      <c r="F233" s="64"/>
      <c r="G233" s="64"/>
      <c r="H233" s="64"/>
      <c r="I233" s="64"/>
      <c r="J233" s="64"/>
      <c r="K233" s="64"/>
      <c r="L233" s="64"/>
      <c r="M233" s="64"/>
      <c r="N233" s="64"/>
      <c r="O233" s="64"/>
      <c r="P233" s="64"/>
      <c r="Q233" s="344"/>
      <c r="R233" s="342"/>
      <c r="S233" s="342"/>
    </row>
    <row r="234" spans="1:19" x14ac:dyDescent="0.25">
      <c r="A234" s="143" t="s">
        <v>59</v>
      </c>
      <c r="B234" s="64"/>
      <c r="C234" s="64"/>
      <c r="D234" s="64"/>
      <c r="E234" s="64"/>
      <c r="F234" s="64"/>
      <c r="G234" s="64"/>
      <c r="H234" s="64"/>
      <c r="I234" s="64"/>
      <c r="J234" s="64"/>
      <c r="K234" s="64"/>
      <c r="L234" s="64"/>
      <c r="M234" s="64"/>
      <c r="N234" s="64"/>
      <c r="O234" s="64"/>
      <c r="P234" s="64"/>
      <c r="Q234" s="344"/>
      <c r="R234" s="342"/>
      <c r="S234" s="342"/>
    </row>
    <row r="235" spans="1:19" x14ac:dyDescent="0.25">
      <c r="A235" s="143" t="s">
        <v>58</v>
      </c>
      <c r="B235" s="64"/>
      <c r="C235" s="64"/>
      <c r="D235" s="64"/>
      <c r="E235" s="64"/>
      <c r="F235" s="64"/>
      <c r="G235" s="64"/>
      <c r="H235" s="64"/>
      <c r="I235" s="64"/>
      <c r="J235" s="64"/>
      <c r="K235" s="64"/>
      <c r="L235" s="64"/>
      <c r="M235" s="64"/>
      <c r="N235" s="64"/>
      <c r="O235" s="64"/>
      <c r="P235" s="64"/>
      <c r="Q235" s="344"/>
      <c r="R235" s="342"/>
      <c r="S235" s="342"/>
    </row>
    <row r="236" spans="1:19" x14ac:dyDescent="0.25">
      <c r="A236" s="64"/>
      <c r="B236" s="64"/>
      <c r="C236" s="64"/>
      <c r="D236" s="64"/>
      <c r="E236" s="64"/>
      <c r="F236" s="64"/>
      <c r="G236" s="64"/>
      <c r="H236" s="64"/>
      <c r="I236" s="64"/>
      <c r="J236" s="64"/>
      <c r="K236" s="64"/>
      <c r="L236" s="64"/>
      <c r="M236" s="64"/>
      <c r="N236" s="64"/>
      <c r="O236" s="64"/>
      <c r="P236" s="64"/>
      <c r="Q236" s="344"/>
      <c r="R236" s="342"/>
      <c r="S236" s="342"/>
    </row>
    <row r="237" spans="1:19" ht="19.5" x14ac:dyDescent="0.3">
      <c r="A237" s="330" t="s">
        <v>32</v>
      </c>
      <c r="B237" s="331">
        <f ca="1">imzatarihi</f>
        <v>46091</v>
      </c>
      <c r="C237" s="468" t="s">
        <v>33</v>
      </c>
      <c r="D237" s="468"/>
      <c r="E237" s="332" t="str">
        <f>IF(kurulusyetkilisi&gt;0,kurulusyetkilisi,"")</f>
        <v/>
      </c>
      <c r="F237" s="64"/>
      <c r="G237" s="230"/>
      <c r="H237" s="229"/>
      <c r="I237" s="229"/>
      <c r="J237" s="2"/>
      <c r="K237" s="64"/>
      <c r="L237" s="94"/>
      <c r="M237" s="94"/>
      <c r="N237" s="94"/>
      <c r="O237" s="94"/>
      <c r="P237" s="64"/>
      <c r="Q237" s="344"/>
      <c r="R237" s="342"/>
      <c r="S237" s="342"/>
    </row>
    <row r="238" spans="1:19" ht="19.5" x14ac:dyDescent="0.3">
      <c r="A238" s="232"/>
      <c r="B238" s="232"/>
      <c r="C238" s="468" t="s">
        <v>34</v>
      </c>
      <c r="D238" s="468"/>
      <c r="E238" s="469"/>
      <c r="F238" s="469"/>
      <c r="G238" s="469"/>
      <c r="H238" s="61"/>
      <c r="I238" s="61"/>
      <c r="J238" s="2"/>
      <c r="K238" s="64"/>
      <c r="L238" s="94"/>
      <c r="M238" s="94"/>
      <c r="N238" s="94"/>
      <c r="O238" s="94"/>
      <c r="P238" s="64"/>
      <c r="Q238" s="344"/>
      <c r="R238" s="342"/>
      <c r="S238" s="342"/>
    </row>
    <row r="239" spans="1:19" ht="15.75" x14ac:dyDescent="0.25">
      <c r="A239" s="508" t="s">
        <v>46</v>
      </c>
      <c r="B239" s="508"/>
      <c r="C239" s="508"/>
      <c r="D239" s="508"/>
      <c r="E239" s="508"/>
      <c r="F239" s="508"/>
      <c r="G239" s="508"/>
      <c r="H239" s="508"/>
      <c r="I239" s="508"/>
      <c r="J239" s="508"/>
      <c r="K239" s="508"/>
      <c r="L239" s="508"/>
      <c r="M239" s="508"/>
      <c r="N239" s="508"/>
      <c r="O239" s="508"/>
      <c r="P239" s="508"/>
      <c r="Q239" s="344"/>
      <c r="R239" s="342"/>
      <c r="S239" s="342"/>
    </row>
    <row r="240" spans="1:19" x14ac:dyDescent="0.25">
      <c r="A240" s="494" t="str">
        <f>IF(YilDonem&lt;&gt;"",CONCATENATE(YilDonem," dönemine aittir."),"")</f>
        <v/>
      </c>
      <c r="B240" s="494"/>
      <c r="C240" s="494"/>
      <c r="D240" s="494"/>
      <c r="E240" s="494"/>
      <c r="F240" s="494"/>
      <c r="G240" s="494"/>
      <c r="H240" s="494"/>
      <c r="I240" s="494"/>
      <c r="J240" s="494"/>
      <c r="K240" s="494"/>
      <c r="L240" s="494"/>
      <c r="M240" s="494"/>
      <c r="N240" s="494"/>
      <c r="O240" s="494"/>
      <c r="P240" s="494"/>
      <c r="Q240" s="344"/>
      <c r="R240" s="342"/>
      <c r="S240" s="342"/>
    </row>
    <row r="241" spans="1:19" ht="19.5" thickBot="1" x14ac:dyDescent="0.35">
      <c r="A241" s="495" t="s">
        <v>65</v>
      </c>
      <c r="B241" s="495"/>
      <c r="C241" s="495"/>
      <c r="D241" s="495"/>
      <c r="E241" s="495"/>
      <c r="F241" s="495"/>
      <c r="G241" s="495"/>
      <c r="H241" s="495"/>
      <c r="I241" s="495"/>
      <c r="J241" s="495"/>
      <c r="K241" s="495"/>
      <c r="L241" s="495"/>
      <c r="M241" s="495"/>
      <c r="N241" s="495"/>
      <c r="O241" s="495"/>
      <c r="P241" s="495"/>
      <c r="Q241" s="344"/>
      <c r="R241" s="342"/>
      <c r="S241" s="342"/>
    </row>
    <row r="242" spans="1:19" ht="31.7" customHeight="1" thickBot="1" x14ac:dyDescent="0.3">
      <c r="A242" s="496" t="s">
        <v>167</v>
      </c>
      <c r="B242" s="498"/>
      <c r="C242" s="496" t="str">
        <f>IF(ProjeNo&gt;0,ProjeNo,"")</f>
        <v/>
      </c>
      <c r="D242" s="497"/>
      <c r="E242" s="497"/>
      <c r="F242" s="497"/>
      <c r="G242" s="497"/>
      <c r="H242" s="497"/>
      <c r="I242" s="497"/>
      <c r="J242" s="497"/>
      <c r="K242" s="497"/>
      <c r="L242" s="497"/>
      <c r="M242" s="497"/>
      <c r="N242" s="497"/>
      <c r="O242" s="497"/>
      <c r="P242" s="498"/>
      <c r="Q242" s="344"/>
      <c r="R242" s="342"/>
      <c r="S242" s="342"/>
    </row>
    <row r="243" spans="1:19" ht="42.75" customHeight="1" thickBot="1" x14ac:dyDescent="0.3">
      <c r="A243" s="517" t="s">
        <v>168</v>
      </c>
      <c r="B243" s="518"/>
      <c r="C243" s="519" t="str">
        <f>IF(ProjeAdi&gt;0,ProjeAdi,"")</f>
        <v/>
      </c>
      <c r="D243" s="520"/>
      <c r="E243" s="520"/>
      <c r="F243" s="520"/>
      <c r="G243" s="520"/>
      <c r="H243" s="520"/>
      <c r="I243" s="520"/>
      <c r="J243" s="520"/>
      <c r="K243" s="520"/>
      <c r="L243" s="520"/>
      <c r="M243" s="520"/>
      <c r="N243" s="520"/>
      <c r="O243" s="520"/>
      <c r="P243" s="521"/>
      <c r="Q243" s="344"/>
      <c r="R243" s="342"/>
      <c r="S243" s="342"/>
    </row>
    <row r="244" spans="1:19" ht="31.7" customHeight="1" thickBot="1" x14ac:dyDescent="0.3">
      <c r="A244" s="496" t="s">
        <v>0</v>
      </c>
      <c r="B244" s="522"/>
      <c r="C244" s="523" t="str">
        <f>IF(BasvuruTarihi&lt;&gt;"",BasvuruTarihi,"")</f>
        <v/>
      </c>
      <c r="D244" s="524"/>
      <c r="E244" s="524"/>
      <c r="F244" s="524"/>
      <c r="G244" s="524"/>
      <c r="H244" s="524"/>
      <c r="I244" s="524"/>
      <c r="J244" s="524"/>
      <c r="K244" s="524"/>
      <c r="L244" s="524"/>
      <c r="M244" s="524"/>
      <c r="N244" s="524"/>
      <c r="O244" s="524"/>
      <c r="P244" s="525"/>
      <c r="Q244" s="344"/>
      <c r="R244" s="342"/>
      <c r="S244" s="342"/>
    </row>
    <row r="245" spans="1:19" ht="15" customHeight="1" thickBot="1" x14ac:dyDescent="0.3">
      <c r="A245" s="509" t="s">
        <v>3</v>
      </c>
      <c r="B245" s="509" t="s">
        <v>4</v>
      </c>
      <c r="C245" s="511" t="s">
        <v>135</v>
      </c>
      <c r="D245" s="511" t="s">
        <v>154</v>
      </c>
      <c r="E245" s="513" t="s">
        <v>47</v>
      </c>
      <c r="F245" s="513"/>
      <c r="G245" s="513"/>
      <c r="H245" s="513"/>
      <c r="I245" s="513"/>
      <c r="J245" s="514" t="s">
        <v>53</v>
      </c>
      <c r="K245" s="511" t="s">
        <v>64</v>
      </c>
      <c r="L245" s="511" t="s">
        <v>60</v>
      </c>
      <c r="M245" s="511" t="s">
        <v>61</v>
      </c>
      <c r="N245" s="511" t="s">
        <v>62</v>
      </c>
      <c r="O245" s="511" t="s">
        <v>63</v>
      </c>
      <c r="P245" s="511" t="s">
        <v>54</v>
      </c>
      <c r="Q245" s="344"/>
      <c r="R245" s="342"/>
      <c r="S245" s="342"/>
    </row>
    <row r="246" spans="1:19" ht="88.5" customHeight="1" thickBot="1" x14ac:dyDescent="0.3">
      <c r="A246" s="510"/>
      <c r="B246" s="510"/>
      <c r="C246" s="512"/>
      <c r="D246" s="516"/>
      <c r="E246" s="345" t="s">
        <v>48</v>
      </c>
      <c r="F246" s="345" t="s">
        <v>49</v>
      </c>
      <c r="G246" s="345" t="s">
        <v>50</v>
      </c>
      <c r="H246" s="345" t="s">
        <v>51</v>
      </c>
      <c r="I246" s="345" t="s">
        <v>52</v>
      </c>
      <c r="J246" s="515"/>
      <c r="K246" s="512"/>
      <c r="L246" s="512"/>
      <c r="M246" s="512"/>
      <c r="N246" s="512"/>
      <c r="O246" s="512"/>
      <c r="P246" s="512"/>
      <c r="Q246" s="344"/>
      <c r="R246" s="342"/>
      <c r="S246" s="342"/>
    </row>
    <row r="247" spans="1:19" ht="18" customHeight="1" x14ac:dyDescent="0.25">
      <c r="A247" s="338">
        <v>141</v>
      </c>
      <c r="B247" s="144" t="str">
        <f>IF('Proje ve Personel Bilgileri'!C157&gt;0,'Proje ve Personel Bilgileri'!C157,"")</f>
        <v/>
      </c>
      <c r="C247" s="145" t="str">
        <f>IF('Proje ve Personel Bilgileri'!C157&gt;0,'Proje ve Personel Bilgileri'!D157,"")</f>
        <v/>
      </c>
      <c r="D247" s="224"/>
      <c r="E247" s="88"/>
      <c r="F247" s="88"/>
      <c r="G247" s="88"/>
      <c r="H247" s="88"/>
      <c r="I247" s="88"/>
      <c r="J247" s="89"/>
      <c r="K247" s="150" t="str">
        <f t="shared" ref="K247" si="20">IF(AND(BasvuruTarihi&gt;0,J247&gt;0),DAYS360(J247,BasvuruTarihi)/30,"")</f>
        <v/>
      </c>
      <c r="L247" s="151" t="str">
        <f>IF('Proje ve Personel Bilgileri'!C157&gt;0,AUcret,"")</f>
        <v/>
      </c>
      <c r="M247" s="152" t="str">
        <f>IF(LEN(B247)&gt;0,IF(D247="X",1,IF(E247="X",3,IF(F247="X",4,IF(OR(G247="X",H247="X"),8,IF(I247="X",12,0))))),"")</f>
        <v/>
      </c>
      <c r="N247" s="151" t="str">
        <f>IF('Proje ve Personel Bilgileri'!C157&gt;0,L247*M247,"")</f>
        <v/>
      </c>
      <c r="O247" s="151" t="str">
        <f>IF('Proje ve Personel Bilgileri'!C157&gt;0,G011B!R232,"")</f>
        <v/>
      </c>
      <c r="P247" s="153" t="str">
        <f>IF('Proje ve Personel Bilgileri'!C157&gt;0,MIN(N247,O247),"")</f>
        <v/>
      </c>
      <c r="Q247" s="344"/>
      <c r="R247" s="343"/>
      <c r="S247" s="342"/>
    </row>
    <row r="248" spans="1:19" ht="18" customHeight="1" x14ac:dyDescent="0.25">
      <c r="A248" s="339">
        <v>142</v>
      </c>
      <c r="B248" s="146" t="str">
        <f>IF('Proje ve Personel Bilgileri'!C158&gt;0,'Proje ve Personel Bilgileri'!C158,"")</f>
        <v/>
      </c>
      <c r="C248" s="147" t="str">
        <f>IF('Proje ve Personel Bilgileri'!C158&gt;0,'Proje ve Personel Bilgileri'!D158,"")</f>
        <v/>
      </c>
      <c r="D248" s="225"/>
      <c r="E248" s="264"/>
      <c r="F248" s="264"/>
      <c r="G248" s="264"/>
      <c r="H248" s="264"/>
      <c r="I248" s="264"/>
      <c r="J248" s="90"/>
      <c r="K248" s="127" t="str">
        <f t="shared" ref="K248:K266" si="21">IF(AND(BasvuruTarihi&gt;0,J248&gt;0),DAYS360(J248,BasvuruTarihi)/30,"")</f>
        <v/>
      </c>
      <c r="L248" s="154" t="str">
        <f>IF('Proje ve Personel Bilgileri'!C158&gt;0,AUcret,"")</f>
        <v/>
      </c>
      <c r="M248" s="155" t="str">
        <f t="shared" ref="M248:M266" si="22">IF(LEN(B248)&gt;0,IF(D248="X",1,IF(E248="X",3,IF(F248="X",4,IF(OR(G248="X",H248="X"),8,IF(I248="X",12,0))))),"")</f>
        <v/>
      </c>
      <c r="N248" s="154" t="str">
        <f>IF('Proje ve Personel Bilgileri'!C158&gt;0,L248*M248,"")</f>
        <v/>
      </c>
      <c r="O248" s="154" t="str">
        <f>IF('Proje ve Personel Bilgileri'!C158&gt;0,G011B!R233,"")</f>
        <v/>
      </c>
      <c r="P248" s="156" t="str">
        <f>IF('Proje ve Personel Bilgileri'!C158&gt;0,MIN(N248,O248),"")</f>
        <v/>
      </c>
      <c r="Q248" s="344"/>
      <c r="R248" s="343"/>
      <c r="S248" s="342"/>
    </row>
    <row r="249" spans="1:19" ht="18" customHeight="1" x14ac:dyDescent="0.25">
      <c r="A249" s="339">
        <v>143</v>
      </c>
      <c r="B249" s="146" t="str">
        <f>IF('Proje ve Personel Bilgileri'!C159&gt;0,'Proje ve Personel Bilgileri'!C159,"")</f>
        <v/>
      </c>
      <c r="C249" s="147" t="str">
        <f>IF('Proje ve Personel Bilgileri'!C159&gt;0,'Proje ve Personel Bilgileri'!D159,"")</f>
        <v/>
      </c>
      <c r="D249" s="225"/>
      <c r="E249" s="264"/>
      <c r="F249" s="264"/>
      <c r="G249" s="264"/>
      <c r="H249" s="264"/>
      <c r="I249" s="264"/>
      <c r="J249" s="90"/>
      <c r="K249" s="127" t="str">
        <f t="shared" si="21"/>
        <v/>
      </c>
      <c r="L249" s="154" t="str">
        <f>IF('Proje ve Personel Bilgileri'!C159&gt;0,AUcret,"")</f>
        <v/>
      </c>
      <c r="M249" s="155" t="str">
        <f t="shared" si="22"/>
        <v/>
      </c>
      <c r="N249" s="154" t="str">
        <f>IF('Proje ve Personel Bilgileri'!C159&gt;0,L249*M249,"")</f>
        <v/>
      </c>
      <c r="O249" s="154" t="str">
        <f>IF('Proje ve Personel Bilgileri'!C159&gt;0,G011B!R234,"")</f>
        <v/>
      </c>
      <c r="P249" s="156" t="str">
        <f>IF('Proje ve Personel Bilgileri'!C159&gt;0,MIN(N249,O249),"")</f>
        <v/>
      </c>
      <c r="Q249" s="344"/>
      <c r="R249" s="343"/>
      <c r="S249" s="342"/>
    </row>
    <row r="250" spans="1:19" ht="18" customHeight="1" x14ac:dyDescent="0.25">
      <c r="A250" s="339">
        <v>144</v>
      </c>
      <c r="B250" s="146" t="str">
        <f>IF('Proje ve Personel Bilgileri'!C160&gt;0,'Proje ve Personel Bilgileri'!C160,"")</f>
        <v/>
      </c>
      <c r="C250" s="147" t="str">
        <f>IF('Proje ve Personel Bilgileri'!C160&gt;0,'Proje ve Personel Bilgileri'!D160,"")</f>
        <v/>
      </c>
      <c r="D250" s="225"/>
      <c r="E250" s="264"/>
      <c r="F250" s="264"/>
      <c r="G250" s="264"/>
      <c r="H250" s="264"/>
      <c r="I250" s="264"/>
      <c r="J250" s="90"/>
      <c r="K250" s="127" t="str">
        <f t="shared" si="21"/>
        <v/>
      </c>
      <c r="L250" s="154" t="str">
        <f>IF('Proje ve Personel Bilgileri'!C160&gt;0,AUcret,"")</f>
        <v/>
      </c>
      <c r="M250" s="155" t="str">
        <f t="shared" si="22"/>
        <v/>
      </c>
      <c r="N250" s="154" t="str">
        <f>IF('Proje ve Personel Bilgileri'!C160&gt;0,L250*M250,"")</f>
        <v/>
      </c>
      <c r="O250" s="154" t="str">
        <f>IF('Proje ve Personel Bilgileri'!C160&gt;0,G011B!R235,"")</f>
        <v/>
      </c>
      <c r="P250" s="156" t="str">
        <f>IF('Proje ve Personel Bilgileri'!C160&gt;0,MIN(N250,O250),"")</f>
        <v/>
      </c>
      <c r="Q250" s="344"/>
      <c r="R250" s="343"/>
      <c r="S250" s="342"/>
    </row>
    <row r="251" spans="1:19" ht="18" customHeight="1" x14ac:dyDescent="0.25">
      <c r="A251" s="339">
        <v>145</v>
      </c>
      <c r="B251" s="146" t="str">
        <f>IF('Proje ve Personel Bilgileri'!C161&gt;0,'Proje ve Personel Bilgileri'!C161,"")</f>
        <v/>
      </c>
      <c r="C251" s="147" t="str">
        <f>IF('Proje ve Personel Bilgileri'!C161&gt;0,'Proje ve Personel Bilgileri'!D161,"")</f>
        <v/>
      </c>
      <c r="D251" s="225"/>
      <c r="E251" s="264"/>
      <c r="F251" s="264"/>
      <c r="G251" s="264"/>
      <c r="H251" s="264"/>
      <c r="I251" s="264"/>
      <c r="J251" s="90"/>
      <c r="K251" s="127" t="str">
        <f t="shared" si="21"/>
        <v/>
      </c>
      <c r="L251" s="154" t="str">
        <f>IF('Proje ve Personel Bilgileri'!C161&gt;0,AUcret,"")</f>
        <v/>
      </c>
      <c r="M251" s="155" t="str">
        <f t="shared" si="22"/>
        <v/>
      </c>
      <c r="N251" s="154" t="str">
        <f>IF('Proje ve Personel Bilgileri'!C161&gt;0,L251*M251,"")</f>
        <v/>
      </c>
      <c r="O251" s="154" t="str">
        <f>IF('Proje ve Personel Bilgileri'!C161&gt;0,G011B!R236,"")</f>
        <v/>
      </c>
      <c r="P251" s="156" t="str">
        <f>IF('Proje ve Personel Bilgileri'!C161&gt;0,MIN(N251,O251),"")</f>
        <v/>
      </c>
      <c r="Q251" s="344"/>
      <c r="R251" s="343"/>
      <c r="S251" s="342"/>
    </row>
    <row r="252" spans="1:19" ht="18" customHeight="1" x14ac:dyDescent="0.25">
      <c r="A252" s="339">
        <v>146</v>
      </c>
      <c r="B252" s="146" t="str">
        <f>IF('Proje ve Personel Bilgileri'!C162&gt;0,'Proje ve Personel Bilgileri'!C162,"")</f>
        <v/>
      </c>
      <c r="C252" s="147" t="str">
        <f>IF('Proje ve Personel Bilgileri'!C162&gt;0,'Proje ve Personel Bilgileri'!D162,"")</f>
        <v/>
      </c>
      <c r="D252" s="225"/>
      <c r="E252" s="264"/>
      <c r="F252" s="264"/>
      <c r="G252" s="264"/>
      <c r="H252" s="264"/>
      <c r="I252" s="264"/>
      <c r="J252" s="90"/>
      <c r="K252" s="127" t="str">
        <f t="shared" si="21"/>
        <v/>
      </c>
      <c r="L252" s="154" t="str">
        <f>IF('Proje ve Personel Bilgileri'!C162&gt;0,AUcret,"")</f>
        <v/>
      </c>
      <c r="M252" s="155" t="str">
        <f t="shared" si="22"/>
        <v/>
      </c>
      <c r="N252" s="154" t="str">
        <f>IF('Proje ve Personel Bilgileri'!C162&gt;0,L252*M252,"")</f>
        <v/>
      </c>
      <c r="O252" s="154" t="str">
        <f>IF('Proje ve Personel Bilgileri'!C162&gt;0,G011B!R237,"")</f>
        <v/>
      </c>
      <c r="P252" s="156" t="str">
        <f>IF('Proje ve Personel Bilgileri'!C162&gt;0,MIN(N252,O252),"")</f>
        <v/>
      </c>
      <c r="Q252" s="344"/>
      <c r="R252" s="343"/>
      <c r="S252" s="342"/>
    </row>
    <row r="253" spans="1:19" ht="18" customHeight="1" x14ac:dyDescent="0.25">
      <c r="A253" s="339">
        <v>147</v>
      </c>
      <c r="B253" s="146" t="str">
        <f>IF('Proje ve Personel Bilgileri'!C163&gt;0,'Proje ve Personel Bilgileri'!C163,"")</f>
        <v/>
      </c>
      <c r="C253" s="147" t="str">
        <f>IF('Proje ve Personel Bilgileri'!C163&gt;0,'Proje ve Personel Bilgileri'!D163,"")</f>
        <v/>
      </c>
      <c r="D253" s="225"/>
      <c r="E253" s="264"/>
      <c r="F253" s="264"/>
      <c r="G253" s="264"/>
      <c r="H253" s="264"/>
      <c r="I253" s="264"/>
      <c r="J253" s="90"/>
      <c r="K253" s="127" t="str">
        <f t="shared" si="21"/>
        <v/>
      </c>
      <c r="L253" s="154" t="str">
        <f>IF('Proje ve Personel Bilgileri'!C163&gt;0,AUcret,"")</f>
        <v/>
      </c>
      <c r="M253" s="155" t="str">
        <f t="shared" si="22"/>
        <v/>
      </c>
      <c r="N253" s="154" t="str">
        <f>IF('Proje ve Personel Bilgileri'!C163&gt;0,L253*M253,"")</f>
        <v/>
      </c>
      <c r="O253" s="154" t="str">
        <f>IF('Proje ve Personel Bilgileri'!C163&gt;0,G011B!R238,"")</f>
        <v/>
      </c>
      <c r="P253" s="156" t="str">
        <f>IF('Proje ve Personel Bilgileri'!C163&gt;0,MIN(N253,O253),"")</f>
        <v/>
      </c>
      <c r="Q253" s="344"/>
      <c r="R253" s="343"/>
      <c r="S253" s="342"/>
    </row>
    <row r="254" spans="1:19" ht="18" customHeight="1" x14ac:dyDescent="0.25">
      <c r="A254" s="339">
        <v>148</v>
      </c>
      <c r="B254" s="146" t="str">
        <f>IF('Proje ve Personel Bilgileri'!C164&gt;0,'Proje ve Personel Bilgileri'!C164,"")</f>
        <v/>
      </c>
      <c r="C254" s="147" t="str">
        <f>IF('Proje ve Personel Bilgileri'!C164&gt;0,'Proje ve Personel Bilgileri'!D164,"")</f>
        <v/>
      </c>
      <c r="D254" s="225"/>
      <c r="E254" s="264"/>
      <c r="F254" s="264"/>
      <c r="G254" s="264"/>
      <c r="H254" s="264"/>
      <c r="I254" s="264"/>
      <c r="J254" s="90"/>
      <c r="K254" s="127" t="str">
        <f t="shared" si="21"/>
        <v/>
      </c>
      <c r="L254" s="154" t="str">
        <f>IF('Proje ve Personel Bilgileri'!C164&gt;0,AUcret,"")</f>
        <v/>
      </c>
      <c r="M254" s="155" t="str">
        <f t="shared" si="22"/>
        <v/>
      </c>
      <c r="N254" s="154" t="str">
        <f>IF('Proje ve Personel Bilgileri'!C164&gt;0,L254*M254,"")</f>
        <v/>
      </c>
      <c r="O254" s="154" t="str">
        <f>IF('Proje ve Personel Bilgileri'!C164&gt;0,G011B!R239,"")</f>
        <v/>
      </c>
      <c r="P254" s="156" t="str">
        <f>IF('Proje ve Personel Bilgileri'!C164&gt;0,MIN(N254,O254),"")</f>
        <v/>
      </c>
      <c r="Q254" s="344"/>
      <c r="R254" s="343"/>
      <c r="S254" s="342"/>
    </row>
    <row r="255" spans="1:19" ht="18" customHeight="1" x14ac:dyDescent="0.25">
      <c r="A255" s="339">
        <v>149</v>
      </c>
      <c r="B255" s="146" t="str">
        <f>IF('Proje ve Personel Bilgileri'!C165&gt;0,'Proje ve Personel Bilgileri'!C165,"")</f>
        <v/>
      </c>
      <c r="C255" s="147" t="str">
        <f>IF('Proje ve Personel Bilgileri'!C165&gt;0,'Proje ve Personel Bilgileri'!D165,"")</f>
        <v/>
      </c>
      <c r="D255" s="225"/>
      <c r="E255" s="264"/>
      <c r="F255" s="264"/>
      <c r="G255" s="264"/>
      <c r="H255" s="264"/>
      <c r="I255" s="264"/>
      <c r="J255" s="90"/>
      <c r="K255" s="127" t="str">
        <f t="shared" si="21"/>
        <v/>
      </c>
      <c r="L255" s="154" t="str">
        <f>IF('Proje ve Personel Bilgileri'!C165&gt;0,AUcret,"")</f>
        <v/>
      </c>
      <c r="M255" s="155" t="str">
        <f t="shared" si="22"/>
        <v/>
      </c>
      <c r="N255" s="154" t="str">
        <f>IF('Proje ve Personel Bilgileri'!C165&gt;0,L255*M255,"")</f>
        <v/>
      </c>
      <c r="O255" s="154" t="str">
        <f>IF('Proje ve Personel Bilgileri'!C165&gt;0,G011B!R240,"")</f>
        <v/>
      </c>
      <c r="P255" s="156" t="str">
        <f>IF('Proje ve Personel Bilgileri'!C165&gt;0,MIN(N255,O255),"")</f>
        <v/>
      </c>
      <c r="Q255" s="344"/>
      <c r="R255" s="343"/>
      <c r="S255" s="342"/>
    </row>
    <row r="256" spans="1:19" ht="18" customHeight="1" x14ac:dyDescent="0.25">
      <c r="A256" s="339">
        <v>150</v>
      </c>
      <c r="B256" s="146" t="str">
        <f>IF('Proje ve Personel Bilgileri'!C166&gt;0,'Proje ve Personel Bilgileri'!C166,"")</f>
        <v/>
      </c>
      <c r="C256" s="147" t="str">
        <f>IF('Proje ve Personel Bilgileri'!C166&gt;0,'Proje ve Personel Bilgileri'!D166,"")</f>
        <v/>
      </c>
      <c r="D256" s="225"/>
      <c r="E256" s="264"/>
      <c r="F256" s="264"/>
      <c r="G256" s="264"/>
      <c r="H256" s="264"/>
      <c r="I256" s="264"/>
      <c r="J256" s="90"/>
      <c r="K256" s="127" t="str">
        <f t="shared" si="21"/>
        <v/>
      </c>
      <c r="L256" s="154" t="str">
        <f>IF('Proje ve Personel Bilgileri'!C166&gt;0,AUcret,"")</f>
        <v/>
      </c>
      <c r="M256" s="155" t="str">
        <f t="shared" si="22"/>
        <v/>
      </c>
      <c r="N256" s="154" t="str">
        <f>IF('Proje ve Personel Bilgileri'!C166&gt;0,L256*M256,"")</f>
        <v/>
      </c>
      <c r="O256" s="154" t="str">
        <f>IF('Proje ve Personel Bilgileri'!C166&gt;0,G011B!R241,"")</f>
        <v/>
      </c>
      <c r="P256" s="156" t="str">
        <f>IF('Proje ve Personel Bilgileri'!C166&gt;0,MIN(N256,O256),"")</f>
        <v/>
      </c>
      <c r="Q256" s="344"/>
      <c r="R256" s="343"/>
      <c r="S256" s="342"/>
    </row>
    <row r="257" spans="1:19" ht="18" customHeight="1" x14ac:dyDescent="0.25">
      <c r="A257" s="339">
        <v>151</v>
      </c>
      <c r="B257" s="146" t="str">
        <f>IF('Proje ve Personel Bilgileri'!C167&gt;0,'Proje ve Personel Bilgileri'!C167,"")</f>
        <v/>
      </c>
      <c r="C257" s="147" t="str">
        <f>IF('Proje ve Personel Bilgileri'!C167&gt;0,'Proje ve Personel Bilgileri'!D167,"")</f>
        <v/>
      </c>
      <c r="D257" s="225"/>
      <c r="E257" s="264"/>
      <c r="F257" s="264"/>
      <c r="G257" s="264"/>
      <c r="H257" s="264"/>
      <c r="I257" s="264"/>
      <c r="J257" s="90"/>
      <c r="K257" s="127" t="str">
        <f t="shared" si="21"/>
        <v/>
      </c>
      <c r="L257" s="154" t="str">
        <f>IF('Proje ve Personel Bilgileri'!C167&gt;0,AUcret,"")</f>
        <v/>
      </c>
      <c r="M257" s="155" t="str">
        <f t="shared" si="22"/>
        <v/>
      </c>
      <c r="N257" s="154" t="str">
        <f>IF('Proje ve Personel Bilgileri'!C167&gt;0,L257*M257,"")</f>
        <v/>
      </c>
      <c r="O257" s="154" t="str">
        <f>IF('Proje ve Personel Bilgileri'!C167&gt;0,G011B!R242,"")</f>
        <v/>
      </c>
      <c r="P257" s="156" t="str">
        <f>IF('Proje ve Personel Bilgileri'!C167&gt;0,MIN(N257,O257),"")</f>
        <v/>
      </c>
      <c r="Q257" s="344"/>
      <c r="R257" s="343"/>
      <c r="S257" s="342"/>
    </row>
    <row r="258" spans="1:19" ht="18" customHeight="1" x14ac:dyDescent="0.25">
      <c r="A258" s="339">
        <v>152</v>
      </c>
      <c r="B258" s="146" t="str">
        <f>IF('Proje ve Personel Bilgileri'!C168&gt;0,'Proje ve Personel Bilgileri'!C168,"")</f>
        <v/>
      </c>
      <c r="C258" s="147" t="str">
        <f>IF('Proje ve Personel Bilgileri'!C168&gt;0,'Proje ve Personel Bilgileri'!D168,"")</f>
        <v/>
      </c>
      <c r="D258" s="225"/>
      <c r="E258" s="264"/>
      <c r="F258" s="264"/>
      <c r="G258" s="264"/>
      <c r="H258" s="264"/>
      <c r="I258" s="264"/>
      <c r="J258" s="90"/>
      <c r="K258" s="127" t="str">
        <f t="shared" si="21"/>
        <v/>
      </c>
      <c r="L258" s="154" t="str">
        <f>IF('Proje ve Personel Bilgileri'!C168&gt;0,AUcret,"")</f>
        <v/>
      </c>
      <c r="M258" s="155" t="str">
        <f t="shared" si="22"/>
        <v/>
      </c>
      <c r="N258" s="154" t="str">
        <f>IF('Proje ve Personel Bilgileri'!C168&gt;0,L258*M258,"")</f>
        <v/>
      </c>
      <c r="O258" s="154" t="str">
        <f>IF('Proje ve Personel Bilgileri'!C168&gt;0,G011B!R243,"")</f>
        <v/>
      </c>
      <c r="P258" s="156" t="str">
        <f>IF('Proje ve Personel Bilgileri'!C168&gt;0,MIN(N258,O258),"")</f>
        <v/>
      </c>
      <c r="Q258" s="344"/>
      <c r="R258" s="343"/>
      <c r="S258" s="342"/>
    </row>
    <row r="259" spans="1:19" ht="18" customHeight="1" x14ac:dyDescent="0.25">
      <c r="A259" s="339">
        <v>153</v>
      </c>
      <c r="B259" s="146" t="str">
        <f>IF('Proje ve Personel Bilgileri'!C169&gt;0,'Proje ve Personel Bilgileri'!C169,"")</f>
        <v/>
      </c>
      <c r="C259" s="147" t="str">
        <f>IF('Proje ve Personel Bilgileri'!C169&gt;0,'Proje ve Personel Bilgileri'!D169,"")</f>
        <v/>
      </c>
      <c r="D259" s="225"/>
      <c r="E259" s="264"/>
      <c r="F259" s="264"/>
      <c r="G259" s="264"/>
      <c r="H259" s="264"/>
      <c r="I259" s="264"/>
      <c r="J259" s="90"/>
      <c r="K259" s="127" t="str">
        <f t="shared" si="21"/>
        <v/>
      </c>
      <c r="L259" s="154" t="str">
        <f>IF('Proje ve Personel Bilgileri'!C169&gt;0,AUcret,"")</f>
        <v/>
      </c>
      <c r="M259" s="155" t="str">
        <f t="shared" si="22"/>
        <v/>
      </c>
      <c r="N259" s="154" t="str">
        <f>IF('Proje ve Personel Bilgileri'!C169&gt;0,L259*M259,"")</f>
        <v/>
      </c>
      <c r="O259" s="154" t="str">
        <f>IF('Proje ve Personel Bilgileri'!C169&gt;0,G011B!R244,"")</f>
        <v/>
      </c>
      <c r="P259" s="156" t="str">
        <f>IF('Proje ve Personel Bilgileri'!C169&gt;0,MIN(N259,O259),"")</f>
        <v/>
      </c>
      <c r="Q259" s="344"/>
      <c r="R259" s="343"/>
      <c r="S259" s="342"/>
    </row>
    <row r="260" spans="1:19" ht="18" customHeight="1" x14ac:dyDescent="0.25">
      <c r="A260" s="339">
        <v>154</v>
      </c>
      <c r="B260" s="146" t="str">
        <f>IF('Proje ve Personel Bilgileri'!C170&gt;0,'Proje ve Personel Bilgileri'!C170,"")</f>
        <v/>
      </c>
      <c r="C260" s="147" t="str">
        <f>IF('Proje ve Personel Bilgileri'!C170&gt;0,'Proje ve Personel Bilgileri'!D170,"")</f>
        <v/>
      </c>
      <c r="D260" s="225"/>
      <c r="E260" s="264"/>
      <c r="F260" s="264"/>
      <c r="G260" s="264"/>
      <c r="H260" s="264"/>
      <c r="I260" s="264"/>
      <c r="J260" s="90"/>
      <c r="K260" s="127" t="str">
        <f t="shared" si="21"/>
        <v/>
      </c>
      <c r="L260" s="154" t="str">
        <f>IF('Proje ve Personel Bilgileri'!C170&gt;0,AUcret,"")</f>
        <v/>
      </c>
      <c r="M260" s="155" t="str">
        <f t="shared" si="22"/>
        <v/>
      </c>
      <c r="N260" s="154" t="str">
        <f>IF('Proje ve Personel Bilgileri'!C170&gt;0,L260*M260,"")</f>
        <v/>
      </c>
      <c r="O260" s="154" t="str">
        <f>IF('Proje ve Personel Bilgileri'!C170&gt;0,G011B!R245,"")</f>
        <v/>
      </c>
      <c r="P260" s="156" t="str">
        <f>IF('Proje ve Personel Bilgileri'!C170&gt;0,MIN(N260,O260),"")</f>
        <v/>
      </c>
      <c r="Q260" s="344"/>
      <c r="R260" s="343"/>
      <c r="S260" s="342"/>
    </row>
    <row r="261" spans="1:19" ht="18" customHeight="1" x14ac:dyDescent="0.25">
      <c r="A261" s="339">
        <v>155</v>
      </c>
      <c r="B261" s="146" t="str">
        <f>IF('Proje ve Personel Bilgileri'!C171&gt;0,'Proje ve Personel Bilgileri'!C171,"")</f>
        <v/>
      </c>
      <c r="C261" s="147" t="str">
        <f>IF('Proje ve Personel Bilgileri'!C171&gt;0,'Proje ve Personel Bilgileri'!D171,"")</f>
        <v/>
      </c>
      <c r="D261" s="225"/>
      <c r="E261" s="264"/>
      <c r="F261" s="264"/>
      <c r="G261" s="264"/>
      <c r="H261" s="264"/>
      <c r="I261" s="264"/>
      <c r="J261" s="90"/>
      <c r="K261" s="127" t="str">
        <f t="shared" si="21"/>
        <v/>
      </c>
      <c r="L261" s="154" t="str">
        <f>IF('Proje ve Personel Bilgileri'!C171&gt;0,AUcret,"")</f>
        <v/>
      </c>
      <c r="M261" s="155" t="str">
        <f t="shared" si="22"/>
        <v/>
      </c>
      <c r="N261" s="154" t="str">
        <f>IF('Proje ve Personel Bilgileri'!C171&gt;0,L261*M261,"")</f>
        <v/>
      </c>
      <c r="O261" s="154" t="str">
        <f>IF('Proje ve Personel Bilgileri'!C171&gt;0,G011B!R246,"")</f>
        <v/>
      </c>
      <c r="P261" s="156" t="str">
        <f>IF('Proje ve Personel Bilgileri'!C171&gt;0,MIN(N261,O261),"")</f>
        <v/>
      </c>
      <c r="Q261" s="344"/>
      <c r="R261" s="343"/>
      <c r="S261" s="342"/>
    </row>
    <row r="262" spans="1:19" ht="18" customHeight="1" x14ac:dyDescent="0.25">
      <c r="A262" s="339">
        <v>156</v>
      </c>
      <c r="B262" s="146" t="str">
        <f>IF('Proje ve Personel Bilgileri'!C172&gt;0,'Proje ve Personel Bilgileri'!C172,"")</f>
        <v/>
      </c>
      <c r="C262" s="147" t="str">
        <f>IF('Proje ve Personel Bilgileri'!C172&gt;0,'Proje ve Personel Bilgileri'!D172,"")</f>
        <v/>
      </c>
      <c r="D262" s="225"/>
      <c r="E262" s="264"/>
      <c r="F262" s="264"/>
      <c r="G262" s="264"/>
      <c r="H262" s="264"/>
      <c r="I262" s="264"/>
      <c r="J262" s="90"/>
      <c r="K262" s="127" t="str">
        <f t="shared" si="21"/>
        <v/>
      </c>
      <c r="L262" s="154" t="str">
        <f>IF('Proje ve Personel Bilgileri'!C172&gt;0,AUcret,"")</f>
        <v/>
      </c>
      <c r="M262" s="155" t="str">
        <f t="shared" si="22"/>
        <v/>
      </c>
      <c r="N262" s="154" t="str">
        <f>IF('Proje ve Personel Bilgileri'!C172&gt;0,L262*M262,"")</f>
        <v/>
      </c>
      <c r="O262" s="154" t="str">
        <f>IF('Proje ve Personel Bilgileri'!C172&gt;0,G011B!R247,"")</f>
        <v/>
      </c>
      <c r="P262" s="156" t="str">
        <f>IF('Proje ve Personel Bilgileri'!C172&gt;0,MIN(N262,O262),"")</f>
        <v/>
      </c>
      <c r="Q262" s="344"/>
      <c r="R262" s="343"/>
      <c r="S262" s="342"/>
    </row>
    <row r="263" spans="1:19" ht="18" customHeight="1" x14ac:dyDescent="0.25">
      <c r="A263" s="339">
        <v>157</v>
      </c>
      <c r="B263" s="146" t="str">
        <f>IF('Proje ve Personel Bilgileri'!C173&gt;0,'Proje ve Personel Bilgileri'!C173,"")</f>
        <v/>
      </c>
      <c r="C263" s="147" t="str">
        <f>IF('Proje ve Personel Bilgileri'!C173&gt;0,'Proje ve Personel Bilgileri'!D173,"")</f>
        <v/>
      </c>
      <c r="D263" s="225"/>
      <c r="E263" s="264"/>
      <c r="F263" s="264"/>
      <c r="G263" s="264"/>
      <c r="H263" s="264"/>
      <c r="I263" s="264"/>
      <c r="J263" s="90"/>
      <c r="K263" s="127" t="str">
        <f t="shared" si="21"/>
        <v/>
      </c>
      <c r="L263" s="154" t="str">
        <f>IF('Proje ve Personel Bilgileri'!C173&gt;0,AUcret,"")</f>
        <v/>
      </c>
      <c r="M263" s="155" t="str">
        <f t="shared" si="22"/>
        <v/>
      </c>
      <c r="N263" s="154" t="str">
        <f>IF('Proje ve Personel Bilgileri'!C173&gt;0,L263*M263,"")</f>
        <v/>
      </c>
      <c r="O263" s="154" t="str">
        <f>IF('Proje ve Personel Bilgileri'!C173&gt;0,G011B!R248,"")</f>
        <v/>
      </c>
      <c r="P263" s="156" t="str">
        <f>IF('Proje ve Personel Bilgileri'!C173&gt;0,MIN(N263,O263),"")</f>
        <v/>
      </c>
      <c r="Q263" s="344"/>
      <c r="R263" s="343"/>
      <c r="S263" s="342"/>
    </row>
    <row r="264" spans="1:19" ht="18" customHeight="1" x14ac:dyDescent="0.25">
      <c r="A264" s="339">
        <v>158</v>
      </c>
      <c r="B264" s="146" t="str">
        <f>IF('Proje ve Personel Bilgileri'!C174&gt;0,'Proje ve Personel Bilgileri'!C174,"")</f>
        <v/>
      </c>
      <c r="C264" s="147" t="str">
        <f>IF('Proje ve Personel Bilgileri'!C174&gt;0,'Proje ve Personel Bilgileri'!D174,"")</f>
        <v/>
      </c>
      <c r="D264" s="225"/>
      <c r="E264" s="264"/>
      <c r="F264" s="264"/>
      <c r="G264" s="264"/>
      <c r="H264" s="264"/>
      <c r="I264" s="264"/>
      <c r="J264" s="90"/>
      <c r="K264" s="127" t="str">
        <f t="shared" si="21"/>
        <v/>
      </c>
      <c r="L264" s="154" t="str">
        <f>IF('Proje ve Personel Bilgileri'!C174&gt;0,AUcret,"")</f>
        <v/>
      </c>
      <c r="M264" s="155" t="str">
        <f t="shared" si="22"/>
        <v/>
      </c>
      <c r="N264" s="154" t="str">
        <f>IF('Proje ve Personel Bilgileri'!C174&gt;0,L264*M264,"")</f>
        <v/>
      </c>
      <c r="O264" s="154" t="str">
        <f>IF('Proje ve Personel Bilgileri'!C174&gt;0,G011B!R249,"")</f>
        <v/>
      </c>
      <c r="P264" s="156" t="str">
        <f>IF('Proje ve Personel Bilgileri'!C174&gt;0,MIN(N264,O264),"")</f>
        <v/>
      </c>
      <c r="Q264" s="344"/>
      <c r="R264" s="343"/>
      <c r="S264" s="342"/>
    </row>
    <row r="265" spans="1:19" ht="18" customHeight="1" x14ac:dyDescent="0.25">
      <c r="A265" s="339">
        <v>159</v>
      </c>
      <c r="B265" s="146" t="str">
        <f>IF('Proje ve Personel Bilgileri'!C175&gt;0,'Proje ve Personel Bilgileri'!C175,"")</f>
        <v/>
      </c>
      <c r="C265" s="147" t="str">
        <f>IF('Proje ve Personel Bilgileri'!C175&gt;0,'Proje ve Personel Bilgileri'!D175,"")</f>
        <v/>
      </c>
      <c r="D265" s="225"/>
      <c r="E265" s="264"/>
      <c r="F265" s="264"/>
      <c r="G265" s="264"/>
      <c r="H265" s="264"/>
      <c r="I265" s="264"/>
      <c r="J265" s="90"/>
      <c r="K265" s="127" t="str">
        <f t="shared" si="21"/>
        <v/>
      </c>
      <c r="L265" s="154" t="str">
        <f>IF('Proje ve Personel Bilgileri'!C175&gt;0,AUcret,"")</f>
        <v/>
      </c>
      <c r="M265" s="155" t="str">
        <f t="shared" si="22"/>
        <v/>
      </c>
      <c r="N265" s="154" t="str">
        <f>IF('Proje ve Personel Bilgileri'!C175&gt;0,L265*M265,"")</f>
        <v/>
      </c>
      <c r="O265" s="154" t="str">
        <f>IF('Proje ve Personel Bilgileri'!C175&gt;0,G011B!R250,"")</f>
        <v/>
      </c>
      <c r="P265" s="156" t="str">
        <f>IF('Proje ve Personel Bilgileri'!C175&gt;0,MIN(N265,O265),"")</f>
        <v/>
      </c>
      <c r="Q265" s="344"/>
      <c r="R265" s="343"/>
      <c r="S265" s="342"/>
    </row>
    <row r="266" spans="1:19" ht="18" customHeight="1" thickBot="1" x14ac:dyDescent="0.3">
      <c r="A266" s="340">
        <v>160</v>
      </c>
      <c r="B266" s="148" t="str">
        <f>IF('Proje ve Personel Bilgileri'!C176&gt;0,'Proje ve Personel Bilgileri'!C176,"")</f>
        <v/>
      </c>
      <c r="C266" s="149" t="str">
        <f>IF('Proje ve Personel Bilgileri'!C176&gt;0,'Proje ve Personel Bilgileri'!D176,"")</f>
        <v/>
      </c>
      <c r="D266" s="226"/>
      <c r="E266" s="91"/>
      <c r="F266" s="91"/>
      <c r="G266" s="91"/>
      <c r="H266" s="91"/>
      <c r="I266" s="91"/>
      <c r="J266" s="92"/>
      <c r="K266" s="157" t="str">
        <f t="shared" si="21"/>
        <v/>
      </c>
      <c r="L266" s="158" t="str">
        <f>IF('Proje ve Personel Bilgileri'!C176&gt;0,AUcret,"")</f>
        <v/>
      </c>
      <c r="M266" s="159" t="str">
        <f t="shared" si="22"/>
        <v/>
      </c>
      <c r="N266" s="158" t="str">
        <f>IF('Proje ve Personel Bilgileri'!C176&gt;0,L266*M266,"")</f>
        <v/>
      </c>
      <c r="O266" s="158" t="str">
        <f>IF('Proje ve Personel Bilgileri'!C176&gt;0,G011B!R251,"")</f>
        <v/>
      </c>
      <c r="P266" s="160" t="str">
        <f>IF('Proje ve Personel Bilgileri'!C176&gt;0,MIN(N266,O266),"")</f>
        <v/>
      </c>
      <c r="Q266" s="344"/>
      <c r="R266" s="161">
        <f>IF(ISERROR(IF(SUM(L247:L266)&gt;0,1,0)),1,IF(SUM(L247:L266)&gt;0,1,0))</f>
        <v>0</v>
      </c>
      <c r="S266" s="342"/>
    </row>
    <row r="267" spans="1:19" x14ac:dyDescent="0.25">
      <c r="A267" s="143" t="s">
        <v>57</v>
      </c>
      <c r="B267" s="64"/>
      <c r="C267" s="64"/>
      <c r="D267" s="64"/>
      <c r="E267" s="64"/>
      <c r="F267" s="64"/>
      <c r="G267" s="64"/>
      <c r="H267" s="64"/>
      <c r="I267" s="64"/>
      <c r="J267" s="64"/>
      <c r="K267" s="64"/>
      <c r="L267" s="64"/>
      <c r="M267" s="64"/>
      <c r="N267" s="64"/>
      <c r="O267" s="64"/>
      <c r="P267" s="64"/>
      <c r="Q267" s="344"/>
      <c r="R267" s="342"/>
      <c r="S267" s="342"/>
    </row>
    <row r="268" spans="1:19" x14ac:dyDescent="0.25">
      <c r="A268" s="143" t="s">
        <v>59</v>
      </c>
      <c r="B268" s="64"/>
      <c r="C268" s="64"/>
      <c r="D268" s="64"/>
      <c r="E268" s="64"/>
      <c r="F268" s="64"/>
      <c r="G268" s="64"/>
      <c r="H268" s="64"/>
      <c r="I268" s="64"/>
      <c r="J268" s="64"/>
      <c r="K268" s="64"/>
      <c r="L268" s="64"/>
      <c r="M268" s="64"/>
      <c r="N268" s="64"/>
      <c r="O268" s="64"/>
      <c r="P268" s="64"/>
      <c r="Q268" s="344"/>
      <c r="R268" s="342"/>
      <c r="S268" s="342"/>
    </row>
    <row r="269" spans="1:19" x14ac:dyDescent="0.25">
      <c r="A269" s="143" t="s">
        <v>58</v>
      </c>
      <c r="B269" s="64"/>
      <c r="C269" s="64"/>
      <c r="D269" s="64"/>
      <c r="E269" s="64"/>
      <c r="F269" s="64"/>
      <c r="G269" s="64"/>
      <c r="H269" s="64"/>
      <c r="I269" s="64"/>
      <c r="J269" s="64"/>
      <c r="K269" s="64"/>
      <c r="L269" s="64"/>
      <c r="M269" s="64"/>
      <c r="N269" s="64"/>
      <c r="O269" s="64"/>
      <c r="P269" s="64"/>
      <c r="Q269" s="344"/>
      <c r="R269" s="342"/>
      <c r="S269" s="342"/>
    </row>
    <row r="270" spans="1:19" x14ac:dyDescent="0.25">
      <c r="A270" s="64"/>
      <c r="B270" s="64"/>
      <c r="C270" s="64"/>
      <c r="D270" s="64"/>
      <c r="E270" s="64"/>
      <c r="F270" s="64"/>
      <c r="G270" s="64"/>
      <c r="H270" s="64"/>
      <c r="I270" s="64"/>
      <c r="J270" s="64"/>
      <c r="K270" s="64"/>
      <c r="L270" s="64"/>
      <c r="M270" s="64"/>
      <c r="N270" s="64"/>
      <c r="O270" s="64"/>
      <c r="P270" s="64"/>
      <c r="Q270" s="344"/>
      <c r="R270" s="342"/>
      <c r="S270" s="342"/>
    </row>
    <row r="271" spans="1:19" ht="19.5" x14ac:dyDescent="0.3">
      <c r="A271" s="330" t="s">
        <v>32</v>
      </c>
      <c r="B271" s="331">
        <f ca="1">imzatarihi</f>
        <v>46091</v>
      </c>
      <c r="C271" s="468" t="s">
        <v>33</v>
      </c>
      <c r="D271" s="468"/>
      <c r="E271" s="332" t="str">
        <f>IF(kurulusyetkilisi&gt;0,kurulusyetkilisi,"")</f>
        <v/>
      </c>
      <c r="F271" s="64"/>
      <c r="G271" s="230"/>
      <c r="H271" s="229"/>
      <c r="I271" s="229"/>
      <c r="J271" s="2"/>
      <c r="K271" s="64"/>
      <c r="L271" s="94"/>
      <c r="M271" s="94"/>
      <c r="N271" s="94"/>
      <c r="O271" s="94"/>
      <c r="P271" s="64"/>
      <c r="Q271" s="344"/>
      <c r="R271" s="342"/>
      <c r="S271" s="342"/>
    </row>
    <row r="272" spans="1:19" ht="19.5" x14ac:dyDescent="0.3">
      <c r="A272" s="232"/>
      <c r="B272" s="232"/>
      <c r="C272" s="468" t="s">
        <v>34</v>
      </c>
      <c r="D272" s="468"/>
      <c r="E272" s="469"/>
      <c r="F272" s="469"/>
      <c r="G272" s="469"/>
      <c r="H272" s="61"/>
      <c r="I272" s="61"/>
      <c r="J272" s="2"/>
      <c r="K272" s="64"/>
      <c r="L272" s="94"/>
      <c r="M272" s="94"/>
      <c r="N272" s="94"/>
      <c r="O272" s="94"/>
      <c r="P272" s="64"/>
      <c r="Q272" s="344"/>
      <c r="R272" s="342"/>
      <c r="S272" s="342"/>
    </row>
    <row r="273" spans="1:19" ht="15.75" x14ac:dyDescent="0.25">
      <c r="A273" s="508" t="s">
        <v>46</v>
      </c>
      <c r="B273" s="508"/>
      <c r="C273" s="508"/>
      <c r="D273" s="508"/>
      <c r="E273" s="508"/>
      <c r="F273" s="508"/>
      <c r="G273" s="508"/>
      <c r="H273" s="508"/>
      <c r="I273" s="508"/>
      <c r="J273" s="508"/>
      <c r="K273" s="508"/>
      <c r="L273" s="508"/>
      <c r="M273" s="508"/>
      <c r="N273" s="508"/>
      <c r="O273" s="508"/>
      <c r="P273" s="508"/>
      <c r="Q273" s="344"/>
      <c r="R273" s="342"/>
      <c r="S273" s="342"/>
    </row>
    <row r="274" spans="1:19" x14ac:dyDescent="0.25">
      <c r="A274" s="494" t="str">
        <f>IF(YilDonem&lt;&gt;"",CONCATENATE(YilDonem," dönemine aittir."),"")</f>
        <v/>
      </c>
      <c r="B274" s="494"/>
      <c r="C274" s="494"/>
      <c r="D274" s="494"/>
      <c r="E274" s="494"/>
      <c r="F274" s="494"/>
      <c r="G274" s="494"/>
      <c r="H274" s="494"/>
      <c r="I274" s="494"/>
      <c r="J274" s="494"/>
      <c r="K274" s="494"/>
      <c r="L274" s="494"/>
      <c r="M274" s="494"/>
      <c r="N274" s="494"/>
      <c r="O274" s="494"/>
      <c r="P274" s="494"/>
      <c r="Q274" s="344"/>
      <c r="R274" s="342"/>
      <c r="S274" s="342"/>
    </row>
    <row r="275" spans="1:19" ht="19.5" thickBot="1" x14ac:dyDescent="0.35">
      <c r="A275" s="495" t="s">
        <v>65</v>
      </c>
      <c r="B275" s="495"/>
      <c r="C275" s="495"/>
      <c r="D275" s="495"/>
      <c r="E275" s="495"/>
      <c r="F275" s="495"/>
      <c r="G275" s="495"/>
      <c r="H275" s="495"/>
      <c r="I275" s="495"/>
      <c r="J275" s="495"/>
      <c r="K275" s="495"/>
      <c r="L275" s="495"/>
      <c r="M275" s="495"/>
      <c r="N275" s="495"/>
      <c r="O275" s="495"/>
      <c r="P275" s="495"/>
      <c r="Q275" s="344"/>
      <c r="R275" s="342"/>
      <c r="S275" s="342"/>
    </row>
    <row r="276" spans="1:19" ht="31.7" customHeight="1" thickBot="1" x14ac:dyDescent="0.3">
      <c r="A276" s="496" t="s">
        <v>167</v>
      </c>
      <c r="B276" s="498"/>
      <c r="C276" s="496" t="str">
        <f>IF(ProjeNo&gt;0,ProjeNo,"")</f>
        <v/>
      </c>
      <c r="D276" s="497"/>
      <c r="E276" s="497"/>
      <c r="F276" s="497"/>
      <c r="G276" s="497"/>
      <c r="H276" s="497"/>
      <c r="I276" s="497"/>
      <c r="J276" s="497"/>
      <c r="K276" s="497"/>
      <c r="L276" s="497"/>
      <c r="M276" s="497"/>
      <c r="N276" s="497"/>
      <c r="O276" s="497"/>
      <c r="P276" s="498"/>
      <c r="Q276" s="344"/>
      <c r="R276" s="342"/>
      <c r="S276" s="342"/>
    </row>
    <row r="277" spans="1:19" ht="42.75" customHeight="1" thickBot="1" x14ac:dyDescent="0.3">
      <c r="A277" s="517" t="s">
        <v>168</v>
      </c>
      <c r="B277" s="518"/>
      <c r="C277" s="519" t="str">
        <f>IF(ProjeAdi&gt;0,ProjeAdi,"")</f>
        <v/>
      </c>
      <c r="D277" s="520"/>
      <c r="E277" s="520"/>
      <c r="F277" s="520"/>
      <c r="G277" s="520"/>
      <c r="H277" s="520"/>
      <c r="I277" s="520"/>
      <c r="J277" s="520"/>
      <c r="K277" s="520"/>
      <c r="L277" s="520"/>
      <c r="M277" s="520"/>
      <c r="N277" s="520"/>
      <c r="O277" s="520"/>
      <c r="P277" s="521"/>
      <c r="Q277" s="344"/>
      <c r="R277" s="342"/>
      <c r="S277" s="342"/>
    </row>
    <row r="278" spans="1:19" ht="31.7" customHeight="1" thickBot="1" x14ac:dyDescent="0.3">
      <c r="A278" s="496" t="s">
        <v>0</v>
      </c>
      <c r="B278" s="522"/>
      <c r="C278" s="523" t="str">
        <f>IF(BasvuruTarihi&lt;&gt;"",BasvuruTarihi,"")</f>
        <v/>
      </c>
      <c r="D278" s="524"/>
      <c r="E278" s="524"/>
      <c r="F278" s="524"/>
      <c r="G278" s="524"/>
      <c r="H278" s="524"/>
      <c r="I278" s="524"/>
      <c r="J278" s="524"/>
      <c r="K278" s="524"/>
      <c r="L278" s="524"/>
      <c r="M278" s="524"/>
      <c r="N278" s="524"/>
      <c r="O278" s="524"/>
      <c r="P278" s="525"/>
      <c r="Q278" s="344"/>
      <c r="R278" s="342"/>
      <c r="S278" s="342"/>
    </row>
    <row r="279" spans="1:19" ht="15" customHeight="1" thickBot="1" x14ac:dyDescent="0.3">
      <c r="A279" s="509" t="s">
        <v>3</v>
      </c>
      <c r="B279" s="509" t="s">
        <v>4</v>
      </c>
      <c r="C279" s="511" t="s">
        <v>135</v>
      </c>
      <c r="D279" s="511" t="s">
        <v>154</v>
      </c>
      <c r="E279" s="513" t="s">
        <v>47</v>
      </c>
      <c r="F279" s="513"/>
      <c r="G279" s="513"/>
      <c r="H279" s="513"/>
      <c r="I279" s="513"/>
      <c r="J279" s="514" t="s">
        <v>53</v>
      </c>
      <c r="K279" s="511" t="s">
        <v>64</v>
      </c>
      <c r="L279" s="511" t="s">
        <v>60</v>
      </c>
      <c r="M279" s="511" t="s">
        <v>61</v>
      </c>
      <c r="N279" s="511" t="s">
        <v>62</v>
      </c>
      <c r="O279" s="511" t="s">
        <v>63</v>
      </c>
      <c r="P279" s="511" t="s">
        <v>54</v>
      </c>
      <c r="Q279" s="344"/>
      <c r="R279" s="342"/>
      <c r="S279" s="342"/>
    </row>
    <row r="280" spans="1:19" ht="88.5" customHeight="1" thickBot="1" x14ac:dyDescent="0.3">
      <c r="A280" s="510"/>
      <c r="B280" s="510"/>
      <c r="C280" s="512"/>
      <c r="D280" s="516"/>
      <c r="E280" s="345" t="s">
        <v>48</v>
      </c>
      <c r="F280" s="345" t="s">
        <v>49</v>
      </c>
      <c r="G280" s="345" t="s">
        <v>50</v>
      </c>
      <c r="H280" s="345" t="s">
        <v>51</v>
      </c>
      <c r="I280" s="345" t="s">
        <v>52</v>
      </c>
      <c r="J280" s="515"/>
      <c r="K280" s="512"/>
      <c r="L280" s="512"/>
      <c r="M280" s="512"/>
      <c r="N280" s="512"/>
      <c r="O280" s="512"/>
      <c r="P280" s="512"/>
      <c r="Q280" s="344"/>
      <c r="R280" s="342"/>
      <c r="S280" s="342"/>
    </row>
    <row r="281" spans="1:19" ht="18" customHeight="1" x14ac:dyDescent="0.25">
      <c r="A281" s="338">
        <v>161</v>
      </c>
      <c r="B281" s="144" t="str">
        <f>IF('Proje ve Personel Bilgileri'!C177&gt;0,'Proje ve Personel Bilgileri'!C177,"")</f>
        <v/>
      </c>
      <c r="C281" s="145" t="str">
        <f>IF('Proje ve Personel Bilgileri'!C177&gt;0,'Proje ve Personel Bilgileri'!D177,"")</f>
        <v/>
      </c>
      <c r="D281" s="224"/>
      <c r="E281" s="88"/>
      <c r="F281" s="88"/>
      <c r="G281" s="88"/>
      <c r="H281" s="88"/>
      <c r="I281" s="88"/>
      <c r="J281" s="89"/>
      <c r="K281" s="150" t="str">
        <f t="shared" ref="K281" si="23">IF(AND(BasvuruTarihi&gt;0,J281&gt;0),DAYS360(J281,BasvuruTarihi)/30,"")</f>
        <v/>
      </c>
      <c r="L281" s="151" t="str">
        <f>IF('Proje ve Personel Bilgileri'!C177&gt;0,AUcret,"")</f>
        <v/>
      </c>
      <c r="M281" s="152" t="str">
        <f>IF(LEN(B281)&gt;0,IF(D281="X",1,IF(E281="X",3,IF(F281="X",4,IF(OR(G281="X",H281="X"),8,IF(I281="X",12,0))))),"")</f>
        <v/>
      </c>
      <c r="N281" s="151" t="str">
        <f>IF('Proje ve Personel Bilgileri'!C177&gt;0,L281*M281,"")</f>
        <v/>
      </c>
      <c r="O281" s="151" t="str">
        <f>IF('Proje ve Personel Bilgileri'!C177&gt;0,G011B!R264,"")</f>
        <v/>
      </c>
      <c r="P281" s="153" t="str">
        <f>IF('Proje ve Personel Bilgileri'!C177&gt;0,MIN(N281,O281),"")</f>
        <v/>
      </c>
      <c r="Q281" s="344"/>
      <c r="R281" s="343"/>
      <c r="S281" s="342"/>
    </row>
    <row r="282" spans="1:19" ht="18" customHeight="1" x14ac:dyDescent="0.25">
      <c r="A282" s="339">
        <v>162</v>
      </c>
      <c r="B282" s="146" t="str">
        <f>IF('Proje ve Personel Bilgileri'!C178&gt;0,'Proje ve Personel Bilgileri'!C178,"")</f>
        <v/>
      </c>
      <c r="C282" s="147" t="str">
        <f>IF('Proje ve Personel Bilgileri'!C178&gt;0,'Proje ve Personel Bilgileri'!D178,"")</f>
        <v/>
      </c>
      <c r="D282" s="225"/>
      <c r="E282" s="264"/>
      <c r="F282" s="264"/>
      <c r="G282" s="264"/>
      <c r="H282" s="264"/>
      <c r="I282" s="264"/>
      <c r="J282" s="90"/>
      <c r="K282" s="127" t="str">
        <f t="shared" ref="K282:K300" si="24">IF(AND(BasvuruTarihi&gt;0,J282&gt;0),DAYS360(J282,BasvuruTarihi)/30,"")</f>
        <v/>
      </c>
      <c r="L282" s="154" t="str">
        <f>IF('Proje ve Personel Bilgileri'!C178&gt;0,AUcret,"")</f>
        <v/>
      </c>
      <c r="M282" s="155" t="str">
        <f t="shared" ref="M282:M300" si="25">IF(LEN(B282)&gt;0,IF(D282="X",1,IF(E282="X",3,IF(F282="X",4,IF(OR(G282="X",H282="X"),8,IF(I282="X",12,0))))),"")</f>
        <v/>
      </c>
      <c r="N282" s="154" t="str">
        <f>IF('Proje ve Personel Bilgileri'!C178&gt;0,L282*M282,"")</f>
        <v/>
      </c>
      <c r="O282" s="154" t="str">
        <f>IF('Proje ve Personel Bilgileri'!C178&gt;0,G011B!R265,"")</f>
        <v/>
      </c>
      <c r="P282" s="156" t="str">
        <f>IF('Proje ve Personel Bilgileri'!C178&gt;0,MIN(N282,O282),"")</f>
        <v/>
      </c>
      <c r="Q282" s="344"/>
      <c r="R282" s="343"/>
      <c r="S282" s="342"/>
    </row>
    <row r="283" spans="1:19" ht="18" customHeight="1" x14ac:dyDescent="0.25">
      <c r="A283" s="339">
        <v>163</v>
      </c>
      <c r="B283" s="146" t="str">
        <f>IF('Proje ve Personel Bilgileri'!C179&gt;0,'Proje ve Personel Bilgileri'!C179,"")</f>
        <v/>
      </c>
      <c r="C283" s="147" t="str">
        <f>IF('Proje ve Personel Bilgileri'!C179&gt;0,'Proje ve Personel Bilgileri'!D179,"")</f>
        <v/>
      </c>
      <c r="D283" s="225"/>
      <c r="E283" s="264"/>
      <c r="F283" s="264"/>
      <c r="G283" s="264"/>
      <c r="H283" s="264"/>
      <c r="I283" s="264"/>
      <c r="J283" s="90"/>
      <c r="K283" s="127" t="str">
        <f t="shared" si="24"/>
        <v/>
      </c>
      <c r="L283" s="154" t="str">
        <f>IF('Proje ve Personel Bilgileri'!C179&gt;0,AUcret,"")</f>
        <v/>
      </c>
      <c r="M283" s="155" t="str">
        <f t="shared" si="25"/>
        <v/>
      </c>
      <c r="N283" s="154" t="str">
        <f>IF('Proje ve Personel Bilgileri'!C179&gt;0,L283*M283,"")</f>
        <v/>
      </c>
      <c r="O283" s="154" t="str">
        <f>IF('Proje ve Personel Bilgileri'!C179&gt;0,G011B!R266,"")</f>
        <v/>
      </c>
      <c r="P283" s="156" t="str">
        <f>IF('Proje ve Personel Bilgileri'!C179&gt;0,MIN(N283,O283),"")</f>
        <v/>
      </c>
      <c r="Q283" s="344"/>
      <c r="R283" s="343"/>
      <c r="S283" s="342"/>
    </row>
    <row r="284" spans="1:19" ht="18" customHeight="1" x14ac:dyDescent="0.25">
      <c r="A284" s="339">
        <v>164</v>
      </c>
      <c r="B284" s="146" t="str">
        <f>IF('Proje ve Personel Bilgileri'!C180&gt;0,'Proje ve Personel Bilgileri'!C180,"")</f>
        <v/>
      </c>
      <c r="C284" s="147" t="str">
        <f>IF('Proje ve Personel Bilgileri'!C180&gt;0,'Proje ve Personel Bilgileri'!D180,"")</f>
        <v/>
      </c>
      <c r="D284" s="225"/>
      <c r="E284" s="264"/>
      <c r="F284" s="264"/>
      <c r="G284" s="264"/>
      <c r="H284" s="264"/>
      <c r="I284" s="264"/>
      <c r="J284" s="90"/>
      <c r="K284" s="127" t="str">
        <f t="shared" si="24"/>
        <v/>
      </c>
      <c r="L284" s="154" t="str">
        <f>IF('Proje ve Personel Bilgileri'!C180&gt;0,AUcret,"")</f>
        <v/>
      </c>
      <c r="M284" s="155" t="str">
        <f t="shared" si="25"/>
        <v/>
      </c>
      <c r="N284" s="154" t="str">
        <f>IF('Proje ve Personel Bilgileri'!C180&gt;0,L284*M284,"")</f>
        <v/>
      </c>
      <c r="O284" s="154" t="str">
        <f>IF('Proje ve Personel Bilgileri'!C180&gt;0,G011B!R267,"")</f>
        <v/>
      </c>
      <c r="P284" s="156" t="str">
        <f>IF('Proje ve Personel Bilgileri'!C180&gt;0,MIN(N284,O284),"")</f>
        <v/>
      </c>
      <c r="Q284" s="344"/>
      <c r="R284" s="343"/>
      <c r="S284" s="342"/>
    </row>
    <row r="285" spans="1:19" ht="18" customHeight="1" x14ac:dyDescent="0.25">
      <c r="A285" s="339">
        <v>165</v>
      </c>
      <c r="B285" s="146" t="str">
        <f>IF('Proje ve Personel Bilgileri'!C181&gt;0,'Proje ve Personel Bilgileri'!C181,"")</f>
        <v/>
      </c>
      <c r="C285" s="147" t="str">
        <f>IF('Proje ve Personel Bilgileri'!C181&gt;0,'Proje ve Personel Bilgileri'!D181,"")</f>
        <v/>
      </c>
      <c r="D285" s="225"/>
      <c r="E285" s="264"/>
      <c r="F285" s="264"/>
      <c r="G285" s="264"/>
      <c r="H285" s="264"/>
      <c r="I285" s="264"/>
      <c r="J285" s="90"/>
      <c r="K285" s="127" t="str">
        <f t="shared" si="24"/>
        <v/>
      </c>
      <c r="L285" s="154" t="str">
        <f>IF('Proje ve Personel Bilgileri'!C181&gt;0,AUcret,"")</f>
        <v/>
      </c>
      <c r="M285" s="155" t="str">
        <f t="shared" si="25"/>
        <v/>
      </c>
      <c r="N285" s="154" t="str">
        <f>IF('Proje ve Personel Bilgileri'!C181&gt;0,L285*M285,"")</f>
        <v/>
      </c>
      <c r="O285" s="154" t="str">
        <f>IF('Proje ve Personel Bilgileri'!C181&gt;0,G011B!R268,"")</f>
        <v/>
      </c>
      <c r="P285" s="156" t="str">
        <f>IF('Proje ve Personel Bilgileri'!C181&gt;0,MIN(N285,O285),"")</f>
        <v/>
      </c>
      <c r="Q285" s="344"/>
      <c r="R285" s="343"/>
      <c r="S285" s="342"/>
    </row>
    <row r="286" spans="1:19" ht="18" customHeight="1" x14ac:dyDescent="0.25">
      <c r="A286" s="339">
        <v>166</v>
      </c>
      <c r="B286" s="146" t="str">
        <f>IF('Proje ve Personel Bilgileri'!C182&gt;0,'Proje ve Personel Bilgileri'!C182,"")</f>
        <v/>
      </c>
      <c r="C286" s="147" t="str">
        <f>IF('Proje ve Personel Bilgileri'!C182&gt;0,'Proje ve Personel Bilgileri'!D182,"")</f>
        <v/>
      </c>
      <c r="D286" s="225"/>
      <c r="E286" s="264"/>
      <c r="F286" s="264"/>
      <c r="G286" s="264"/>
      <c r="H286" s="264"/>
      <c r="I286" s="264"/>
      <c r="J286" s="90"/>
      <c r="K286" s="127" t="str">
        <f t="shared" si="24"/>
        <v/>
      </c>
      <c r="L286" s="154" t="str">
        <f>IF('Proje ve Personel Bilgileri'!C182&gt;0,AUcret,"")</f>
        <v/>
      </c>
      <c r="M286" s="155" t="str">
        <f t="shared" si="25"/>
        <v/>
      </c>
      <c r="N286" s="154" t="str">
        <f>IF('Proje ve Personel Bilgileri'!C182&gt;0,L286*M286,"")</f>
        <v/>
      </c>
      <c r="O286" s="154" t="str">
        <f>IF('Proje ve Personel Bilgileri'!C182&gt;0,G011B!R269,"")</f>
        <v/>
      </c>
      <c r="P286" s="156" t="str">
        <f>IF('Proje ve Personel Bilgileri'!C182&gt;0,MIN(N286,O286),"")</f>
        <v/>
      </c>
      <c r="Q286" s="344"/>
      <c r="R286" s="343"/>
      <c r="S286" s="342"/>
    </row>
    <row r="287" spans="1:19" ht="18" customHeight="1" x14ac:dyDescent="0.25">
      <c r="A287" s="339">
        <v>167</v>
      </c>
      <c r="B287" s="146" t="str">
        <f>IF('Proje ve Personel Bilgileri'!C183&gt;0,'Proje ve Personel Bilgileri'!C183,"")</f>
        <v/>
      </c>
      <c r="C287" s="147" t="str">
        <f>IF('Proje ve Personel Bilgileri'!C183&gt;0,'Proje ve Personel Bilgileri'!D183,"")</f>
        <v/>
      </c>
      <c r="D287" s="225"/>
      <c r="E287" s="264"/>
      <c r="F287" s="264"/>
      <c r="G287" s="264"/>
      <c r="H287" s="264"/>
      <c r="I287" s="264"/>
      <c r="J287" s="90"/>
      <c r="K287" s="127" t="str">
        <f t="shared" si="24"/>
        <v/>
      </c>
      <c r="L287" s="154" t="str">
        <f>IF('Proje ve Personel Bilgileri'!C183&gt;0,AUcret,"")</f>
        <v/>
      </c>
      <c r="M287" s="155" t="str">
        <f t="shared" si="25"/>
        <v/>
      </c>
      <c r="N287" s="154" t="str">
        <f>IF('Proje ve Personel Bilgileri'!C183&gt;0,L287*M287,"")</f>
        <v/>
      </c>
      <c r="O287" s="154" t="str">
        <f>IF('Proje ve Personel Bilgileri'!C183&gt;0,G011B!R270,"")</f>
        <v/>
      </c>
      <c r="P287" s="156" t="str">
        <f>IF('Proje ve Personel Bilgileri'!C183&gt;0,MIN(N287,O287),"")</f>
        <v/>
      </c>
      <c r="Q287" s="344"/>
      <c r="R287" s="343"/>
      <c r="S287" s="342"/>
    </row>
    <row r="288" spans="1:19" ht="18" customHeight="1" x14ac:dyDescent="0.25">
      <c r="A288" s="339">
        <v>168</v>
      </c>
      <c r="B288" s="146" t="str">
        <f>IF('Proje ve Personel Bilgileri'!C184&gt;0,'Proje ve Personel Bilgileri'!C184,"")</f>
        <v/>
      </c>
      <c r="C288" s="147" t="str">
        <f>IF('Proje ve Personel Bilgileri'!C184&gt;0,'Proje ve Personel Bilgileri'!D184,"")</f>
        <v/>
      </c>
      <c r="D288" s="225"/>
      <c r="E288" s="264"/>
      <c r="F288" s="264"/>
      <c r="G288" s="264"/>
      <c r="H288" s="264"/>
      <c r="I288" s="264"/>
      <c r="J288" s="90"/>
      <c r="K288" s="127" t="str">
        <f t="shared" si="24"/>
        <v/>
      </c>
      <c r="L288" s="154" t="str">
        <f>IF('Proje ve Personel Bilgileri'!C184&gt;0,AUcret,"")</f>
        <v/>
      </c>
      <c r="M288" s="155" t="str">
        <f t="shared" si="25"/>
        <v/>
      </c>
      <c r="N288" s="154" t="str">
        <f>IF('Proje ve Personel Bilgileri'!C184&gt;0,L288*M288,"")</f>
        <v/>
      </c>
      <c r="O288" s="154" t="str">
        <f>IF('Proje ve Personel Bilgileri'!C184&gt;0,G011B!R271,"")</f>
        <v/>
      </c>
      <c r="P288" s="156" t="str">
        <f>IF('Proje ve Personel Bilgileri'!C184&gt;0,MIN(N288,O288),"")</f>
        <v/>
      </c>
      <c r="Q288" s="344"/>
      <c r="R288" s="343"/>
      <c r="S288" s="342"/>
    </row>
    <row r="289" spans="1:19" ht="18" customHeight="1" x14ac:dyDescent="0.25">
      <c r="A289" s="339">
        <v>169</v>
      </c>
      <c r="B289" s="146" t="str">
        <f>IF('Proje ve Personel Bilgileri'!C185&gt;0,'Proje ve Personel Bilgileri'!C185,"")</f>
        <v/>
      </c>
      <c r="C289" s="147" t="str">
        <f>IF('Proje ve Personel Bilgileri'!C185&gt;0,'Proje ve Personel Bilgileri'!D185,"")</f>
        <v/>
      </c>
      <c r="D289" s="225"/>
      <c r="E289" s="264"/>
      <c r="F289" s="264"/>
      <c r="G289" s="264"/>
      <c r="H289" s="264"/>
      <c r="I289" s="264"/>
      <c r="J289" s="90"/>
      <c r="K289" s="127" t="str">
        <f t="shared" si="24"/>
        <v/>
      </c>
      <c r="L289" s="154" t="str">
        <f>IF('Proje ve Personel Bilgileri'!C185&gt;0,AUcret,"")</f>
        <v/>
      </c>
      <c r="M289" s="155" t="str">
        <f t="shared" si="25"/>
        <v/>
      </c>
      <c r="N289" s="154" t="str">
        <f>IF('Proje ve Personel Bilgileri'!C185&gt;0,L289*M289,"")</f>
        <v/>
      </c>
      <c r="O289" s="154" t="str">
        <f>IF('Proje ve Personel Bilgileri'!C185&gt;0,G011B!R272,"")</f>
        <v/>
      </c>
      <c r="P289" s="156" t="str">
        <f>IF('Proje ve Personel Bilgileri'!C185&gt;0,MIN(N289,O289),"")</f>
        <v/>
      </c>
      <c r="Q289" s="344"/>
      <c r="R289" s="343"/>
      <c r="S289" s="342"/>
    </row>
    <row r="290" spans="1:19" ht="18" customHeight="1" x14ac:dyDescent="0.25">
      <c r="A290" s="339">
        <v>170</v>
      </c>
      <c r="B290" s="146" t="str">
        <f>IF('Proje ve Personel Bilgileri'!C186&gt;0,'Proje ve Personel Bilgileri'!C186,"")</f>
        <v/>
      </c>
      <c r="C290" s="147" t="str">
        <f>IF('Proje ve Personel Bilgileri'!C186&gt;0,'Proje ve Personel Bilgileri'!D186,"")</f>
        <v/>
      </c>
      <c r="D290" s="225"/>
      <c r="E290" s="264"/>
      <c r="F290" s="264"/>
      <c r="G290" s="264"/>
      <c r="H290" s="264"/>
      <c r="I290" s="264"/>
      <c r="J290" s="90"/>
      <c r="K290" s="127" t="str">
        <f t="shared" si="24"/>
        <v/>
      </c>
      <c r="L290" s="154" t="str">
        <f>IF('Proje ve Personel Bilgileri'!C186&gt;0,AUcret,"")</f>
        <v/>
      </c>
      <c r="M290" s="155" t="str">
        <f t="shared" si="25"/>
        <v/>
      </c>
      <c r="N290" s="154" t="str">
        <f>IF('Proje ve Personel Bilgileri'!C186&gt;0,L290*M290,"")</f>
        <v/>
      </c>
      <c r="O290" s="154" t="str">
        <f>IF('Proje ve Personel Bilgileri'!C186&gt;0,G011B!R273,"")</f>
        <v/>
      </c>
      <c r="P290" s="156" t="str">
        <f>IF('Proje ve Personel Bilgileri'!C186&gt;0,MIN(N290,O290),"")</f>
        <v/>
      </c>
      <c r="Q290" s="344"/>
      <c r="R290" s="343"/>
      <c r="S290" s="342"/>
    </row>
    <row r="291" spans="1:19" ht="18" customHeight="1" x14ac:dyDescent="0.25">
      <c r="A291" s="339">
        <v>171</v>
      </c>
      <c r="B291" s="146" t="str">
        <f>IF('Proje ve Personel Bilgileri'!C187&gt;0,'Proje ve Personel Bilgileri'!C187,"")</f>
        <v/>
      </c>
      <c r="C291" s="147" t="str">
        <f>IF('Proje ve Personel Bilgileri'!C187&gt;0,'Proje ve Personel Bilgileri'!D187,"")</f>
        <v/>
      </c>
      <c r="D291" s="225"/>
      <c r="E291" s="264"/>
      <c r="F291" s="264"/>
      <c r="G291" s="264"/>
      <c r="H291" s="264"/>
      <c r="I291" s="264"/>
      <c r="J291" s="90"/>
      <c r="K291" s="127" t="str">
        <f t="shared" si="24"/>
        <v/>
      </c>
      <c r="L291" s="154" t="str">
        <f>IF('Proje ve Personel Bilgileri'!C187&gt;0,AUcret,"")</f>
        <v/>
      </c>
      <c r="M291" s="155" t="str">
        <f t="shared" si="25"/>
        <v/>
      </c>
      <c r="N291" s="154" t="str">
        <f>IF('Proje ve Personel Bilgileri'!C187&gt;0,L291*M291,"")</f>
        <v/>
      </c>
      <c r="O291" s="154" t="str">
        <f>IF('Proje ve Personel Bilgileri'!C187&gt;0,G011B!R274,"")</f>
        <v/>
      </c>
      <c r="P291" s="156" t="str">
        <f>IF('Proje ve Personel Bilgileri'!C187&gt;0,MIN(N291,O291),"")</f>
        <v/>
      </c>
      <c r="Q291" s="344"/>
      <c r="R291" s="343"/>
      <c r="S291" s="342"/>
    </row>
    <row r="292" spans="1:19" ht="18" customHeight="1" x14ac:dyDescent="0.25">
      <c r="A292" s="339">
        <v>172</v>
      </c>
      <c r="B292" s="146" t="str">
        <f>IF('Proje ve Personel Bilgileri'!C188&gt;0,'Proje ve Personel Bilgileri'!C188,"")</f>
        <v/>
      </c>
      <c r="C292" s="147" t="str">
        <f>IF('Proje ve Personel Bilgileri'!C188&gt;0,'Proje ve Personel Bilgileri'!D188,"")</f>
        <v/>
      </c>
      <c r="D292" s="225"/>
      <c r="E292" s="264"/>
      <c r="F292" s="264"/>
      <c r="G292" s="264"/>
      <c r="H292" s="264"/>
      <c r="I292" s="264"/>
      <c r="J292" s="90"/>
      <c r="K292" s="127" t="str">
        <f t="shared" si="24"/>
        <v/>
      </c>
      <c r="L292" s="154" t="str">
        <f>IF('Proje ve Personel Bilgileri'!C188&gt;0,AUcret,"")</f>
        <v/>
      </c>
      <c r="M292" s="155" t="str">
        <f t="shared" si="25"/>
        <v/>
      </c>
      <c r="N292" s="154" t="str">
        <f>IF('Proje ve Personel Bilgileri'!C188&gt;0,L292*M292,"")</f>
        <v/>
      </c>
      <c r="O292" s="154" t="str">
        <f>IF('Proje ve Personel Bilgileri'!C188&gt;0,G011B!R275,"")</f>
        <v/>
      </c>
      <c r="P292" s="156" t="str">
        <f>IF('Proje ve Personel Bilgileri'!C188&gt;0,MIN(N292,O292),"")</f>
        <v/>
      </c>
      <c r="Q292" s="344"/>
      <c r="R292" s="343"/>
      <c r="S292" s="342"/>
    </row>
    <row r="293" spans="1:19" ht="18" customHeight="1" x14ac:dyDescent="0.25">
      <c r="A293" s="339">
        <v>173</v>
      </c>
      <c r="B293" s="146" t="str">
        <f>IF('Proje ve Personel Bilgileri'!C189&gt;0,'Proje ve Personel Bilgileri'!C189,"")</f>
        <v/>
      </c>
      <c r="C293" s="147" t="str">
        <f>IF('Proje ve Personel Bilgileri'!C189&gt;0,'Proje ve Personel Bilgileri'!D189,"")</f>
        <v/>
      </c>
      <c r="D293" s="225"/>
      <c r="E293" s="264"/>
      <c r="F293" s="264"/>
      <c r="G293" s="264"/>
      <c r="H293" s="264"/>
      <c r="I293" s="264"/>
      <c r="J293" s="90"/>
      <c r="K293" s="127" t="str">
        <f t="shared" si="24"/>
        <v/>
      </c>
      <c r="L293" s="154" t="str">
        <f>IF('Proje ve Personel Bilgileri'!C189&gt;0,AUcret,"")</f>
        <v/>
      </c>
      <c r="M293" s="155" t="str">
        <f t="shared" si="25"/>
        <v/>
      </c>
      <c r="N293" s="154" t="str">
        <f>IF('Proje ve Personel Bilgileri'!C189&gt;0,L293*M293,"")</f>
        <v/>
      </c>
      <c r="O293" s="154" t="str">
        <f>IF('Proje ve Personel Bilgileri'!C189&gt;0,G011B!R276,"")</f>
        <v/>
      </c>
      <c r="P293" s="156" t="str">
        <f>IF('Proje ve Personel Bilgileri'!C189&gt;0,MIN(N293,O293),"")</f>
        <v/>
      </c>
      <c r="Q293" s="344"/>
      <c r="R293" s="343"/>
      <c r="S293" s="342"/>
    </row>
    <row r="294" spans="1:19" ht="18" customHeight="1" x14ac:dyDescent="0.25">
      <c r="A294" s="339">
        <v>174</v>
      </c>
      <c r="B294" s="146" t="str">
        <f>IF('Proje ve Personel Bilgileri'!C190&gt;0,'Proje ve Personel Bilgileri'!C190,"")</f>
        <v/>
      </c>
      <c r="C294" s="147" t="str">
        <f>IF('Proje ve Personel Bilgileri'!C190&gt;0,'Proje ve Personel Bilgileri'!D190,"")</f>
        <v/>
      </c>
      <c r="D294" s="225"/>
      <c r="E294" s="264"/>
      <c r="F294" s="264"/>
      <c r="G294" s="264"/>
      <c r="H294" s="264"/>
      <c r="I294" s="264"/>
      <c r="J294" s="90"/>
      <c r="K294" s="127" t="str">
        <f t="shared" si="24"/>
        <v/>
      </c>
      <c r="L294" s="154" t="str">
        <f>IF('Proje ve Personel Bilgileri'!C190&gt;0,AUcret,"")</f>
        <v/>
      </c>
      <c r="M294" s="155" t="str">
        <f t="shared" si="25"/>
        <v/>
      </c>
      <c r="N294" s="154" t="str">
        <f>IF('Proje ve Personel Bilgileri'!C190&gt;0,L294*M294,"")</f>
        <v/>
      </c>
      <c r="O294" s="154" t="str">
        <f>IF('Proje ve Personel Bilgileri'!C190&gt;0,G011B!R277,"")</f>
        <v/>
      </c>
      <c r="P294" s="156" t="str">
        <f>IF('Proje ve Personel Bilgileri'!C190&gt;0,MIN(N294,O294),"")</f>
        <v/>
      </c>
      <c r="Q294" s="344"/>
      <c r="R294" s="343"/>
      <c r="S294" s="342"/>
    </row>
    <row r="295" spans="1:19" ht="18" customHeight="1" x14ac:dyDescent="0.25">
      <c r="A295" s="339">
        <v>175</v>
      </c>
      <c r="B295" s="146" t="str">
        <f>IF('Proje ve Personel Bilgileri'!C191&gt;0,'Proje ve Personel Bilgileri'!C191,"")</f>
        <v/>
      </c>
      <c r="C295" s="147" t="str">
        <f>IF('Proje ve Personel Bilgileri'!C191&gt;0,'Proje ve Personel Bilgileri'!D191,"")</f>
        <v/>
      </c>
      <c r="D295" s="225"/>
      <c r="E295" s="264"/>
      <c r="F295" s="264"/>
      <c r="G295" s="264"/>
      <c r="H295" s="264"/>
      <c r="I295" s="264"/>
      <c r="J295" s="90"/>
      <c r="K295" s="127" t="str">
        <f t="shared" si="24"/>
        <v/>
      </c>
      <c r="L295" s="154" t="str">
        <f>IF('Proje ve Personel Bilgileri'!C191&gt;0,AUcret,"")</f>
        <v/>
      </c>
      <c r="M295" s="155" t="str">
        <f t="shared" si="25"/>
        <v/>
      </c>
      <c r="N295" s="154" t="str">
        <f>IF('Proje ve Personel Bilgileri'!C191&gt;0,L295*M295,"")</f>
        <v/>
      </c>
      <c r="O295" s="154" t="str">
        <f>IF('Proje ve Personel Bilgileri'!C191&gt;0,G011B!R278,"")</f>
        <v/>
      </c>
      <c r="P295" s="156" t="str">
        <f>IF('Proje ve Personel Bilgileri'!C191&gt;0,MIN(N295,O295),"")</f>
        <v/>
      </c>
      <c r="Q295" s="344"/>
      <c r="R295" s="343"/>
      <c r="S295" s="342"/>
    </row>
    <row r="296" spans="1:19" ht="18" customHeight="1" x14ac:dyDescent="0.25">
      <c r="A296" s="339">
        <v>176</v>
      </c>
      <c r="B296" s="146" t="str">
        <f>IF('Proje ve Personel Bilgileri'!C192&gt;0,'Proje ve Personel Bilgileri'!C192,"")</f>
        <v/>
      </c>
      <c r="C296" s="147" t="str">
        <f>IF('Proje ve Personel Bilgileri'!C192&gt;0,'Proje ve Personel Bilgileri'!D192,"")</f>
        <v/>
      </c>
      <c r="D296" s="225"/>
      <c r="E296" s="264"/>
      <c r="F296" s="264"/>
      <c r="G296" s="264"/>
      <c r="H296" s="264"/>
      <c r="I296" s="264"/>
      <c r="J296" s="90"/>
      <c r="K296" s="127" t="str">
        <f t="shared" si="24"/>
        <v/>
      </c>
      <c r="L296" s="154" t="str">
        <f>IF('Proje ve Personel Bilgileri'!C192&gt;0,AUcret,"")</f>
        <v/>
      </c>
      <c r="M296" s="155" t="str">
        <f t="shared" si="25"/>
        <v/>
      </c>
      <c r="N296" s="154" t="str">
        <f>IF('Proje ve Personel Bilgileri'!C192&gt;0,L296*M296,"")</f>
        <v/>
      </c>
      <c r="O296" s="154" t="str">
        <f>IF('Proje ve Personel Bilgileri'!C192&gt;0,G011B!R279,"")</f>
        <v/>
      </c>
      <c r="P296" s="156" t="str">
        <f>IF('Proje ve Personel Bilgileri'!C192&gt;0,MIN(N296,O296),"")</f>
        <v/>
      </c>
      <c r="Q296" s="344"/>
      <c r="R296" s="343"/>
      <c r="S296" s="342"/>
    </row>
    <row r="297" spans="1:19" ht="18" customHeight="1" x14ac:dyDescent="0.25">
      <c r="A297" s="339">
        <v>177</v>
      </c>
      <c r="B297" s="146" t="str">
        <f>IF('Proje ve Personel Bilgileri'!C193&gt;0,'Proje ve Personel Bilgileri'!C193,"")</f>
        <v/>
      </c>
      <c r="C297" s="147" t="str">
        <f>IF('Proje ve Personel Bilgileri'!C193&gt;0,'Proje ve Personel Bilgileri'!D193,"")</f>
        <v/>
      </c>
      <c r="D297" s="225"/>
      <c r="E297" s="264"/>
      <c r="F297" s="264"/>
      <c r="G297" s="264"/>
      <c r="H297" s="264"/>
      <c r="I297" s="264"/>
      <c r="J297" s="90"/>
      <c r="K297" s="127" t="str">
        <f t="shared" si="24"/>
        <v/>
      </c>
      <c r="L297" s="154" t="str">
        <f>IF('Proje ve Personel Bilgileri'!C193&gt;0,AUcret,"")</f>
        <v/>
      </c>
      <c r="M297" s="155" t="str">
        <f t="shared" si="25"/>
        <v/>
      </c>
      <c r="N297" s="154" t="str">
        <f>IF('Proje ve Personel Bilgileri'!C193&gt;0,L297*M297,"")</f>
        <v/>
      </c>
      <c r="O297" s="154" t="str">
        <f>IF('Proje ve Personel Bilgileri'!C193&gt;0,G011B!R280,"")</f>
        <v/>
      </c>
      <c r="P297" s="156" t="str">
        <f>IF('Proje ve Personel Bilgileri'!C193&gt;0,MIN(N297,O297),"")</f>
        <v/>
      </c>
      <c r="Q297" s="344"/>
      <c r="R297" s="343"/>
      <c r="S297" s="342"/>
    </row>
    <row r="298" spans="1:19" ht="18" customHeight="1" x14ac:dyDescent="0.25">
      <c r="A298" s="339">
        <v>178</v>
      </c>
      <c r="B298" s="146" t="str">
        <f>IF('Proje ve Personel Bilgileri'!C194&gt;0,'Proje ve Personel Bilgileri'!C194,"")</f>
        <v/>
      </c>
      <c r="C298" s="147" t="str">
        <f>IF('Proje ve Personel Bilgileri'!C194&gt;0,'Proje ve Personel Bilgileri'!D194,"")</f>
        <v/>
      </c>
      <c r="D298" s="225"/>
      <c r="E298" s="264"/>
      <c r="F298" s="264"/>
      <c r="G298" s="264"/>
      <c r="H298" s="264"/>
      <c r="I298" s="264"/>
      <c r="J298" s="90"/>
      <c r="K298" s="127" t="str">
        <f t="shared" si="24"/>
        <v/>
      </c>
      <c r="L298" s="154" t="str">
        <f>IF('Proje ve Personel Bilgileri'!C194&gt;0,AUcret,"")</f>
        <v/>
      </c>
      <c r="M298" s="155" t="str">
        <f t="shared" si="25"/>
        <v/>
      </c>
      <c r="N298" s="154" t="str">
        <f>IF('Proje ve Personel Bilgileri'!C194&gt;0,L298*M298,"")</f>
        <v/>
      </c>
      <c r="O298" s="154" t="str">
        <f>IF('Proje ve Personel Bilgileri'!C194&gt;0,G011B!R281,"")</f>
        <v/>
      </c>
      <c r="P298" s="156" t="str">
        <f>IF('Proje ve Personel Bilgileri'!C194&gt;0,MIN(N298,O298),"")</f>
        <v/>
      </c>
      <c r="Q298" s="344"/>
      <c r="R298" s="343"/>
      <c r="S298" s="342"/>
    </row>
    <row r="299" spans="1:19" ht="18" customHeight="1" x14ac:dyDescent="0.25">
      <c r="A299" s="339">
        <v>179</v>
      </c>
      <c r="B299" s="146" t="str">
        <f>IF('Proje ve Personel Bilgileri'!C195&gt;0,'Proje ve Personel Bilgileri'!C195,"")</f>
        <v/>
      </c>
      <c r="C299" s="147" t="str">
        <f>IF('Proje ve Personel Bilgileri'!C195&gt;0,'Proje ve Personel Bilgileri'!D195,"")</f>
        <v/>
      </c>
      <c r="D299" s="225"/>
      <c r="E299" s="264"/>
      <c r="F299" s="264"/>
      <c r="G299" s="264"/>
      <c r="H299" s="264"/>
      <c r="I299" s="264"/>
      <c r="J299" s="90"/>
      <c r="K299" s="127" t="str">
        <f t="shared" si="24"/>
        <v/>
      </c>
      <c r="L299" s="154" t="str">
        <f>IF('Proje ve Personel Bilgileri'!C195&gt;0,AUcret,"")</f>
        <v/>
      </c>
      <c r="M299" s="155" t="str">
        <f t="shared" si="25"/>
        <v/>
      </c>
      <c r="N299" s="154" t="str">
        <f>IF('Proje ve Personel Bilgileri'!C195&gt;0,L299*M299,"")</f>
        <v/>
      </c>
      <c r="O299" s="154" t="str">
        <f>IF('Proje ve Personel Bilgileri'!C195&gt;0,G011B!R282,"")</f>
        <v/>
      </c>
      <c r="P299" s="156" t="str">
        <f>IF('Proje ve Personel Bilgileri'!C195&gt;0,MIN(N299,O299),"")</f>
        <v/>
      </c>
      <c r="Q299" s="344"/>
      <c r="R299" s="343"/>
      <c r="S299" s="342"/>
    </row>
    <row r="300" spans="1:19" ht="18" customHeight="1" thickBot="1" x14ac:dyDescent="0.3">
      <c r="A300" s="340">
        <v>180</v>
      </c>
      <c r="B300" s="148" t="str">
        <f>IF('Proje ve Personel Bilgileri'!C196&gt;0,'Proje ve Personel Bilgileri'!C196,"")</f>
        <v/>
      </c>
      <c r="C300" s="149" t="str">
        <f>IF('Proje ve Personel Bilgileri'!C196&gt;0,'Proje ve Personel Bilgileri'!D196,"")</f>
        <v/>
      </c>
      <c r="D300" s="226"/>
      <c r="E300" s="91"/>
      <c r="F300" s="91"/>
      <c r="G300" s="91"/>
      <c r="H300" s="91"/>
      <c r="I300" s="91"/>
      <c r="J300" s="92"/>
      <c r="K300" s="157" t="str">
        <f t="shared" si="24"/>
        <v/>
      </c>
      <c r="L300" s="158" t="str">
        <f>IF('Proje ve Personel Bilgileri'!C196&gt;0,AUcret,"")</f>
        <v/>
      </c>
      <c r="M300" s="159" t="str">
        <f t="shared" si="25"/>
        <v/>
      </c>
      <c r="N300" s="158" t="str">
        <f>IF('Proje ve Personel Bilgileri'!C196&gt;0,L300*M300,"")</f>
        <v/>
      </c>
      <c r="O300" s="158" t="str">
        <f>IF('Proje ve Personel Bilgileri'!C196&gt;0,G011B!R283,"")</f>
        <v/>
      </c>
      <c r="P300" s="160" t="str">
        <f>IF('Proje ve Personel Bilgileri'!C196&gt;0,MIN(N300,O300),"")</f>
        <v/>
      </c>
      <c r="Q300" s="344"/>
      <c r="R300" s="161">
        <f>IF(ISERROR(IF(SUM(L281:L300)&gt;0,1,0)),1,IF(SUM(L281:L300)&gt;0,1,0))</f>
        <v>0</v>
      </c>
      <c r="S300" s="342"/>
    </row>
    <row r="301" spans="1:19" x14ac:dyDescent="0.25">
      <c r="A301" s="143" t="s">
        <v>57</v>
      </c>
      <c r="B301" s="64"/>
      <c r="C301" s="64"/>
      <c r="D301" s="64"/>
      <c r="E301" s="64"/>
      <c r="F301" s="64"/>
      <c r="G301" s="64"/>
      <c r="H301" s="64"/>
      <c r="I301" s="64"/>
      <c r="J301" s="64"/>
      <c r="K301" s="64"/>
      <c r="L301" s="64"/>
      <c r="M301" s="64"/>
      <c r="N301" s="64"/>
      <c r="O301" s="64"/>
      <c r="P301" s="64"/>
      <c r="Q301" s="344"/>
      <c r="R301" s="342"/>
      <c r="S301" s="342"/>
    </row>
    <row r="302" spans="1:19" x14ac:dyDescent="0.25">
      <c r="A302" s="143" t="s">
        <v>59</v>
      </c>
      <c r="B302" s="64"/>
      <c r="C302" s="64"/>
      <c r="D302" s="64"/>
      <c r="E302" s="64"/>
      <c r="F302" s="64"/>
      <c r="G302" s="64"/>
      <c r="H302" s="64"/>
      <c r="I302" s="64"/>
      <c r="J302" s="64"/>
      <c r="K302" s="64"/>
      <c r="L302" s="64"/>
      <c r="M302" s="64"/>
      <c r="N302" s="64"/>
      <c r="O302" s="64"/>
      <c r="P302" s="64"/>
      <c r="Q302" s="344"/>
      <c r="R302" s="342"/>
      <c r="S302" s="342"/>
    </row>
    <row r="303" spans="1:19" x14ac:dyDescent="0.25">
      <c r="A303" s="143" t="s">
        <v>58</v>
      </c>
      <c r="B303" s="64"/>
      <c r="C303" s="64"/>
      <c r="D303" s="64"/>
      <c r="E303" s="64"/>
      <c r="F303" s="64"/>
      <c r="G303" s="64"/>
      <c r="H303" s="64"/>
      <c r="I303" s="64"/>
      <c r="J303" s="64"/>
      <c r="K303" s="64"/>
      <c r="L303" s="64"/>
      <c r="M303" s="64"/>
      <c r="N303" s="64"/>
      <c r="O303" s="64"/>
      <c r="P303" s="64"/>
      <c r="Q303" s="344"/>
      <c r="R303" s="342"/>
      <c r="S303" s="342"/>
    </row>
    <row r="304" spans="1:19" x14ac:dyDescent="0.25">
      <c r="A304" s="64"/>
      <c r="B304" s="64"/>
      <c r="C304" s="64"/>
      <c r="D304" s="64"/>
      <c r="E304" s="64"/>
      <c r="F304" s="64"/>
      <c r="G304" s="64"/>
      <c r="H304" s="64"/>
      <c r="I304" s="64"/>
      <c r="J304" s="64"/>
      <c r="K304" s="64"/>
      <c r="L304" s="64"/>
      <c r="M304" s="64"/>
      <c r="N304" s="64"/>
      <c r="O304" s="64"/>
      <c r="P304" s="64"/>
      <c r="Q304" s="344"/>
      <c r="R304" s="342"/>
      <c r="S304" s="342"/>
    </row>
    <row r="305" spans="1:19" ht="19.5" x14ac:dyDescent="0.3">
      <c r="A305" s="330" t="s">
        <v>32</v>
      </c>
      <c r="B305" s="331">
        <f ca="1">imzatarihi</f>
        <v>46091</v>
      </c>
      <c r="C305" s="468" t="s">
        <v>33</v>
      </c>
      <c r="D305" s="468"/>
      <c r="E305" s="332" t="str">
        <f>IF(kurulusyetkilisi&gt;0,kurulusyetkilisi,"")</f>
        <v/>
      </c>
      <c r="F305" s="64"/>
      <c r="G305" s="230"/>
      <c r="H305" s="229"/>
      <c r="I305" s="229"/>
      <c r="J305" s="2"/>
      <c r="K305" s="64"/>
      <c r="L305" s="94"/>
      <c r="M305" s="94"/>
      <c r="N305" s="94"/>
      <c r="O305" s="94"/>
      <c r="P305" s="64"/>
      <c r="Q305" s="344"/>
      <c r="R305" s="342"/>
      <c r="S305" s="342"/>
    </row>
    <row r="306" spans="1:19" ht="19.5" x14ac:dyDescent="0.3">
      <c r="A306" s="232"/>
      <c r="B306" s="232"/>
      <c r="C306" s="468" t="s">
        <v>34</v>
      </c>
      <c r="D306" s="468"/>
      <c r="E306" s="469"/>
      <c r="F306" s="469"/>
      <c r="G306" s="469"/>
      <c r="H306" s="61"/>
      <c r="I306" s="61"/>
      <c r="J306" s="2"/>
      <c r="K306" s="64"/>
      <c r="L306" s="94"/>
      <c r="M306" s="94"/>
      <c r="N306" s="94"/>
      <c r="O306" s="94"/>
      <c r="P306" s="64"/>
      <c r="Q306" s="344"/>
      <c r="R306" s="342"/>
      <c r="S306" s="342"/>
    </row>
    <row r="307" spans="1:19" ht="15.75" x14ac:dyDescent="0.25">
      <c r="A307" s="508" t="s">
        <v>46</v>
      </c>
      <c r="B307" s="508"/>
      <c r="C307" s="508"/>
      <c r="D307" s="508"/>
      <c r="E307" s="508"/>
      <c r="F307" s="508"/>
      <c r="G307" s="508"/>
      <c r="H307" s="508"/>
      <c r="I307" s="508"/>
      <c r="J307" s="508"/>
      <c r="K307" s="508"/>
      <c r="L307" s="508"/>
      <c r="M307" s="508"/>
      <c r="N307" s="508"/>
      <c r="O307" s="508"/>
      <c r="P307" s="508"/>
      <c r="Q307" s="344"/>
      <c r="R307" s="342"/>
      <c r="S307" s="342"/>
    </row>
    <row r="308" spans="1:19" x14ac:dyDescent="0.25">
      <c r="A308" s="494" t="str">
        <f>IF(YilDonem&lt;&gt;"",CONCATENATE(YilDonem," dönemine aittir."),"")</f>
        <v/>
      </c>
      <c r="B308" s="494"/>
      <c r="C308" s="494"/>
      <c r="D308" s="494"/>
      <c r="E308" s="494"/>
      <c r="F308" s="494"/>
      <c r="G308" s="494"/>
      <c r="H308" s="494"/>
      <c r="I308" s="494"/>
      <c r="J308" s="494"/>
      <c r="K308" s="494"/>
      <c r="L308" s="494"/>
      <c r="M308" s="494"/>
      <c r="N308" s="494"/>
      <c r="O308" s="494"/>
      <c r="P308" s="494"/>
      <c r="Q308" s="344"/>
      <c r="R308" s="342"/>
      <c r="S308" s="342"/>
    </row>
    <row r="309" spans="1:19" ht="19.5" thickBot="1" x14ac:dyDescent="0.35">
      <c r="A309" s="495" t="s">
        <v>65</v>
      </c>
      <c r="B309" s="495"/>
      <c r="C309" s="495"/>
      <c r="D309" s="495"/>
      <c r="E309" s="495"/>
      <c r="F309" s="495"/>
      <c r="G309" s="495"/>
      <c r="H309" s="495"/>
      <c r="I309" s="495"/>
      <c r="J309" s="495"/>
      <c r="K309" s="495"/>
      <c r="L309" s="495"/>
      <c r="M309" s="495"/>
      <c r="N309" s="495"/>
      <c r="O309" s="495"/>
      <c r="P309" s="495"/>
      <c r="Q309" s="344"/>
      <c r="R309" s="342"/>
      <c r="S309" s="342"/>
    </row>
    <row r="310" spans="1:19" ht="31.7" customHeight="1" thickBot="1" x14ac:dyDescent="0.3">
      <c r="A310" s="496" t="s">
        <v>167</v>
      </c>
      <c r="B310" s="498"/>
      <c r="C310" s="496" t="str">
        <f>IF(ProjeNo&gt;0,ProjeNo,"")</f>
        <v/>
      </c>
      <c r="D310" s="497"/>
      <c r="E310" s="497"/>
      <c r="F310" s="497"/>
      <c r="G310" s="497"/>
      <c r="H310" s="497"/>
      <c r="I310" s="497"/>
      <c r="J310" s="497"/>
      <c r="K310" s="497"/>
      <c r="L310" s="497"/>
      <c r="M310" s="497"/>
      <c r="N310" s="497"/>
      <c r="O310" s="497"/>
      <c r="P310" s="498"/>
      <c r="Q310" s="344"/>
      <c r="R310" s="342"/>
      <c r="S310" s="342"/>
    </row>
    <row r="311" spans="1:19" ht="42.75" customHeight="1" thickBot="1" x14ac:dyDescent="0.3">
      <c r="A311" s="517" t="s">
        <v>168</v>
      </c>
      <c r="B311" s="518"/>
      <c r="C311" s="519" t="str">
        <f>IF(ProjeAdi&gt;0,ProjeAdi,"")</f>
        <v/>
      </c>
      <c r="D311" s="520"/>
      <c r="E311" s="520"/>
      <c r="F311" s="520"/>
      <c r="G311" s="520"/>
      <c r="H311" s="520"/>
      <c r="I311" s="520"/>
      <c r="J311" s="520"/>
      <c r="K311" s="520"/>
      <c r="L311" s="520"/>
      <c r="M311" s="520"/>
      <c r="N311" s="520"/>
      <c r="O311" s="520"/>
      <c r="P311" s="521"/>
      <c r="Q311" s="344"/>
      <c r="R311" s="342"/>
      <c r="S311" s="342"/>
    </row>
    <row r="312" spans="1:19" ht="31.7" customHeight="1" thickBot="1" x14ac:dyDescent="0.3">
      <c r="A312" s="496" t="s">
        <v>0</v>
      </c>
      <c r="B312" s="522"/>
      <c r="C312" s="523" t="str">
        <f>IF(BasvuruTarihi&lt;&gt;"",BasvuruTarihi,"")</f>
        <v/>
      </c>
      <c r="D312" s="524"/>
      <c r="E312" s="524"/>
      <c r="F312" s="524"/>
      <c r="G312" s="524"/>
      <c r="H312" s="524"/>
      <c r="I312" s="524"/>
      <c r="J312" s="524"/>
      <c r="K312" s="524"/>
      <c r="L312" s="524"/>
      <c r="M312" s="524"/>
      <c r="N312" s="524"/>
      <c r="O312" s="524"/>
      <c r="P312" s="525"/>
      <c r="Q312" s="344"/>
      <c r="R312" s="342"/>
      <c r="S312" s="342"/>
    </row>
    <row r="313" spans="1:19" ht="15" customHeight="1" thickBot="1" x14ac:dyDescent="0.3">
      <c r="A313" s="509" t="s">
        <v>3</v>
      </c>
      <c r="B313" s="509" t="s">
        <v>4</v>
      </c>
      <c r="C313" s="511" t="s">
        <v>135</v>
      </c>
      <c r="D313" s="511" t="s">
        <v>154</v>
      </c>
      <c r="E313" s="513" t="s">
        <v>47</v>
      </c>
      <c r="F313" s="513"/>
      <c r="G313" s="513"/>
      <c r="H313" s="513"/>
      <c r="I313" s="513"/>
      <c r="J313" s="514" t="s">
        <v>53</v>
      </c>
      <c r="K313" s="511" t="s">
        <v>64</v>
      </c>
      <c r="L313" s="511" t="s">
        <v>60</v>
      </c>
      <c r="M313" s="511" t="s">
        <v>61</v>
      </c>
      <c r="N313" s="511" t="s">
        <v>62</v>
      </c>
      <c r="O313" s="511" t="s">
        <v>63</v>
      </c>
      <c r="P313" s="511" t="s">
        <v>54</v>
      </c>
      <c r="Q313" s="344"/>
      <c r="R313" s="342"/>
      <c r="S313" s="342"/>
    </row>
    <row r="314" spans="1:19" ht="88.5" customHeight="1" thickBot="1" x14ac:dyDescent="0.3">
      <c r="A314" s="510"/>
      <c r="B314" s="510"/>
      <c r="C314" s="512"/>
      <c r="D314" s="516"/>
      <c r="E314" s="345" t="s">
        <v>48</v>
      </c>
      <c r="F314" s="345" t="s">
        <v>49</v>
      </c>
      <c r="G314" s="345" t="s">
        <v>50</v>
      </c>
      <c r="H314" s="345" t="s">
        <v>51</v>
      </c>
      <c r="I314" s="345" t="s">
        <v>52</v>
      </c>
      <c r="J314" s="515"/>
      <c r="K314" s="512"/>
      <c r="L314" s="512"/>
      <c r="M314" s="512"/>
      <c r="N314" s="512"/>
      <c r="O314" s="512"/>
      <c r="P314" s="512"/>
      <c r="Q314" s="344"/>
      <c r="R314" s="342"/>
      <c r="S314" s="342"/>
    </row>
    <row r="315" spans="1:19" ht="18" customHeight="1" x14ac:dyDescent="0.25">
      <c r="A315" s="338">
        <v>181</v>
      </c>
      <c r="B315" s="144" t="str">
        <f>IF('Proje ve Personel Bilgileri'!C197&gt;0,'Proje ve Personel Bilgileri'!C197,"")</f>
        <v/>
      </c>
      <c r="C315" s="145" t="str">
        <f>IF('Proje ve Personel Bilgileri'!C197&gt;0,'Proje ve Personel Bilgileri'!D197,"")</f>
        <v/>
      </c>
      <c r="D315" s="224"/>
      <c r="E315" s="88"/>
      <c r="F315" s="88"/>
      <c r="G315" s="88"/>
      <c r="H315" s="88"/>
      <c r="I315" s="88"/>
      <c r="J315" s="89"/>
      <c r="K315" s="150" t="str">
        <f t="shared" ref="K315" si="26">IF(AND(BasvuruTarihi&gt;0,J315&gt;0),DAYS360(J315,BasvuruTarihi)/30,"")</f>
        <v/>
      </c>
      <c r="L315" s="151" t="str">
        <f>IF('Proje ve Personel Bilgileri'!C197&gt;0,AUcret,"")</f>
        <v/>
      </c>
      <c r="M315" s="152" t="str">
        <f>IF(LEN(B315)&gt;0,IF(D315="X",1,IF(E315="X",3,IF(F315="X",4,IF(OR(G315="X",H315="X"),8,IF(I315="X",12,0))))),"")</f>
        <v/>
      </c>
      <c r="N315" s="151" t="str">
        <f>IF('Proje ve Personel Bilgileri'!C197&gt;0,L315*M315,"")</f>
        <v/>
      </c>
      <c r="O315" s="151" t="str">
        <f>IF('Proje ve Personel Bilgileri'!C197&gt;0,G011B!R296,"")</f>
        <v/>
      </c>
      <c r="P315" s="153" t="str">
        <f>IF('Proje ve Personel Bilgileri'!C197&gt;0,MIN(N315,O315),"")</f>
        <v/>
      </c>
      <c r="Q315" s="344"/>
      <c r="R315" s="343"/>
      <c r="S315" s="342"/>
    </row>
    <row r="316" spans="1:19" ht="18" customHeight="1" x14ac:dyDescent="0.25">
      <c r="A316" s="339">
        <v>182</v>
      </c>
      <c r="B316" s="146" t="str">
        <f>IF('Proje ve Personel Bilgileri'!C198&gt;0,'Proje ve Personel Bilgileri'!C198,"")</f>
        <v/>
      </c>
      <c r="C316" s="147" t="str">
        <f>IF('Proje ve Personel Bilgileri'!C198&gt;0,'Proje ve Personel Bilgileri'!D198,"")</f>
        <v/>
      </c>
      <c r="D316" s="225"/>
      <c r="E316" s="264"/>
      <c r="F316" s="264"/>
      <c r="G316" s="264"/>
      <c r="H316" s="264"/>
      <c r="I316" s="264"/>
      <c r="J316" s="90"/>
      <c r="K316" s="127" t="str">
        <f t="shared" ref="K316:K334" si="27">IF(AND(BasvuruTarihi&gt;0,J316&gt;0),DAYS360(J316,BasvuruTarihi)/30,"")</f>
        <v/>
      </c>
      <c r="L316" s="154" t="str">
        <f>IF('Proje ve Personel Bilgileri'!C198&gt;0,AUcret,"")</f>
        <v/>
      </c>
      <c r="M316" s="155" t="str">
        <f t="shared" ref="M316:M334" si="28">IF(LEN(B316)&gt;0,IF(D316="X",1,IF(E316="X",3,IF(F316="X",4,IF(OR(G316="X",H316="X"),8,IF(I316="X",12,0))))),"")</f>
        <v/>
      </c>
      <c r="N316" s="154" t="str">
        <f>IF('Proje ve Personel Bilgileri'!C198&gt;0,L316*M316,"")</f>
        <v/>
      </c>
      <c r="O316" s="154" t="str">
        <f>IF('Proje ve Personel Bilgileri'!C198&gt;0,G011B!R297,"")</f>
        <v/>
      </c>
      <c r="P316" s="156" t="str">
        <f>IF('Proje ve Personel Bilgileri'!C198&gt;0,MIN(N316,O316),"")</f>
        <v/>
      </c>
      <c r="Q316" s="344"/>
      <c r="R316" s="343"/>
      <c r="S316" s="342"/>
    </row>
    <row r="317" spans="1:19" ht="18" customHeight="1" x14ac:dyDescent="0.25">
      <c r="A317" s="339">
        <v>183</v>
      </c>
      <c r="B317" s="146" t="str">
        <f>IF('Proje ve Personel Bilgileri'!C199&gt;0,'Proje ve Personel Bilgileri'!C199,"")</f>
        <v/>
      </c>
      <c r="C317" s="147" t="str">
        <f>IF('Proje ve Personel Bilgileri'!C199&gt;0,'Proje ve Personel Bilgileri'!D199,"")</f>
        <v/>
      </c>
      <c r="D317" s="225"/>
      <c r="E317" s="264"/>
      <c r="F317" s="264"/>
      <c r="G317" s="264"/>
      <c r="H317" s="264"/>
      <c r="I317" s="264"/>
      <c r="J317" s="90"/>
      <c r="K317" s="127" t="str">
        <f t="shared" si="27"/>
        <v/>
      </c>
      <c r="L317" s="154" t="str">
        <f>IF('Proje ve Personel Bilgileri'!C199&gt;0,AUcret,"")</f>
        <v/>
      </c>
      <c r="M317" s="155" t="str">
        <f t="shared" si="28"/>
        <v/>
      </c>
      <c r="N317" s="154" t="str">
        <f>IF('Proje ve Personel Bilgileri'!C199&gt;0,L317*M317,"")</f>
        <v/>
      </c>
      <c r="O317" s="154" t="str">
        <f>IF('Proje ve Personel Bilgileri'!C199&gt;0,G011B!R298,"")</f>
        <v/>
      </c>
      <c r="P317" s="156" t="str">
        <f>IF('Proje ve Personel Bilgileri'!C199&gt;0,MIN(N317,O317),"")</f>
        <v/>
      </c>
      <c r="Q317" s="344"/>
      <c r="R317" s="343"/>
      <c r="S317" s="342"/>
    </row>
    <row r="318" spans="1:19" ht="18" customHeight="1" x14ac:dyDescent="0.25">
      <c r="A318" s="339">
        <v>184</v>
      </c>
      <c r="B318" s="146" t="str">
        <f>IF('Proje ve Personel Bilgileri'!C200&gt;0,'Proje ve Personel Bilgileri'!C200,"")</f>
        <v/>
      </c>
      <c r="C318" s="147" t="str">
        <f>IF('Proje ve Personel Bilgileri'!C200&gt;0,'Proje ve Personel Bilgileri'!D200,"")</f>
        <v/>
      </c>
      <c r="D318" s="225"/>
      <c r="E318" s="264"/>
      <c r="F318" s="264"/>
      <c r="G318" s="264"/>
      <c r="H318" s="264"/>
      <c r="I318" s="264"/>
      <c r="J318" s="90"/>
      <c r="K318" s="127" t="str">
        <f t="shared" si="27"/>
        <v/>
      </c>
      <c r="L318" s="154" t="str">
        <f>IF('Proje ve Personel Bilgileri'!C200&gt;0,AUcret,"")</f>
        <v/>
      </c>
      <c r="M318" s="155" t="str">
        <f t="shared" si="28"/>
        <v/>
      </c>
      <c r="N318" s="154" t="str">
        <f>IF('Proje ve Personel Bilgileri'!C200&gt;0,L318*M318,"")</f>
        <v/>
      </c>
      <c r="O318" s="154" t="str">
        <f>IF('Proje ve Personel Bilgileri'!C200&gt;0,G011B!R299,"")</f>
        <v/>
      </c>
      <c r="P318" s="156" t="str">
        <f>IF('Proje ve Personel Bilgileri'!C200&gt;0,MIN(N318,O318),"")</f>
        <v/>
      </c>
      <c r="Q318" s="344"/>
      <c r="R318" s="343"/>
      <c r="S318" s="342"/>
    </row>
    <row r="319" spans="1:19" ht="18" customHeight="1" x14ac:dyDescent="0.25">
      <c r="A319" s="339">
        <v>185</v>
      </c>
      <c r="B319" s="146" t="str">
        <f>IF('Proje ve Personel Bilgileri'!C201&gt;0,'Proje ve Personel Bilgileri'!C201,"")</f>
        <v/>
      </c>
      <c r="C319" s="147" t="str">
        <f>IF('Proje ve Personel Bilgileri'!C201&gt;0,'Proje ve Personel Bilgileri'!D201,"")</f>
        <v/>
      </c>
      <c r="D319" s="225"/>
      <c r="E319" s="264"/>
      <c r="F319" s="264"/>
      <c r="G319" s="264"/>
      <c r="H319" s="264"/>
      <c r="I319" s="264"/>
      <c r="J319" s="90"/>
      <c r="K319" s="127" t="str">
        <f t="shared" si="27"/>
        <v/>
      </c>
      <c r="L319" s="154" t="str">
        <f>IF('Proje ve Personel Bilgileri'!C201&gt;0,AUcret,"")</f>
        <v/>
      </c>
      <c r="M319" s="155" t="str">
        <f t="shared" si="28"/>
        <v/>
      </c>
      <c r="N319" s="154" t="str">
        <f>IF('Proje ve Personel Bilgileri'!C201&gt;0,L319*M319,"")</f>
        <v/>
      </c>
      <c r="O319" s="154" t="str">
        <f>IF('Proje ve Personel Bilgileri'!C201&gt;0,G011B!R300,"")</f>
        <v/>
      </c>
      <c r="P319" s="156" t="str">
        <f>IF('Proje ve Personel Bilgileri'!C201&gt;0,MIN(N319,O319),"")</f>
        <v/>
      </c>
      <c r="Q319" s="344"/>
      <c r="R319" s="343"/>
      <c r="S319" s="342"/>
    </row>
    <row r="320" spans="1:19" ht="18" customHeight="1" x14ac:dyDescent="0.25">
      <c r="A320" s="339">
        <v>186</v>
      </c>
      <c r="B320" s="146" t="str">
        <f>IF('Proje ve Personel Bilgileri'!C202&gt;0,'Proje ve Personel Bilgileri'!C202,"")</f>
        <v/>
      </c>
      <c r="C320" s="147" t="str">
        <f>IF('Proje ve Personel Bilgileri'!C202&gt;0,'Proje ve Personel Bilgileri'!D202,"")</f>
        <v/>
      </c>
      <c r="D320" s="225"/>
      <c r="E320" s="264"/>
      <c r="F320" s="264"/>
      <c r="G320" s="264"/>
      <c r="H320" s="264"/>
      <c r="I320" s="264"/>
      <c r="J320" s="90"/>
      <c r="K320" s="127" t="str">
        <f t="shared" si="27"/>
        <v/>
      </c>
      <c r="L320" s="154" t="str">
        <f>IF('Proje ve Personel Bilgileri'!C202&gt;0,AUcret,"")</f>
        <v/>
      </c>
      <c r="M320" s="155" t="str">
        <f t="shared" si="28"/>
        <v/>
      </c>
      <c r="N320" s="154" t="str">
        <f>IF('Proje ve Personel Bilgileri'!C202&gt;0,L320*M320,"")</f>
        <v/>
      </c>
      <c r="O320" s="154" t="str">
        <f>IF('Proje ve Personel Bilgileri'!C202&gt;0,G011B!R301,"")</f>
        <v/>
      </c>
      <c r="P320" s="156" t="str">
        <f>IF('Proje ve Personel Bilgileri'!C202&gt;0,MIN(N320,O320),"")</f>
        <v/>
      </c>
      <c r="Q320" s="344"/>
      <c r="R320" s="343"/>
      <c r="S320" s="342"/>
    </row>
    <row r="321" spans="1:19" ht="18" customHeight="1" x14ac:dyDescent="0.25">
      <c r="A321" s="339">
        <v>187</v>
      </c>
      <c r="B321" s="146" t="str">
        <f>IF('Proje ve Personel Bilgileri'!C203&gt;0,'Proje ve Personel Bilgileri'!C203,"")</f>
        <v/>
      </c>
      <c r="C321" s="147" t="str">
        <f>IF('Proje ve Personel Bilgileri'!C203&gt;0,'Proje ve Personel Bilgileri'!D203,"")</f>
        <v/>
      </c>
      <c r="D321" s="225"/>
      <c r="E321" s="264"/>
      <c r="F321" s="264"/>
      <c r="G321" s="264"/>
      <c r="H321" s="264"/>
      <c r="I321" s="264"/>
      <c r="J321" s="90"/>
      <c r="K321" s="127" t="str">
        <f t="shared" si="27"/>
        <v/>
      </c>
      <c r="L321" s="154" t="str">
        <f>IF('Proje ve Personel Bilgileri'!C203&gt;0,AUcret,"")</f>
        <v/>
      </c>
      <c r="M321" s="155" t="str">
        <f t="shared" si="28"/>
        <v/>
      </c>
      <c r="N321" s="154" t="str">
        <f>IF('Proje ve Personel Bilgileri'!C203&gt;0,L321*M321,"")</f>
        <v/>
      </c>
      <c r="O321" s="154" t="str">
        <f>IF('Proje ve Personel Bilgileri'!C203&gt;0,G011B!R302,"")</f>
        <v/>
      </c>
      <c r="P321" s="156" t="str">
        <f>IF('Proje ve Personel Bilgileri'!C203&gt;0,MIN(N321,O321),"")</f>
        <v/>
      </c>
      <c r="Q321" s="344"/>
      <c r="R321" s="343"/>
      <c r="S321" s="342"/>
    </row>
    <row r="322" spans="1:19" ht="18" customHeight="1" x14ac:dyDescent="0.25">
      <c r="A322" s="339">
        <v>188</v>
      </c>
      <c r="B322" s="146" t="str">
        <f>IF('Proje ve Personel Bilgileri'!C204&gt;0,'Proje ve Personel Bilgileri'!C204,"")</f>
        <v/>
      </c>
      <c r="C322" s="147" t="str">
        <f>IF('Proje ve Personel Bilgileri'!C204&gt;0,'Proje ve Personel Bilgileri'!D204,"")</f>
        <v/>
      </c>
      <c r="D322" s="225"/>
      <c r="E322" s="264"/>
      <c r="F322" s="264"/>
      <c r="G322" s="264"/>
      <c r="H322" s="264"/>
      <c r="I322" s="264"/>
      <c r="J322" s="90"/>
      <c r="K322" s="127" t="str">
        <f t="shared" si="27"/>
        <v/>
      </c>
      <c r="L322" s="154" t="str">
        <f>IF('Proje ve Personel Bilgileri'!C204&gt;0,AUcret,"")</f>
        <v/>
      </c>
      <c r="M322" s="155" t="str">
        <f t="shared" si="28"/>
        <v/>
      </c>
      <c r="N322" s="154" t="str">
        <f>IF('Proje ve Personel Bilgileri'!C204&gt;0,L322*M322,"")</f>
        <v/>
      </c>
      <c r="O322" s="154" t="str">
        <f>IF('Proje ve Personel Bilgileri'!C204&gt;0,G011B!R303,"")</f>
        <v/>
      </c>
      <c r="P322" s="156" t="str">
        <f>IF('Proje ve Personel Bilgileri'!C204&gt;0,MIN(N322,O322),"")</f>
        <v/>
      </c>
      <c r="Q322" s="344"/>
      <c r="R322" s="343"/>
      <c r="S322" s="342"/>
    </row>
    <row r="323" spans="1:19" ht="18" customHeight="1" x14ac:dyDescent="0.25">
      <c r="A323" s="339">
        <v>189</v>
      </c>
      <c r="B323" s="146" t="str">
        <f>IF('Proje ve Personel Bilgileri'!C205&gt;0,'Proje ve Personel Bilgileri'!C205,"")</f>
        <v/>
      </c>
      <c r="C323" s="147" t="str">
        <f>IF('Proje ve Personel Bilgileri'!C205&gt;0,'Proje ve Personel Bilgileri'!D205,"")</f>
        <v/>
      </c>
      <c r="D323" s="225"/>
      <c r="E323" s="264"/>
      <c r="F323" s="264"/>
      <c r="G323" s="264"/>
      <c r="H323" s="264"/>
      <c r="I323" s="264"/>
      <c r="J323" s="90"/>
      <c r="K323" s="127" t="str">
        <f t="shared" si="27"/>
        <v/>
      </c>
      <c r="L323" s="154" t="str">
        <f>IF('Proje ve Personel Bilgileri'!C205&gt;0,AUcret,"")</f>
        <v/>
      </c>
      <c r="M323" s="155" t="str">
        <f t="shared" si="28"/>
        <v/>
      </c>
      <c r="N323" s="154" t="str">
        <f>IF('Proje ve Personel Bilgileri'!C205&gt;0,L323*M323,"")</f>
        <v/>
      </c>
      <c r="O323" s="154" t="str">
        <f>IF('Proje ve Personel Bilgileri'!C205&gt;0,G011B!R304,"")</f>
        <v/>
      </c>
      <c r="P323" s="156" t="str">
        <f>IF('Proje ve Personel Bilgileri'!C205&gt;0,MIN(N323,O323),"")</f>
        <v/>
      </c>
      <c r="Q323" s="344"/>
      <c r="R323" s="343"/>
      <c r="S323" s="342"/>
    </row>
    <row r="324" spans="1:19" ht="18" customHeight="1" x14ac:dyDescent="0.25">
      <c r="A324" s="339">
        <v>190</v>
      </c>
      <c r="B324" s="146" t="str">
        <f>IF('Proje ve Personel Bilgileri'!C206&gt;0,'Proje ve Personel Bilgileri'!C206,"")</f>
        <v/>
      </c>
      <c r="C324" s="147" t="str">
        <f>IF('Proje ve Personel Bilgileri'!C206&gt;0,'Proje ve Personel Bilgileri'!D206,"")</f>
        <v/>
      </c>
      <c r="D324" s="225"/>
      <c r="E324" s="264"/>
      <c r="F324" s="264"/>
      <c r="G324" s="264"/>
      <c r="H324" s="264"/>
      <c r="I324" s="264"/>
      <c r="J324" s="90"/>
      <c r="K324" s="127" t="str">
        <f t="shared" si="27"/>
        <v/>
      </c>
      <c r="L324" s="154" t="str">
        <f>IF('Proje ve Personel Bilgileri'!C206&gt;0,AUcret,"")</f>
        <v/>
      </c>
      <c r="M324" s="155" t="str">
        <f t="shared" si="28"/>
        <v/>
      </c>
      <c r="N324" s="154" t="str">
        <f>IF('Proje ve Personel Bilgileri'!C206&gt;0,L324*M324,"")</f>
        <v/>
      </c>
      <c r="O324" s="154" t="str">
        <f>IF('Proje ve Personel Bilgileri'!C206&gt;0,G011B!R305,"")</f>
        <v/>
      </c>
      <c r="P324" s="156" t="str">
        <f>IF('Proje ve Personel Bilgileri'!C206&gt;0,MIN(N324,O324),"")</f>
        <v/>
      </c>
      <c r="Q324" s="344"/>
      <c r="R324" s="343"/>
      <c r="S324" s="342"/>
    </row>
    <row r="325" spans="1:19" ht="18" customHeight="1" x14ac:dyDescent="0.25">
      <c r="A325" s="339">
        <v>191</v>
      </c>
      <c r="B325" s="146" t="str">
        <f>IF('Proje ve Personel Bilgileri'!C207&gt;0,'Proje ve Personel Bilgileri'!C207,"")</f>
        <v/>
      </c>
      <c r="C325" s="147" t="str">
        <f>IF('Proje ve Personel Bilgileri'!C207&gt;0,'Proje ve Personel Bilgileri'!D207,"")</f>
        <v/>
      </c>
      <c r="D325" s="225"/>
      <c r="E325" s="264"/>
      <c r="F325" s="264"/>
      <c r="G325" s="264"/>
      <c r="H325" s="264"/>
      <c r="I325" s="264"/>
      <c r="J325" s="90"/>
      <c r="K325" s="127" t="str">
        <f t="shared" si="27"/>
        <v/>
      </c>
      <c r="L325" s="154" t="str">
        <f>IF('Proje ve Personel Bilgileri'!C207&gt;0,AUcret,"")</f>
        <v/>
      </c>
      <c r="M325" s="155" t="str">
        <f t="shared" si="28"/>
        <v/>
      </c>
      <c r="N325" s="154" t="str">
        <f>IF('Proje ve Personel Bilgileri'!C207&gt;0,L325*M325,"")</f>
        <v/>
      </c>
      <c r="O325" s="154" t="str">
        <f>IF('Proje ve Personel Bilgileri'!C207&gt;0,G011B!R306,"")</f>
        <v/>
      </c>
      <c r="P325" s="156" t="str">
        <f>IF('Proje ve Personel Bilgileri'!C207&gt;0,MIN(N325,O325),"")</f>
        <v/>
      </c>
      <c r="Q325" s="344"/>
      <c r="R325" s="343"/>
      <c r="S325" s="342"/>
    </row>
    <row r="326" spans="1:19" ht="18" customHeight="1" x14ac:dyDescent="0.25">
      <c r="A326" s="339">
        <v>192</v>
      </c>
      <c r="B326" s="146" t="str">
        <f>IF('Proje ve Personel Bilgileri'!C208&gt;0,'Proje ve Personel Bilgileri'!C208,"")</f>
        <v/>
      </c>
      <c r="C326" s="147" t="str">
        <f>IF('Proje ve Personel Bilgileri'!C208&gt;0,'Proje ve Personel Bilgileri'!D208,"")</f>
        <v/>
      </c>
      <c r="D326" s="225"/>
      <c r="E326" s="264"/>
      <c r="F326" s="264"/>
      <c r="G326" s="264"/>
      <c r="H326" s="264"/>
      <c r="I326" s="264"/>
      <c r="J326" s="90"/>
      <c r="K326" s="127" t="str">
        <f t="shared" si="27"/>
        <v/>
      </c>
      <c r="L326" s="154" t="str">
        <f>IF('Proje ve Personel Bilgileri'!C208&gt;0,AUcret,"")</f>
        <v/>
      </c>
      <c r="M326" s="155" t="str">
        <f t="shared" si="28"/>
        <v/>
      </c>
      <c r="N326" s="154" t="str">
        <f>IF('Proje ve Personel Bilgileri'!C208&gt;0,L326*M326,"")</f>
        <v/>
      </c>
      <c r="O326" s="154" t="str">
        <f>IF('Proje ve Personel Bilgileri'!C208&gt;0,G011B!R307,"")</f>
        <v/>
      </c>
      <c r="P326" s="156" t="str">
        <f>IF('Proje ve Personel Bilgileri'!C208&gt;0,MIN(N326,O326),"")</f>
        <v/>
      </c>
      <c r="Q326" s="344"/>
      <c r="R326" s="343"/>
      <c r="S326" s="342"/>
    </row>
    <row r="327" spans="1:19" ht="18" customHeight="1" x14ac:dyDescent="0.25">
      <c r="A327" s="339">
        <v>193</v>
      </c>
      <c r="B327" s="146" t="str">
        <f>IF('Proje ve Personel Bilgileri'!C209&gt;0,'Proje ve Personel Bilgileri'!C209,"")</f>
        <v/>
      </c>
      <c r="C327" s="147" t="str">
        <f>IF('Proje ve Personel Bilgileri'!C209&gt;0,'Proje ve Personel Bilgileri'!D209,"")</f>
        <v/>
      </c>
      <c r="D327" s="225"/>
      <c r="E327" s="264"/>
      <c r="F327" s="264"/>
      <c r="G327" s="264"/>
      <c r="H327" s="264"/>
      <c r="I327" s="264"/>
      <c r="J327" s="90"/>
      <c r="K327" s="127" t="str">
        <f t="shared" si="27"/>
        <v/>
      </c>
      <c r="L327" s="154" t="str">
        <f>IF('Proje ve Personel Bilgileri'!C209&gt;0,AUcret,"")</f>
        <v/>
      </c>
      <c r="M327" s="155" t="str">
        <f t="shared" si="28"/>
        <v/>
      </c>
      <c r="N327" s="154" t="str">
        <f>IF('Proje ve Personel Bilgileri'!C209&gt;0,L327*M327,"")</f>
        <v/>
      </c>
      <c r="O327" s="154" t="str">
        <f>IF('Proje ve Personel Bilgileri'!C209&gt;0,G011B!R308,"")</f>
        <v/>
      </c>
      <c r="P327" s="156" t="str">
        <f>IF('Proje ve Personel Bilgileri'!C209&gt;0,MIN(N327,O327),"")</f>
        <v/>
      </c>
      <c r="Q327" s="344"/>
      <c r="R327" s="343"/>
      <c r="S327" s="342"/>
    </row>
    <row r="328" spans="1:19" ht="18" customHeight="1" x14ac:dyDescent="0.25">
      <c r="A328" s="339">
        <v>194</v>
      </c>
      <c r="B328" s="146" t="str">
        <f>IF('Proje ve Personel Bilgileri'!C210&gt;0,'Proje ve Personel Bilgileri'!C210,"")</f>
        <v/>
      </c>
      <c r="C328" s="147" t="str">
        <f>IF('Proje ve Personel Bilgileri'!C210&gt;0,'Proje ve Personel Bilgileri'!D210,"")</f>
        <v/>
      </c>
      <c r="D328" s="225"/>
      <c r="E328" s="264"/>
      <c r="F328" s="264"/>
      <c r="G328" s="264"/>
      <c r="H328" s="264"/>
      <c r="I328" s="264"/>
      <c r="J328" s="90"/>
      <c r="K328" s="127" t="str">
        <f t="shared" si="27"/>
        <v/>
      </c>
      <c r="L328" s="154" t="str">
        <f>IF('Proje ve Personel Bilgileri'!C210&gt;0,AUcret,"")</f>
        <v/>
      </c>
      <c r="M328" s="155" t="str">
        <f t="shared" si="28"/>
        <v/>
      </c>
      <c r="N328" s="154" t="str">
        <f>IF('Proje ve Personel Bilgileri'!C210&gt;0,L328*M328,"")</f>
        <v/>
      </c>
      <c r="O328" s="154" t="str">
        <f>IF('Proje ve Personel Bilgileri'!C210&gt;0,G011B!R309,"")</f>
        <v/>
      </c>
      <c r="P328" s="156" t="str">
        <f>IF('Proje ve Personel Bilgileri'!C210&gt;0,MIN(N328,O328),"")</f>
        <v/>
      </c>
      <c r="Q328" s="344"/>
      <c r="R328" s="343"/>
      <c r="S328" s="342"/>
    </row>
    <row r="329" spans="1:19" ht="18" customHeight="1" x14ac:dyDescent="0.25">
      <c r="A329" s="339">
        <v>195</v>
      </c>
      <c r="B329" s="146" t="str">
        <f>IF('Proje ve Personel Bilgileri'!C211&gt;0,'Proje ve Personel Bilgileri'!C211,"")</f>
        <v/>
      </c>
      <c r="C329" s="147" t="str">
        <f>IF('Proje ve Personel Bilgileri'!C211&gt;0,'Proje ve Personel Bilgileri'!D211,"")</f>
        <v/>
      </c>
      <c r="D329" s="225"/>
      <c r="E329" s="264"/>
      <c r="F329" s="264"/>
      <c r="G329" s="264"/>
      <c r="H329" s="264"/>
      <c r="I329" s="264"/>
      <c r="J329" s="90"/>
      <c r="K329" s="127" t="str">
        <f t="shared" si="27"/>
        <v/>
      </c>
      <c r="L329" s="154" t="str">
        <f>IF('Proje ve Personel Bilgileri'!C211&gt;0,AUcret,"")</f>
        <v/>
      </c>
      <c r="M329" s="155" t="str">
        <f t="shared" si="28"/>
        <v/>
      </c>
      <c r="N329" s="154" t="str">
        <f>IF('Proje ve Personel Bilgileri'!C211&gt;0,L329*M329,"")</f>
        <v/>
      </c>
      <c r="O329" s="154" t="str">
        <f>IF('Proje ve Personel Bilgileri'!C211&gt;0,G011B!R310,"")</f>
        <v/>
      </c>
      <c r="P329" s="156" t="str">
        <f>IF('Proje ve Personel Bilgileri'!C211&gt;0,MIN(N329,O329),"")</f>
        <v/>
      </c>
      <c r="Q329" s="344"/>
      <c r="R329" s="343"/>
      <c r="S329" s="342"/>
    </row>
    <row r="330" spans="1:19" ht="18" customHeight="1" x14ac:dyDescent="0.25">
      <c r="A330" s="339">
        <v>196</v>
      </c>
      <c r="B330" s="146" t="str">
        <f>IF('Proje ve Personel Bilgileri'!C212&gt;0,'Proje ve Personel Bilgileri'!C212,"")</f>
        <v/>
      </c>
      <c r="C330" s="147" t="str">
        <f>IF('Proje ve Personel Bilgileri'!C212&gt;0,'Proje ve Personel Bilgileri'!D212,"")</f>
        <v/>
      </c>
      <c r="D330" s="225"/>
      <c r="E330" s="264"/>
      <c r="F330" s="264"/>
      <c r="G330" s="264"/>
      <c r="H330" s="264"/>
      <c r="I330" s="264"/>
      <c r="J330" s="90"/>
      <c r="K330" s="127" t="str">
        <f t="shared" si="27"/>
        <v/>
      </c>
      <c r="L330" s="154" t="str">
        <f>IF('Proje ve Personel Bilgileri'!C212&gt;0,AUcret,"")</f>
        <v/>
      </c>
      <c r="M330" s="155" t="str">
        <f t="shared" si="28"/>
        <v/>
      </c>
      <c r="N330" s="154" t="str">
        <f>IF('Proje ve Personel Bilgileri'!C212&gt;0,L330*M330,"")</f>
        <v/>
      </c>
      <c r="O330" s="154" t="str">
        <f>IF('Proje ve Personel Bilgileri'!C212&gt;0,G011B!R311,"")</f>
        <v/>
      </c>
      <c r="P330" s="156" t="str">
        <f>IF('Proje ve Personel Bilgileri'!C212&gt;0,MIN(N330,O330),"")</f>
        <v/>
      </c>
      <c r="Q330" s="344"/>
      <c r="R330" s="343"/>
      <c r="S330" s="342"/>
    </row>
    <row r="331" spans="1:19" ht="18" customHeight="1" x14ac:dyDescent="0.25">
      <c r="A331" s="339">
        <v>197</v>
      </c>
      <c r="B331" s="146" t="str">
        <f>IF('Proje ve Personel Bilgileri'!C213&gt;0,'Proje ve Personel Bilgileri'!C213,"")</f>
        <v/>
      </c>
      <c r="C331" s="147" t="str">
        <f>IF('Proje ve Personel Bilgileri'!C213&gt;0,'Proje ve Personel Bilgileri'!D213,"")</f>
        <v/>
      </c>
      <c r="D331" s="225"/>
      <c r="E331" s="264"/>
      <c r="F331" s="264"/>
      <c r="G331" s="264"/>
      <c r="H331" s="264"/>
      <c r="I331" s="264"/>
      <c r="J331" s="90"/>
      <c r="K331" s="127" t="str">
        <f t="shared" si="27"/>
        <v/>
      </c>
      <c r="L331" s="154" t="str">
        <f>IF('Proje ve Personel Bilgileri'!C213&gt;0,AUcret,"")</f>
        <v/>
      </c>
      <c r="M331" s="155" t="str">
        <f t="shared" si="28"/>
        <v/>
      </c>
      <c r="N331" s="154" t="str">
        <f>IF('Proje ve Personel Bilgileri'!C213&gt;0,L331*M331,"")</f>
        <v/>
      </c>
      <c r="O331" s="154" t="str">
        <f>IF('Proje ve Personel Bilgileri'!C213&gt;0,G011B!R312,"")</f>
        <v/>
      </c>
      <c r="P331" s="156" t="str">
        <f>IF('Proje ve Personel Bilgileri'!C213&gt;0,MIN(N331,O331),"")</f>
        <v/>
      </c>
      <c r="Q331" s="344"/>
      <c r="R331" s="343"/>
      <c r="S331" s="342"/>
    </row>
    <row r="332" spans="1:19" ht="18" customHeight="1" x14ac:dyDescent="0.25">
      <c r="A332" s="339">
        <v>198</v>
      </c>
      <c r="B332" s="146" t="str">
        <f>IF('Proje ve Personel Bilgileri'!C214&gt;0,'Proje ve Personel Bilgileri'!C214,"")</f>
        <v/>
      </c>
      <c r="C332" s="147" t="str">
        <f>IF('Proje ve Personel Bilgileri'!C214&gt;0,'Proje ve Personel Bilgileri'!D214,"")</f>
        <v/>
      </c>
      <c r="D332" s="225"/>
      <c r="E332" s="264"/>
      <c r="F332" s="264"/>
      <c r="G332" s="264"/>
      <c r="H332" s="264"/>
      <c r="I332" s="264"/>
      <c r="J332" s="90"/>
      <c r="K332" s="127" t="str">
        <f t="shared" si="27"/>
        <v/>
      </c>
      <c r="L332" s="154" t="str">
        <f>IF('Proje ve Personel Bilgileri'!C214&gt;0,AUcret,"")</f>
        <v/>
      </c>
      <c r="M332" s="155" t="str">
        <f t="shared" si="28"/>
        <v/>
      </c>
      <c r="N332" s="154" t="str">
        <f>IF('Proje ve Personel Bilgileri'!C214&gt;0,L332*M332,"")</f>
        <v/>
      </c>
      <c r="O332" s="154" t="str">
        <f>IF('Proje ve Personel Bilgileri'!C214&gt;0,G011B!R313,"")</f>
        <v/>
      </c>
      <c r="P332" s="156" t="str">
        <f>IF('Proje ve Personel Bilgileri'!C214&gt;0,MIN(N332,O332),"")</f>
        <v/>
      </c>
      <c r="Q332" s="344"/>
      <c r="R332" s="343"/>
      <c r="S332" s="342"/>
    </row>
    <row r="333" spans="1:19" ht="18" customHeight="1" x14ac:dyDescent="0.25">
      <c r="A333" s="339">
        <v>199</v>
      </c>
      <c r="B333" s="146" t="str">
        <f>IF('Proje ve Personel Bilgileri'!C215&gt;0,'Proje ve Personel Bilgileri'!C215,"")</f>
        <v/>
      </c>
      <c r="C333" s="147" t="str">
        <f>IF('Proje ve Personel Bilgileri'!C215&gt;0,'Proje ve Personel Bilgileri'!D215,"")</f>
        <v/>
      </c>
      <c r="D333" s="225"/>
      <c r="E333" s="264"/>
      <c r="F333" s="264"/>
      <c r="G333" s="264"/>
      <c r="H333" s="264"/>
      <c r="I333" s="264"/>
      <c r="J333" s="90"/>
      <c r="K333" s="127" t="str">
        <f t="shared" si="27"/>
        <v/>
      </c>
      <c r="L333" s="154" t="str">
        <f>IF('Proje ve Personel Bilgileri'!C215&gt;0,AUcret,"")</f>
        <v/>
      </c>
      <c r="M333" s="155" t="str">
        <f t="shared" si="28"/>
        <v/>
      </c>
      <c r="N333" s="154" t="str">
        <f>IF('Proje ve Personel Bilgileri'!C215&gt;0,L333*M333,"")</f>
        <v/>
      </c>
      <c r="O333" s="154" t="str">
        <f>IF('Proje ve Personel Bilgileri'!C215&gt;0,G011B!R314,"")</f>
        <v/>
      </c>
      <c r="P333" s="156" t="str">
        <f>IF('Proje ve Personel Bilgileri'!C215&gt;0,MIN(N333,O333),"")</f>
        <v/>
      </c>
      <c r="Q333" s="344"/>
      <c r="R333" s="343"/>
      <c r="S333" s="342"/>
    </row>
    <row r="334" spans="1:19" ht="18" customHeight="1" thickBot="1" x14ac:dyDescent="0.3">
      <c r="A334" s="340">
        <v>200</v>
      </c>
      <c r="B334" s="148" t="str">
        <f>IF('Proje ve Personel Bilgileri'!C216&gt;0,'Proje ve Personel Bilgileri'!C216,"")</f>
        <v/>
      </c>
      <c r="C334" s="149" t="str">
        <f>IF('Proje ve Personel Bilgileri'!C216&gt;0,'Proje ve Personel Bilgileri'!D216,"")</f>
        <v/>
      </c>
      <c r="D334" s="226"/>
      <c r="E334" s="91"/>
      <c r="F334" s="91"/>
      <c r="G334" s="91"/>
      <c r="H334" s="91"/>
      <c r="I334" s="91"/>
      <c r="J334" s="92"/>
      <c r="K334" s="157" t="str">
        <f t="shared" si="27"/>
        <v/>
      </c>
      <c r="L334" s="158" t="str">
        <f>IF('Proje ve Personel Bilgileri'!C216&gt;0,AUcret,"")</f>
        <v/>
      </c>
      <c r="M334" s="159" t="str">
        <f t="shared" si="28"/>
        <v/>
      </c>
      <c r="N334" s="158" t="str">
        <f>IF('Proje ve Personel Bilgileri'!C216&gt;0,L334*M334,"")</f>
        <v/>
      </c>
      <c r="O334" s="158" t="str">
        <f>IF('Proje ve Personel Bilgileri'!C216&gt;0,G011B!R315,"")</f>
        <v/>
      </c>
      <c r="P334" s="160" t="str">
        <f>IF('Proje ve Personel Bilgileri'!C216&gt;0,MIN(N334,O334),"")</f>
        <v/>
      </c>
      <c r="Q334" s="344"/>
      <c r="R334" s="161">
        <f>IF(ISERROR(IF(SUM(L315:L334)&gt;0,1,0)),1,IF(SUM(L315:L334)&gt;0,1,0))</f>
        <v>0</v>
      </c>
      <c r="S334" s="342"/>
    </row>
    <row r="335" spans="1:19" x14ac:dyDescent="0.25">
      <c r="A335" s="143" t="s">
        <v>57</v>
      </c>
      <c r="B335" s="64"/>
      <c r="C335" s="64"/>
      <c r="D335" s="64"/>
      <c r="E335" s="64"/>
      <c r="F335" s="64"/>
      <c r="G335" s="64"/>
      <c r="H335" s="64"/>
      <c r="I335" s="64"/>
      <c r="J335" s="64"/>
      <c r="K335" s="64"/>
      <c r="L335" s="64"/>
      <c r="M335" s="64"/>
      <c r="N335" s="64"/>
      <c r="O335" s="64"/>
      <c r="P335" s="64"/>
      <c r="Q335" s="344"/>
      <c r="R335" s="342"/>
      <c r="S335" s="342"/>
    </row>
    <row r="336" spans="1:19" x14ac:dyDescent="0.25">
      <c r="A336" s="143" t="s">
        <v>59</v>
      </c>
      <c r="B336" s="64"/>
      <c r="C336" s="64"/>
      <c r="D336" s="64"/>
      <c r="E336" s="64"/>
      <c r="F336" s="64"/>
      <c r="G336" s="64"/>
      <c r="H336" s="64"/>
      <c r="I336" s="64"/>
      <c r="J336" s="64"/>
      <c r="K336" s="64"/>
      <c r="L336" s="64"/>
      <c r="M336" s="64"/>
      <c r="N336" s="64"/>
      <c r="O336" s="64"/>
      <c r="P336" s="64"/>
      <c r="Q336" s="344"/>
      <c r="R336" s="342"/>
      <c r="S336" s="342"/>
    </row>
    <row r="337" spans="1:19" x14ac:dyDescent="0.25">
      <c r="A337" s="143" t="s">
        <v>58</v>
      </c>
      <c r="B337" s="64"/>
      <c r="C337" s="64"/>
      <c r="D337" s="64"/>
      <c r="E337" s="64"/>
      <c r="F337" s="64"/>
      <c r="G337" s="64"/>
      <c r="H337" s="64"/>
      <c r="I337" s="64"/>
      <c r="J337" s="64"/>
      <c r="K337" s="64"/>
      <c r="L337" s="64"/>
      <c r="M337" s="64"/>
      <c r="N337" s="64"/>
      <c r="O337" s="64"/>
      <c r="P337" s="64"/>
      <c r="Q337" s="344"/>
      <c r="R337" s="342"/>
      <c r="S337" s="342"/>
    </row>
    <row r="338" spans="1:19" x14ac:dyDescent="0.25">
      <c r="A338" s="64"/>
      <c r="B338" s="64"/>
      <c r="C338" s="64"/>
      <c r="D338" s="64"/>
      <c r="E338" s="64"/>
      <c r="F338" s="64"/>
      <c r="G338" s="64"/>
      <c r="H338" s="64"/>
      <c r="I338" s="64"/>
      <c r="J338" s="64"/>
      <c r="K338" s="64"/>
      <c r="L338" s="64"/>
      <c r="M338" s="64"/>
      <c r="N338" s="64"/>
      <c r="O338" s="64"/>
      <c r="P338" s="64"/>
      <c r="Q338" s="344"/>
      <c r="R338" s="342"/>
      <c r="S338" s="342"/>
    </row>
    <row r="339" spans="1:19" ht="19.5" x14ac:dyDescent="0.3">
      <c r="A339" s="330" t="s">
        <v>32</v>
      </c>
      <c r="B339" s="331">
        <f ca="1">imzatarihi</f>
        <v>46091</v>
      </c>
      <c r="C339" s="468" t="s">
        <v>33</v>
      </c>
      <c r="D339" s="468"/>
      <c r="E339" s="332" t="str">
        <f>IF(kurulusyetkilisi&gt;0,kurulusyetkilisi,"")</f>
        <v/>
      </c>
      <c r="F339" s="64"/>
      <c r="G339" s="230"/>
      <c r="H339" s="229"/>
      <c r="I339" s="229"/>
      <c r="J339" s="2"/>
      <c r="K339" s="64"/>
      <c r="L339" s="94"/>
      <c r="M339" s="94"/>
      <c r="N339" s="94"/>
      <c r="O339" s="94"/>
      <c r="P339" s="64"/>
      <c r="Q339" s="344"/>
      <c r="R339" s="342"/>
      <c r="S339" s="342"/>
    </row>
    <row r="340" spans="1:19" ht="19.5" x14ac:dyDescent="0.3">
      <c r="A340" s="232"/>
      <c r="B340" s="232"/>
      <c r="C340" s="468" t="s">
        <v>34</v>
      </c>
      <c r="D340" s="468"/>
      <c r="E340" s="469"/>
      <c r="F340" s="469"/>
      <c r="G340" s="469"/>
      <c r="H340" s="61"/>
      <c r="I340" s="61"/>
      <c r="J340" s="2"/>
      <c r="K340" s="64"/>
      <c r="L340" s="94"/>
      <c r="M340" s="94"/>
      <c r="N340" s="94"/>
      <c r="O340" s="94"/>
      <c r="P340" s="64"/>
      <c r="Q340" s="344"/>
      <c r="R340" s="342"/>
      <c r="S340" s="342"/>
    </row>
  </sheetData>
  <sheetProtection algorithmName="SHA-512" hashValue="5OCCSgxkZUNehnSzL6sBN9R3XQ8RChR3pt/RgHoj/CHLpErh/8qabtVoBlUQhvnudP/QTEJmYS6lLyVGFYShIw==" saltValue="D9HS5i2pPKPYdIa7wunV+g==" spinCount="100000" sheet="1" objects="1" scenarios="1"/>
  <mergeCells count="24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A239:P239"/>
    <mergeCell ref="A240:P240"/>
    <mergeCell ref="A241:P241"/>
    <mergeCell ref="A242:B242"/>
    <mergeCell ref="C242:P242"/>
    <mergeCell ref="A243:B243"/>
    <mergeCell ref="C243:P243"/>
    <mergeCell ref="A244:B244"/>
    <mergeCell ref="C244:P244"/>
    <mergeCell ref="A1:P1"/>
    <mergeCell ref="P7:P8"/>
    <mergeCell ref="A6:B6"/>
    <mergeCell ref="A4:B4"/>
    <mergeCell ref="A5:B5"/>
    <mergeCell ref="C4:P4"/>
    <mergeCell ref="C5:P5"/>
    <mergeCell ref="C6:P6"/>
    <mergeCell ref="J7:J8"/>
    <mergeCell ref="K7:K8"/>
    <mergeCell ref="A2:P2"/>
    <mergeCell ref="L7:L8"/>
    <mergeCell ref="M7:M8"/>
    <mergeCell ref="N7:N8"/>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A72:B72"/>
    <mergeCell ref="C72:P72"/>
    <mergeCell ref="A73:B73"/>
    <mergeCell ref="C73:P73"/>
    <mergeCell ref="A74:B74"/>
    <mergeCell ref="C74:P74"/>
    <mergeCell ref="A69:P69"/>
    <mergeCell ref="A70:P70"/>
    <mergeCell ref="A71:P71"/>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A140:B140"/>
    <mergeCell ref="C140:P140"/>
    <mergeCell ref="A141:B141"/>
    <mergeCell ref="C141:P141"/>
    <mergeCell ref="A142:B142"/>
    <mergeCell ref="C142:P142"/>
    <mergeCell ref="A137:P137"/>
    <mergeCell ref="A138:P138"/>
    <mergeCell ref="A139:P139"/>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A208:B208"/>
    <mergeCell ref="C208:P208"/>
    <mergeCell ref="A209:B209"/>
    <mergeCell ref="C209:P209"/>
    <mergeCell ref="A210:B210"/>
    <mergeCell ref="C210:P210"/>
    <mergeCell ref="A205:P205"/>
    <mergeCell ref="A206:P206"/>
    <mergeCell ref="A207:P207"/>
    <mergeCell ref="C203:D203"/>
    <mergeCell ref="C204:D204"/>
    <mergeCell ref="E204:G204"/>
    <mergeCell ref="P211:P212"/>
    <mergeCell ref="K211:K212"/>
    <mergeCell ref="L211:L212"/>
    <mergeCell ref="M211:M212"/>
    <mergeCell ref="N211:N212"/>
    <mergeCell ref="O211:O212"/>
    <mergeCell ref="A211:A212"/>
    <mergeCell ref="B211:B212"/>
    <mergeCell ref="C211:C212"/>
    <mergeCell ref="E211:I211"/>
    <mergeCell ref="J211:J212"/>
    <mergeCell ref="D211:D212"/>
    <mergeCell ref="C237:D237"/>
    <mergeCell ref="C238:D238"/>
    <mergeCell ref="E238:G238"/>
  </mergeCells>
  <dataValidations count="2">
    <dataValidation type="list" allowBlank="1" showInputMessage="1" showErrorMessage="1" prompt="Mezuniyet durumuna göre X seçiniz._x000a_" sqref="E315:I334 E281:I300 E43:I62 E77:I96 E111:I130 E145:I164 E179:I198 E213:I232 E247:I266 E9:I28" xr:uid="{00000000-0002-0000-0B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B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75"/>
  <sheetViews>
    <sheetView zoomScale="90" zoomScaleNormal="90" zoomScaleSheetLayoutView="40" workbookViewId="0">
      <selection activeCell="B10" sqref="B10"/>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508" t="s">
        <v>66</v>
      </c>
      <c r="B1" s="508"/>
      <c r="C1" s="508"/>
      <c r="D1" s="508"/>
      <c r="E1" s="508"/>
      <c r="F1" s="508"/>
      <c r="G1" s="508"/>
      <c r="H1" s="508"/>
      <c r="I1" s="508"/>
      <c r="J1" s="64"/>
      <c r="K1" s="64"/>
      <c r="L1" s="64"/>
      <c r="M1" s="64"/>
      <c r="N1" s="64"/>
      <c r="O1" s="64"/>
      <c r="P1" s="109" t="str">
        <f>CONCATENATE("A1:I",SUM(N:N)*35)</f>
        <v>A1:I35</v>
      </c>
    </row>
    <row r="2" spans="1:16" x14ac:dyDescent="0.25">
      <c r="A2" s="494" t="str">
        <f>IF(YilDonem&lt;&gt;"",CONCATENATE(YilDonem," dönemine aittir."),"")</f>
        <v/>
      </c>
      <c r="B2" s="494"/>
      <c r="C2" s="494"/>
      <c r="D2" s="494"/>
      <c r="E2" s="494"/>
      <c r="F2" s="494"/>
      <c r="G2" s="494"/>
      <c r="H2" s="494"/>
      <c r="I2" s="494"/>
      <c r="J2" s="64"/>
      <c r="K2" s="64"/>
      <c r="L2" s="64"/>
      <c r="M2" s="64"/>
      <c r="N2" s="64"/>
      <c r="O2" s="64"/>
      <c r="P2" s="64"/>
    </row>
    <row r="3" spans="1:16" ht="19.5" thickBot="1" x14ac:dyDescent="0.35">
      <c r="A3" s="526" t="s">
        <v>75</v>
      </c>
      <c r="B3" s="526"/>
      <c r="C3" s="526"/>
      <c r="D3" s="526"/>
      <c r="E3" s="526"/>
      <c r="F3" s="526"/>
      <c r="G3" s="526"/>
      <c r="H3" s="526"/>
      <c r="I3" s="526"/>
      <c r="J3" s="64"/>
      <c r="K3" s="64"/>
      <c r="L3" s="64"/>
      <c r="M3" s="64"/>
      <c r="N3" s="64"/>
      <c r="O3" s="64"/>
      <c r="P3" s="64"/>
    </row>
    <row r="4" spans="1:16" ht="19.5" customHeight="1" thickBot="1" x14ac:dyDescent="0.3">
      <c r="A4" s="496" t="s">
        <v>167</v>
      </c>
      <c r="B4" s="498"/>
      <c r="C4" s="496" t="str">
        <f>IF(ProjeNo&gt;0,ProjeNo,"")</f>
        <v/>
      </c>
      <c r="D4" s="497"/>
      <c r="E4" s="497"/>
      <c r="F4" s="497"/>
      <c r="G4" s="497"/>
      <c r="H4" s="497"/>
      <c r="I4" s="498"/>
      <c r="J4" s="64"/>
      <c r="K4" s="64"/>
      <c r="L4" s="64"/>
      <c r="M4" s="64"/>
      <c r="N4" s="64"/>
      <c r="O4" s="64"/>
      <c r="P4" s="64"/>
    </row>
    <row r="5" spans="1:16" ht="29.25" customHeight="1" thickBot="1" x14ac:dyDescent="0.3">
      <c r="A5" s="533" t="s">
        <v>168</v>
      </c>
      <c r="B5" s="522"/>
      <c r="C5" s="519" t="str">
        <f>IF(ProjeAdi&gt;0,ProjeAdi,"")</f>
        <v/>
      </c>
      <c r="D5" s="520"/>
      <c r="E5" s="520"/>
      <c r="F5" s="520"/>
      <c r="G5" s="520"/>
      <c r="H5" s="520"/>
      <c r="I5" s="521"/>
      <c r="J5" s="64"/>
      <c r="K5" s="64"/>
      <c r="L5" s="64"/>
      <c r="M5" s="64"/>
      <c r="N5" s="64"/>
      <c r="O5" s="64"/>
      <c r="P5" s="64"/>
    </row>
    <row r="6" spans="1:16" ht="29.25" customHeight="1" thickBot="1" x14ac:dyDescent="0.3">
      <c r="A6" s="533" t="s">
        <v>180</v>
      </c>
      <c r="B6" s="522"/>
      <c r="C6" s="539"/>
      <c r="D6" s="537"/>
      <c r="E6" s="537"/>
      <c r="F6" s="537"/>
      <c r="G6" s="537"/>
      <c r="H6" s="537"/>
      <c r="I6" s="538"/>
      <c r="J6" s="64"/>
      <c r="K6" s="64"/>
      <c r="L6" s="64"/>
      <c r="M6" s="540" t="s">
        <v>242</v>
      </c>
      <c r="N6" s="64"/>
      <c r="O6" s="64"/>
      <c r="P6" s="64"/>
    </row>
    <row r="7" spans="1:16" ht="29.25" customHeight="1" thickBot="1" x14ac:dyDescent="0.3">
      <c r="A7" s="533" t="s">
        <v>181</v>
      </c>
      <c r="B7" s="522"/>
      <c r="C7" s="539"/>
      <c r="D7" s="537"/>
      <c r="E7" s="537"/>
      <c r="F7" s="537"/>
      <c r="G7" s="537"/>
      <c r="H7" s="537"/>
      <c r="I7" s="538"/>
      <c r="J7" s="64"/>
      <c r="K7" s="64"/>
      <c r="L7" s="64"/>
      <c r="M7" s="541"/>
      <c r="N7" s="64"/>
      <c r="O7" s="64"/>
      <c r="P7" s="64"/>
    </row>
    <row r="8" spans="1:16" ht="26.45" customHeight="1" thickBot="1" x14ac:dyDescent="0.3">
      <c r="A8" s="496" t="s">
        <v>67</v>
      </c>
      <c r="B8" s="498"/>
      <c r="C8" s="14"/>
      <c r="D8" s="537"/>
      <c r="E8" s="537"/>
      <c r="F8" s="537"/>
      <c r="G8" s="537"/>
      <c r="H8" s="537"/>
      <c r="I8" s="538"/>
      <c r="J8" s="64"/>
      <c r="K8" s="64"/>
      <c r="L8" s="64"/>
      <c r="M8" s="542"/>
      <c r="N8" s="64"/>
      <c r="O8" s="64"/>
      <c r="P8" s="64"/>
    </row>
    <row r="9" spans="1:16" s="1" customFormat="1" ht="30.75" thickBot="1" x14ac:dyDescent="0.3">
      <c r="A9" s="334" t="s">
        <v>3</v>
      </c>
      <c r="B9" s="334" t="s">
        <v>4</v>
      </c>
      <c r="C9" s="334" t="s">
        <v>56</v>
      </c>
      <c r="D9" s="334" t="s">
        <v>141</v>
      </c>
      <c r="E9" s="334" t="s">
        <v>68</v>
      </c>
      <c r="F9" s="334" t="s">
        <v>69</v>
      </c>
      <c r="G9" s="334" t="s">
        <v>70</v>
      </c>
      <c r="H9" s="334" t="s">
        <v>71</v>
      </c>
      <c r="I9" s="334" t="s">
        <v>72</v>
      </c>
      <c r="J9" s="347" t="s">
        <v>76</v>
      </c>
      <c r="K9" s="348" t="s">
        <v>77</v>
      </c>
      <c r="L9" s="348" t="s">
        <v>69</v>
      </c>
      <c r="M9" s="333"/>
      <c r="N9" s="333"/>
      <c r="O9" s="333"/>
      <c r="P9" s="333"/>
    </row>
    <row r="10" spans="1:16" ht="20.100000000000001" customHeight="1" x14ac:dyDescent="0.25">
      <c r="A10" s="349">
        <v>1</v>
      </c>
      <c r="B10" s="79"/>
      <c r="C10" s="125" t="str">
        <f t="shared" ref="C10:C29" si="0">IF(B10&lt;&gt;"",VLOOKUP(B10,PersonelTablo,2,0),"")</f>
        <v/>
      </c>
      <c r="D10" s="126" t="str">
        <f t="shared" ref="D10:D29" si="1">IF(B10&lt;&gt;"",VLOOKUP(B10,PersonelTablo,3,0),"")</f>
        <v/>
      </c>
      <c r="E10" s="80"/>
      <c r="F10" s="81"/>
      <c r="G10" s="136" t="str">
        <f>IF(AND(B10&lt;&gt;"",L10&gt;=F10),E10*F10,"")</f>
        <v/>
      </c>
      <c r="H10" s="133" t="str">
        <f t="shared" ref="H10:H29" si="2">IF(B10&lt;&gt;"",VLOOKUP(B10,G011CTablo,15,0),"")</f>
        <v/>
      </c>
      <c r="I10" s="140" t="str">
        <f>IF(AND(B10&lt;&gt;"",J10&gt;=K10,L10&gt;0),G10*H10,"")</f>
        <v/>
      </c>
      <c r="J10" s="131" t="str">
        <f>IF(B10&gt;0,ROUNDUP(VLOOKUP(B10,G011B!$B:$R,16,0),1),"")</f>
        <v/>
      </c>
      <c r="K10" s="131" t="str">
        <f t="shared" ref="K10:K29" si="3">IF(B10&gt;0,SUMIF($B:$B,B10,$G:$G),"")</f>
        <v/>
      </c>
      <c r="L10" s="132" t="str">
        <f>IF(B10&lt;&gt;"",VLOOKUP(B10,G011B!$B:$Z,25,0),"")</f>
        <v/>
      </c>
      <c r="M10" s="161" t="str">
        <f>IF(J10&gt;=K10,"","Personelin bütün iş paketlerindeki Toplam Adam Ay değeri "&amp;K10&amp;" olup, bu değer, G011B formunda beyan edilen Çalışılan Toplam Ay değerini geçemez. Maliyeti hesaplamak için Adam/Ay Oranı veya Çalışılan Ay değerini düzeltiniz. ")</f>
        <v/>
      </c>
      <c r="N10" s="64"/>
      <c r="O10" s="64"/>
      <c r="P10" s="64"/>
    </row>
    <row r="11" spans="1:16" ht="20.100000000000001" customHeight="1" x14ac:dyDescent="0.25">
      <c r="A11" s="350">
        <v>2</v>
      </c>
      <c r="B11" s="82"/>
      <c r="C11" s="127" t="str">
        <f t="shared" si="0"/>
        <v/>
      </c>
      <c r="D11" s="128" t="str">
        <f t="shared" si="1"/>
        <v/>
      </c>
      <c r="E11" s="83"/>
      <c r="F11" s="84"/>
      <c r="G11" s="137" t="str">
        <f t="shared" ref="G11:G29" si="4">IF(AND(B11&lt;&gt;"",L11&gt;=F11),E11*F11,"")</f>
        <v/>
      </c>
      <c r="H11" s="134" t="str">
        <f t="shared" si="2"/>
        <v/>
      </c>
      <c r="I11" s="141" t="str">
        <f t="shared" ref="I11:I29" si="5">IF(AND(B11&lt;&gt;"",J11&gt;=K11,L11&gt;0),G11*H11,"")</f>
        <v/>
      </c>
      <c r="J11" s="131" t="str">
        <f>IF(B11&gt;0,ROUNDUP(VLOOKUP(B11,G011B!$B:$R,16,0),1),"")</f>
        <v/>
      </c>
      <c r="K11" s="131" t="str">
        <f t="shared" si="3"/>
        <v/>
      </c>
      <c r="L11" s="132" t="str">
        <f>IF(B11&lt;&gt;"",VLOOKUP(B11,G011B!$B:$Z,25,0),"")</f>
        <v/>
      </c>
      <c r="M11" s="161" t="str">
        <f>IF(J11&gt;=K11,"","Personelin bütün iş paketlerindeki Toplam Adam Ay değeri "&amp;K11&amp;" olup, bu değer, G011B formunda beyan edilen Çalışılan Toplam Ay değerini geçemez. Maliyeti hesaplamak için Adam/Ay Oranı veya Çalışılan Ay değerini düzeltiniz. ")</f>
        <v/>
      </c>
      <c r="N11" s="64"/>
      <c r="O11" s="64"/>
      <c r="P11" s="64"/>
    </row>
    <row r="12" spans="1:16" ht="20.100000000000001" customHeight="1" x14ac:dyDescent="0.25">
      <c r="A12" s="350">
        <v>3</v>
      </c>
      <c r="B12" s="82"/>
      <c r="C12" s="127" t="str">
        <f t="shared" si="0"/>
        <v/>
      </c>
      <c r="D12" s="128" t="str">
        <f t="shared" si="1"/>
        <v/>
      </c>
      <c r="E12" s="83"/>
      <c r="F12" s="84"/>
      <c r="G12" s="137" t="str">
        <f t="shared" si="4"/>
        <v/>
      </c>
      <c r="H12" s="134" t="str">
        <f t="shared" si="2"/>
        <v/>
      </c>
      <c r="I12" s="141" t="str">
        <f t="shared" si="5"/>
        <v/>
      </c>
      <c r="J12" s="131" t="str">
        <f>IF(B12&gt;0,ROUNDUP(VLOOKUP(B12,G011B!$B:$R,16,0),1),"")</f>
        <v/>
      </c>
      <c r="K12" s="131" t="str">
        <f t="shared" si="3"/>
        <v/>
      </c>
      <c r="L12" s="132" t="str">
        <f>IF(B12&lt;&gt;"",VLOOKUP(B12,G011B!$B:$Z,25,0),"")</f>
        <v/>
      </c>
      <c r="M12" s="161" t="str">
        <f t="shared" ref="M12:M29" si="6">IF(J12&gt;=K12,"","Personelin bütün iş paketlerindeki Toplam Adam Ay değeri "&amp;K12&amp;" olup, bu değer, G011B formunda beyan edilen Çalışılan Toplam Ay değerini geçemez. Maliyeti hesaplamak için Adam/Ay Oranı veya Çalışılan Ay değerini düzeltiniz. ")</f>
        <v/>
      </c>
      <c r="N12" s="64"/>
      <c r="O12" s="64"/>
      <c r="P12" s="64"/>
    </row>
    <row r="13" spans="1:16" ht="20.100000000000001" customHeight="1" x14ac:dyDescent="0.25">
      <c r="A13" s="350">
        <v>4</v>
      </c>
      <c r="B13" s="82"/>
      <c r="C13" s="127" t="str">
        <f t="shared" si="0"/>
        <v/>
      </c>
      <c r="D13" s="128" t="str">
        <f t="shared" si="1"/>
        <v/>
      </c>
      <c r="E13" s="83"/>
      <c r="F13" s="84"/>
      <c r="G13" s="137" t="str">
        <f t="shared" si="4"/>
        <v/>
      </c>
      <c r="H13" s="134" t="str">
        <f t="shared" si="2"/>
        <v/>
      </c>
      <c r="I13" s="141" t="str">
        <f t="shared" si="5"/>
        <v/>
      </c>
      <c r="J13" s="131" t="str">
        <f>IF(B13&gt;0,ROUNDUP(VLOOKUP(B13,G011B!$B:$R,16,0),1),"")</f>
        <v/>
      </c>
      <c r="K13" s="131" t="str">
        <f t="shared" si="3"/>
        <v/>
      </c>
      <c r="L13" s="132" t="str">
        <f>IF(B13&lt;&gt;"",VLOOKUP(B13,G011B!$B:$Z,25,0),"")</f>
        <v/>
      </c>
      <c r="M13" s="161" t="str">
        <f t="shared" si="6"/>
        <v/>
      </c>
      <c r="N13" s="64"/>
      <c r="O13" s="64"/>
      <c r="P13" s="64"/>
    </row>
    <row r="14" spans="1:16" ht="20.100000000000001" customHeight="1" x14ac:dyDescent="0.25">
      <c r="A14" s="350">
        <v>5</v>
      </c>
      <c r="B14" s="82"/>
      <c r="C14" s="127" t="str">
        <f t="shared" si="0"/>
        <v/>
      </c>
      <c r="D14" s="128" t="str">
        <f t="shared" si="1"/>
        <v/>
      </c>
      <c r="E14" s="83"/>
      <c r="F14" s="84"/>
      <c r="G14" s="137" t="str">
        <f t="shared" si="4"/>
        <v/>
      </c>
      <c r="H14" s="134" t="str">
        <f t="shared" si="2"/>
        <v/>
      </c>
      <c r="I14" s="141" t="str">
        <f t="shared" si="5"/>
        <v/>
      </c>
      <c r="J14" s="131" t="str">
        <f>IF(B14&gt;0,ROUNDUP(VLOOKUP(B14,G011B!$B:$R,16,0),1),"")</f>
        <v/>
      </c>
      <c r="K14" s="131" t="str">
        <f t="shared" si="3"/>
        <v/>
      </c>
      <c r="L14" s="132" t="str">
        <f>IF(B14&lt;&gt;"",VLOOKUP(B14,G011B!$B:$Z,25,0),"")</f>
        <v/>
      </c>
      <c r="M14" s="161" t="str">
        <f t="shared" si="6"/>
        <v/>
      </c>
      <c r="N14" s="64"/>
      <c r="O14" s="64"/>
      <c r="P14" s="64"/>
    </row>
    <row r="15" spans="1:16" ht="20.100000000000001" customHeight="1" x14ac:dyDescent="0.25">
      <c r="A15" s="350">
        <v>6</v>
      </c>
      <c r="B15" s="82"/>
      <c r="C15" s="127" t="str">
        <f t="shared" si="0"/>
        <v/>
      </c>
      <c r="D15" s="128" t="str">
        <f t="shared" si="1"/>
        <v/>
      </c>
      <c r="E15" s="83"/>
      <c r="F15" s="84"/>
      <c r="G15" s="137" t="str">
        <f t="shared" si="4"/>
        <v/>
      </c>
      <c r="H15" s="134" t="str">
        <f t="shared" si="2"/>
        <v/>
      </c>
      <c r="I15" s="141" t="str">
        <f t="shared" si="5"/>
        <v/>
      </c>
      <c r="J15" s="131" t="str">
        <f>IF(B15&gt;0,ROUNDUP(VLOOKUP(B15,G011B!$B:$R,16,0),1),"")</f>
        <v/>
      </c>
      <c r="K15" s="131" t="str">
        <f t="shared" si="3"/>
        <v/>
      </c>
      <c r="L15" s="132" t="str">
        <f>IF(B15&lt;&gt;"",VLOOKUP(B15,G011B!$B:$Z,25,0),"")</f>
        <v/>
      </c>
      <c r="M15" s="161" t="str">
        <f t="shared" si="6"/>
        <v/>
      </c>
      <c r="N15" s="64"/>
      <c r="O15" s="64"/>
      <c r="P15" s="64"/>
    </row>
    <row r="16" spans="1:16" ht="20.100000000000001" customHeight="1" x14ac:dyDescent="0.25">
      <c r="A16" s="350">
        <v>7</v>
      </c>
      <c r="B16" s="82"/>
      <c r="C16" s="127" t="str">
        <f t="shared" si="0"/>
        <v/>
      </c>
      <c r="D16" s="128" t="str">
        <f t="shared" si="1"/>
        <v/>
      </c>
      <c r="E16" s="83"/>
      <c r="F16" s="84"/>
      <c r="G16" s="137" t="str">
        <f t="shared" si="4"/>
        <v/>
      </c>
      <c r="H16" s="134" t="str">
        <f t="shared" si="2"/>
        <v/>
      </c>
      <c r="I16" s="141" t="str">
        <f t="shared" si="5"/>
        <v/>
      </c>
      <c r="J16" s="131" t="str">
        <f>IF(B16&gt;0,ROUNDUP(VLOOKUP(B16,G011B!$B:$R,16,0),1),"")</f>
        <v/>
      </c>
      <c r="K16" s="131" t="str">
        <f t="shared" si="3"/>
        <v/>
      </c>
      <c r="L16" s="132" t="str">
        <f>IF(B16&lt;&gt;"",VLOOKUP(B16,G011B!$B:$Z,25,0),"")</f>
        <v/>
      </c>
      <c r="M16" s="161" t="str">
        <f t="shared" si="6"/>
        <v/>
      </c>
      <c r="N16" s="64"/>
      <c r="O16" s="64"/>
      <c r="P16" s="64"/>
    </row>
    <row r="17" spans="1:16" ht="20.100000000000001" customHeight="1" x14ac:dyDescent="0.25">
      <c r="A17" s="350">
        <v>8</v>
      </c>
      <c r="B17" s="82"/>
      <c r="C17" s="127" t="str">
        <f t="shared" si="0"/>
        <v/>
      </c>
      <c r="D17" s="128" t="str">
        <f t="shared" si="1"/>
        <v/>
      </c>
      <c r="E17" s="83"/>
      <c r="F17" s="84"/>
      <c r="G17" s="137" t="str">
        <f t="shared" si="4"/>
        <v/>
      </c>
      <c r="H17" s="134" t="str">
        <f t="shared" si="2"/>
        <v/>
      </c>
      <c r="I17" s="141" t="str">
        <f t="shared" si="5"/>
        <v/>
      </c>
      <c r="J17" s="131" t="str">
        <f>IF(B17&gt;0,ROUNDUP(VLOOKUP(B17,G011B!$B:$R,16,0),1),"")</f>
        <v/>
      </c>
      <c r="K17" s="131" t="str">
        <f t="shared" si="3"/>
        <v/>
      </c>
      <c r="L17" s="132" t="str">
        <f>IF(B17&lt;&gt;"",VLOOKUP(B17,G011B!$B:$Z,25,0),"")</f>
        <v/>
      </c>
      <c r="M17" s="161" t="str">
        <f t="shared" si="6"/>
        <v/>
      </c>
      <c r="N17" s="64"/>
      <c r="O17" s="64"/>
      <c r="P17" s="64"/>
    </row>
    <row r="18" spans="1:16" ht="20.100000000000001" customHeight="1" x14ac:dyDescent="0.25">
      <c r="A18" s="350">
        <v>9</v>
      </c>
      <c r="B18" s="82"/>
      <c r="C18" s="127" t="str">
        <f t="shared" si="0"/>
        <v/>
      </c>
      <c r="D18" s="128" t="str">
        <f t="shared" si="1"/>
        <v/>
      </c>
      <c r="E18" s="83"/>
      <c r="F18" s="84"/>
      <c r="G18" s="137" t="str">
        <f t="shared" si="4"/>
        <v/>
      </c>
      <c r="H18" s="134" t="str">
        <f t="shared" si="2"/>
        <v/>
      </c>
      <c r="I18" s="141" t="str">
        <f t="shared" si="5"/>
        <v/>
      </c>
      <c r="J18" s="131" t="str">
        <f>IF(B18&gt;0,ROUNDUP(VLOOKUP(B18,G011B!$B:$R,16,0),1),"")</f>
        <v/>
      </c>
      <c r="K18" s="131" t="str">
        <f t="shared" si="3"/>
        <v/>
      </c>
      <c r="L18" s="132" t="str">
        <f>IF(B18&lt;&gt;"",VLOOKUP(B18,G011B!$B:$Z,25,0),"")</f>
        <v/>
      </c>
      <c r="M18" s="161" t="str">
        <f t="shared" si="6"/>
        <v/>
      </c>
      <c r="N18" s="64"/>
      <c r="O18" s="64"/>
      <c r="P18" s="64"/>
    </row>
    <row r="19" spans="1:16" ht="20.100000000000001" customHeight="1" x14ac:dyDescent="0.25">
      <c r="A19" s="350">
        <v>10</v>
      </c>
      <c r="B19" s="82"/>
      <c r="C19" s="127" t="str">
        <f t="shared" si="0"/>
        <v/>
      </c>
      <c r="D19" s="128" t="str">
        <f t="shared" si="1"/>
        <v/>
      </c>
      <c r="E19" s="83"/>
      <c r="F19" s="84"/>
      <c r="G19" s="137" t="str">
        <f t="shared" si="4"/>
        <v/>
      </c>
      <c r="H19" s="134" t="str">
        <f t="shared" si="2"/>
        <v/>
      </c>
      <c r="I19" s="141" t="str">
        <f t="shared" si="5"/>
        <v/>
      </c>
      <c r="J19" s="131" t="str">
        <f>IF(B19&gt;0,ROUNDUP(VLOOKUP(B19,G011B!$B:$R,16,0),1),"")</f>
        <v/>
      </c>
      <c r="K19" s="131" t="str">
        <f t="shared" si="3"/>
        <v/>
      </c>
      <c r="L19" s="132" t="str">
        <f>IF(B19&lt;&gt;"",VLOOKUP(B19,G011B!$B:$Z,25,0),"")</f>
        <v/>
      </c>
      <c r="M19" s="161" t="str">
        <f t="shared" si="6"/>
        <v/>
      </c>
      <c r="N19" s="64"/>
      <c r="O19" s="64"/>
      <c r="P19" s="64"/>
    </row>
    <row r="20" spans="1:16" ht="20.100000000000001" customHeight="1" x14ac:dyDescent="0.25">
      <c r="A20" s="350">
        <v>11</v>
      </c>
      <c r="B20" s="82"/>
      <c r="C20" s="127" t="str">
        <f t="shared" si="0"/>
        <v/>
      </c>
      <c r="D20" s="128" t="str">
        <f t="shared" si="1"/>
        <v/>
      </c>
      <c r="E20" s="83"/>
      <c r="F20" s="84"/>
      <c r="G20" s="137" t="str">
        <f t="shared" si="4"/>
        <v/>
      </c>
      <c r="H20" s="134" t="str">
        <f t="shared" si="2"/>
        <v/>
      </c>
      <c r="I20" s="141" t="str">
        <f t="shared" si="5"/>
        <v/>
      </c>
      <c r="J20" s="131" t="str">
        <f>IF(B20&gt;0,ROUNDUP(VLOOKUP(B20,G011B!$B:$R,16,0),1),"")</f>
        <v/>
      </c>
      <c r="K20" s="131" t="str">
        <f t="shared" si="3"/>
        <v/>
      </c>
      <c r="L20" s="132" t="str">
        <f>IF(B20&lt;&gt;"",VLOOKUP(B20,G011B!$B:$Z,25,0),"")</f>
        <v/>
      </c>
      <c r="M20" s="161" t="str">
        <f t="shared" si="6"/>
        <v/>
      </c>
      <c r="N20" s="64"/>
      <c r="O20" s="64"/>
      <c r="P20" s="64"/>
    </row>
    <row r="21" spans="1:16" ht="20.100000000000001" customHeight="1" x14ac:dyDescent="0.25">
      <c r="A21" s="350">
        <v>12</v>
      </c>
      <c r="B21" s="82"/>
      <c r="C21" s="127" t="str">
        <f t="shared" si="0"/>
        <v/>
      </c>
      <c r="D21" s="128" t="str">
        <f t="shared" si="1"/>
        <v/>
      </c>
      <c r="E21" s="83"/>
      <c r="F21" s="84"/>
      <c r="G21" s="137" t="str">
        <f t="shared" si="4"/>
        <v/>
      </c>
      <c r="H21" s="134" t="str">
        <f t="shared" si="2"/>
        <v/>
      </c>
      <c r="I21" s="141" t="str">
        <f t="shared" si="5"/>
        <v/>
      </c>
      <c r="J21" s="131" t="str">
        <f>IF(B21&gt;0,ROUNDUP(VLOOKUP(B21,G011B!$B:$R,16,0),1),"")</f>
        <v/>
      </c>
      <c r="K21" s="131" t="str">
        <f t="shared" si="3"/>
        <v/>
      </c>
      <c r="L21" s="132" t="str">
        <f>IF(B21&lt;&gt;"",VLOOKUP(B21,G011B!$B:$Z,25,0),"")</f>
        <v/>
      </c>
      <c r="M21" s="161" t="str">
        <f t="shared" si="6"/>
        <v/>
      </c>
      <c r="N21" s="64"/>
      <c r="O21" s="64"/>
      <c r="P21" s="64"/>
    </row>
    <row r="22" spans="1:16" ht="20.100000000000001" customHeight="1" x14ac:dyDescent="0.25">
      <c r="A22" s="350">
        <v>13</v>
      </c>
      <c r="B22" s="82"/>
      <c r="C22" s="127" t="str">
        <f t="shared" si="0"/>
        <v/>
      </c>
      <c r="D22" s="128" t="str">
        <f t="shared" si="1"/>
        <v/>
      </c>
      <c r="E22" s="83"/>
      <c r="F22" s="84"/>
      <c r="G22" s="137" t="str">
        <f t="shared" si="4"/>
        <v/>
      </c>
      <c r="H22" s="134" t="str">
        <f t="shared" si="2"/>
        <v/>
      </c>
      <c r="I22" s="141" t="str">
        <f t="shared" si="5"/>
        <v/>
      </c>
      <c r="J22" s="131" t="str">
        <f>IF(B22&gt;0,ROUNDUP(VLOOKUP(B22,G011B!$B:$R,16,0),1),"")</f>
        <v/>
      </c>
      <c r="K22" s="131" t="str">
        <f t="shared" si="3"/>
        <v/>
      </c>
      <c r="L22" s="132" t="str">
        <f>IF(B22&lt;&gt;"",VLOOKUP(B22,G011B!$B:$Z,25,0),"")</f>
        <v/>
      </c>
      <c r="M22" s="161" t="str">
        <f t="shared" si="6"/>
        <v/>
      </c>
      <c r="N22" s="64"/>
      <c r="O22" s="64"/>
      <c r="P22" s="64"/>
    </row>
    <row r="23" spans="1:16" ht="20.100000000000001" customHeight="1" x14ac:dyDescent="0.25">
      <c r="A23" s="350">
        <v>14</v>
      </c>
      <c r="B23" s="82"/>
      <c r="C23" s="127" t="str">
        <f t="shared" si="0"/>
        <v/>
      </c>
      <c r="D23" s="128" t="str">
        <f t="shared" si="1"/>
        <v/>
      </c>
      <c r="E23" s="83"/>
      <c r="F23" s="84"/>
      <c r="G23" s="137" t="str">
        <f t="shared" si="4"/>
        <v/>
      </c>
      <c r="H23" s="134" t="str">
        <f t="shared" si="2"/>
        <v/>
      </c>
      <c r="I23" s="141" t="str">
        <f t="shared" si="5"/>
        <v/>
      </c>
      <c r="J23" s="131" t="str">
        <f>IF(B23&gt;0,ROUNDUP(VLOOKUP(B23,G011B!$B:$R,16,0),1),"")</f>
        <v/>
      </c>
      <c r="K23" s="131" t="str">
        <f t="shared" si="3"/>
        <v/>
      </c>
      <c r="L23" s="132" t="str">
        <f>IF(B23&lt;&gt;"",VLOOKUP(B23,G011B!$B:$Z,25,0),"")</f>
        <v/>
      </c>
      <c r="M23" s="161" t="str">
        <f t="shared" si="6"/>
        <v/>
      </c>
      <c r="N23" s="64"/>
      <c r="O23" s="64"/>
      <c r="P23" s="64"/>
    </row>
    <row r="24" spans="1:16" ht="20.100000000000001" customHeight="1" x14ac:dyDescent="0.25">
      <c r="A24" s="350">
        <v>15</v>
      </c>
      <c r="B24" s="82"/>
      <c r="C24" s="127" t="str">
        <f t="shared" si="0"/>
        <v/>
      </c>
      <c r="D24" s="128" t="str">
        <f t="shared" si="1"/>
        <v/>
      </c>
      <c r="E24" s="83"/>
      <c r="F24" s="84"/>
      <c r="G24" s="137" t="str">
        <f t="shared" si="4"/>
        <v/>
      </c>
      <c r="H24" s="134" t="str">
        <f t="shared" si="2"/>
        <v/>
      </c>
      <c r="I24" s="141" t="str">
        <f t="shared" si="5"/>
        <v/>
      </c>
      <c r="J24" s="131" t="str">
        <f>IF(B24&gt;0,ROUNDUP(VLOOKUP(B24,G011B!$B:$R,16,0),1),"")</f>
        <v/>
      </c>
      <c r="K24" s="131" t="str">
        <f t="shared" si="3"/>
        <v/>
      </c>
      <c r="L24" s="132" t="str">
        <f>IF(B24&lt;&gt;"",VLOOKUP(B24,G011B!$B:$Z,25,0),"")</f>
        <v/>
      </c>
      <c r="M24" s="161" t="str">
        <f t="shared" si="6"/>
        <v/>
      </c>
      <c r="N24" s="64"/>
      <c r="O24" s="64"/>
      <c r="P24" s="64"/>
    </row>
    <row r="25" spans="1:16" ht="20.100000000000001" customHeight="1" x14ac:dyDescent="0.25">
      <c r="A25" s="350">
        <v>16</v>
      </c>
      <c r="B25" s="82"/>
      <c r="C25" s="127" t="str">
        <f t="shared" si="0"/>
        <v/>
      </c>
      <c r="D25" s="128" t="str">
        <f t="shared" si="1"/>
        <v/>
      </c>
      <c r="E25" s="83"/>
      <c r="F25" s="84"/>
      <c r="G25" s="137" t="str">
        <f t="shared" si="4"/>
        <v/>
      </c>
      <c r="H25" s="134" t="str">
        <f t="shared" si="2"/>
        <v/>
      </c>
      <c r="I25" s="141" t="str">
        <f t="shared" si="5"/>
        <v/>
      </c>
      <c r="J25" s="131" t="str">
        <f>IF(B25&gt;0,ROUNDUP(VLOOKUP(B25,G011B!$B:$R,16,0),1),"")</f>
        <v/>
      </c>
      <c r="K25" s="131" t="str">
        <f t="shared" si="3"/>
        <v/>
      </c>
      <c r="L25" s="132" t="str">
        <f>IF(B25&lt;&gt;"",VLOOKUP(B25,G011B!$B:$Z,25,0),"")</f>
        <v/>
      </c>
      <c r="M25" s="161" t="str">
        <f t="shared" si="6"/>
        <v/>
      </c>
      <c r="N25" s="64"/>
      <c r="O25" s="64"/>
      <c r="P25" s="64"/>
    </row>
    <row r="26" spans="1:16" ht="20.100000000000001" customHeight="1" x14ac:dyDescent="0.25">
      <c r="A26" s="350">
        <v>17</v>
      </c>
      <c r="B26" s="82"/>
      <c r="C26" s="127" t="str">
        <f t="shared" si="0"/>
        <v/>
      </c>
      <c r="D26" s="128" t="str">
        <f t="shared" si="1"/>
        <v/>
      </c>
      <c r="E26" s="83"/>
      <c r="F26" s="84"/>
      <c r="G26" s="137" t="str">
        <f t="shared" si="4"/>
        <v/>
      </c>
      <c r="H26" s="134" t="str">
        <f t="shared" si="2"/>
        <v/>
      </c>
      <c r="I26" s="141" t="str">
        <f t="shared" si="5"/>
        <v/>
      </c>
      <c r="J26" s="131" t="str">
        <f>IF(B26&gt;0,ROUNDUP(VLOOKUP(B26,G011B!$B:$R,16,0),1),"")</f>
        <v/>
      </c>
      <c r="K26" s="131" t="str">
        <f t="shared" si="3"/>
        <v/>
      </c>
      <c r="L26" s="132" t="str">
        <f>IF(B26&lt;&gt;"",VLOOKUP(B26,G011B!$B:$Z,25,0),"")</f>
        <v/>
      </c>
      <c r="M26" s="161" t="str">
        <f t="shared" si="6"/>
        <v/>
      </c>
      <c r="N26" s="64"/>
      <c r="O26" s="64"/>
      <c r="P26" s="64"/>
    </row>
    <row r="27" spans="1:16" ht="20.100000000000001" customHeight="1" x14ac:dyDescent="0.25">
      <c r="A27" s="350">
        <v>18</v>
      </c>
      <c r="B27" s="82"/>
      <c r="C27" s="127" t="str">
        <f t="shared" si="0"/>
        <v/>
      </c>
      <c r="D27" s="128" t="str">
        <f t="shared" si="1"/>
        <v/>
      </c>
      <c r="E27" s="83"/>
      <c r="F27" s="84"/>
      <c r="G27" s="137" t="str">
        <f t="shared" si="4"/>
        <v/>
      </c>
      <c r="H27" s="134" t="str">
        <f t="shared" si="2"/>
        <v/>
      </c>
      <c r="I27" s="141" t="str">
        <f t="shared" si="5"/>
        <v/>
      </c>
      <c r="J27" s="131" t="str">
        <f>IF(B27&gt;0,ROUNDUP(VLOOKUP(B27,G011B!$B:$R,16,0),1),"")</f>
        <v/>
      </c>
      <c r="K27" s="131" t="str">
        <f t="shared" si="3"/>
        <v/>
      </c>
      <c r="L27" s="132" t="str">
        <f>IF(B27&lt;&gt;"",VLOOKUP(B27,G011B!$B:$Z,25,0),"")</f>
        <v/>
      </c>
      <c r="M27" s="161" t="str">
        <f t="shared" si="6"/>
        <v/>
      </c>
      <c r="N27" s="64"/>
      <c r="O27" s="64"/>
      <c r="P27" s="64"/>
    </row>
    <row r="28" spans="1:16" ht="20.100000000000001" customHeight="1" x14ac:dyDescent="0.25">
      <c r="A28" s="350">
        <v>19</v>
      </c>
      <c r="B28" s="82"/>
      <c r="C28" s="127" t="str">
        <f t="shared" si="0"/>
        <v/>
      </c>
      <c r="D28" s="128" t="str">
        <f t="shared" si="1"/>
        <v/>
      </c>
      <c r="E28" s="83"/>
      <c r="F28" s="84"/>
      <c r="G28" s="137" t="str">
        <f t="shared" si="4"/>
        <v/>
      </c>
      <c r="H28" s="134" t="str">
        <f t="shared" si="2"/>
        <v/>
      </c>
      <c r="I28" s="141" t="str">
        <f t="shared" si="5"/>
        <v/>
      </c>
      <c r="J28" s="131" t="str">
        <f>IF(B28&gt;0,ROUNDUP(VLOOKUP(B28,G011B!$B:$R,16,0),1),"")</f>
        <v/>
      </c>
      <c r="K28" s="131" t="str">
        <f t="shared" si="3"/>
        <v/>
      </c>
      <c r="L28" s="132" t="str">
        <f>IF(B28&lt;&gt;"",VLOOKUP(B28,G011B!$B:$Z,25,0),"")</f>
        <v/>
      </c>
      <c r="M28" s="161" t="str">
        <f t="shared" si="6"/>
        <v/>
      </c>
      <c r="N28" s="64"/>
      <c r="O28" s="64"/>
      <c r="P28" s="64"/>
    </row>
    <row r="29" spans="1:16" ht="20.100000000000001" customHeight="1" thickBot="1" x14ac:dyDescent="0.3">
      <c r="A29" s="351">
        <v>20</v>
      </c>
      <c r="B29" s="85"/>
      <c r="C29" s="129" t="str">
        <f t="shared" si="0"/>
        <v/>
      </c>
      <c r="D29" s="130" t="str">
        <f t="shared" si="1"/>
        <v/>
      </c>
      <c r="E29" s="86"/>
      <c r="F29" s="87"/>
      <c r="G29" s="138" t="str">
        <f t="shared" si="4"/>
        <v/>
      </c>
      <c r="H29" s="135" t="str">
        <f t="shared" si="2"/>
        <v/>
      </c>
      <c r="I29" s="142" t="str">
        <f t="shared" si="5"/>
        <v/>
      </c>
      <c r="J29" s="131" t="str">
        <f>IF(B29&gt;0,ROUNDUP(VLOOKUP(B29,G011B!$B:$R,16,0),1),"")</f>
        <v/>
      </c>
      <c r="K29" s="131" t="str">
        <f t="shared" si="3"/>
        <v/>
      </c>
      <c r="L29" s="132" t="str">
        <f>IF(B29&lt;&gt;"",VLOOKUP(B29,G011B!$B:$Z,25,0),"")</f>
        <v/>
      </c>
      <c r="M29" s="161" t="str">
        <f t="shared" si="6"/>
        <v/>
      </c>
      <c r="N29" s="64"/>
      <c r="O29" s="64"/>
      <c r="P29" s="64"/>
    </row>
    <row r="30" spans="1:16" ht="20.100000000000001" customHeight="1" thickBot="1" x14ac:dyDescent="0.35">
      <c r="A30" s="534" t="s">
        <v>35</v>
      </c>
      <c r="B30" s="535"/>
      <c r="C30" s="535"/>
      <c r="D30" s="535"/>
      <c r="E30" s="535"/>
      <c r="F30" s="536"/>
      <c r="G30" s="139">
        <f>SUM(G10:G29)</f>
        <v>0</v>
      </c>
      <c r="H30" s="223"/>
      <c r="I30" s="122">
        <f>SUM(I10:I29)</f>
        <v>0</v>
      </c>
      <c r="J30" s="64"/>
      <c r="K30" s="64"/>
      <c r="L30" s="64"/>
      <c r="M30" s="64"/>
      <c r="N30" s="143">
        <v>1</v>
      </c>
      <c r="O30" s="64"/>
      <c r="P30" s="64"/>
    </row>
    <row r="31" spans="1:16" ht="20.100000000000001" customHeight="1" thickBot="1" x14ac:dyDescent="0.3">
      <c r="A31" s="527" t="s">
        <v>73</v>
      </c>
      <c r="B31" s="528"/>
      <c r="C31" s="528"/>
      <c r="D31" s="529"/>
      <c r="E31" s="111">
        <f>SUM(G:G)/2</f>
        <v>0</v>
      </c>
      <c r="F31" s="530"/>
      <c r="G31" s="531"/>
      <c r="H31" s="532"/>
      <c r="I31" s="120">
        <f>I30</f>
        <v>0</v>
      </c>
      <c r="J31" s="64"/>
      <c r="K31" s="64"/>
      <c r="L31" s="64"/>
      <c r="M31" s="64"/>
      <c r="N31" s="64"/>
      <c r="O31" s="64"/>
      <c r="P31" s="64"/>
    </row>
    <row r="32" spans="1:16" x14ac:dyDescent="0.25">
      <c r="A32" s="341" t="s">
        <v>137</v>
      </c>
      <c r="B32" s="64"/>
      <c r="C32" s="64"/>
      <c r="D32" s="64"/>
      <c r="E32" s="64"/>
      <c r="F32" s="64"/>
      <c r="G32" s="64"/>
      <c r="H32" s="64"/>
      <c r="I32" s="64"/>
      <c r="J32" s="64"/>
      <c r="K32" s="64"/>
      <c r="L32" s="64"/>
      <c r="M32" s="64"/>
      <c r="N32" s="64"/>
      <c r="O32" s="64"/>
      <c r="P32" s="64"/>
    </row>
    <row r="33" spans="1:16" x14ac:dyDescent="0.25">
      <c r="A33" s="64"/>
      <c r="B33" s="64"/>
      <c r="C33" s="64"/>
      <c r="D33" s="64"/>
      <c r="E33" s="64"/>
      <c r="F33" s="64"/>
      <c r="G33" s="64"/>
      <c r="H33" s="64"/>
      <c r="I33" s="64"/>
      <c r="J33" s="64"/>
      <c r="K33" s="64"/>
      <c r="L33" s="64"/>
      <c r="M33" s="64"/>
      <c r="N33" s="64"/>
      <c r="O33" s="64"/>
      <c r="P33" s="64"/>
    </row>
    <row r="34" spans="1:16" ht="19.5" x14ac:dyDescent="0.3">
      <c r="A34" s="352" t="s">
        <v>32</v>
      </c>
      <c r="B34" s="354">
        <f ca="1">imzatarihi</f>
        <v>46091</v>
      </c>
      <c r="C34" s="353" t="s">
        <v>33</v>
      </c>
      <c r="D34" s="355" t="str">
        <f>IF(kurulusyetkilisi&gt;0,kurulusyetkilisi,"")</f>
        <v/>
      </c>
      <c r="E34" s="64"/>
      <c r="F34" s="64"/>
      <c r="G34" s="230"/>
      <c r="H34" s="229"/>
      <c r="I34" s="229"/>
      <c r="J34" s="2"/>
      <c r="K34" s="64"/>
      <c r="L34" s="94"/>
      <c r="M34" s="2"/>
      <c r="N34" s="94"/>
      <c r="O34" s="94"/>
      <c r="P34" s="64"/>
    </row>
    <row r="35" spans="1:16" ht="19.5" x14ac:dyDescent="0.3">
      <c r="A35" s="232"/>
      <c r="B35" s="232"/>
      <c r="C35" s="353" t="s">
        <v>34</v>
      </c>
      <c r="D35" s="77"/>
      <c r="E35" s="469"/>
      <c r="F35" s="469"/>
      <c r="G35" s="469"/>
      <c r="H35" s="61"/>
      <c r="I35" s="61"/>
      <c r="J35" s="2"/>
      <c r="K35" s="64"/>
      <c r="L35" s="94"/>
      <c r="M35" s="2"/>
      <c r="N35" s="94"/>
      <c r="O35" s="94"/>
      <c r="P35" s="64"/>
    </row>
    <row r="36" spans="1:16" ht="15.75" x14ac:dyDescent="0.25">
      <c r="A36" s="508" t="s">
        <v>66</v>
      </c>
      <c r="B36" s="508"/>
      <c r="C36" s="508"/>
      <c r="D36" s="508"/>
      <c r="E36" s="508"/>
      <c r="F36" s="508"/>
      <c r="G36" s="508"/>
      <c r="H36" s="508"/>
      <c r="I36" s="508"/>
      <c r="J36" s="64"/>
      <c r="K36" s="64"/>
      <c r="L36" s="64"/>
      <c r="M36" s="64"/>
      <c r="N36" s="64"/>
      <c r="O36" s="64"/>
      <c r="P36" s="64"/>
    </row>
    <row r="37" spans="1:16" x14ac:dyDescent="0.25">
      <c r="A37" s="494" t="str">
        <f>IF(YilDonem&lt;&gt;"",CONCATENATE(YilDonem," dönemine aittir."),"")</f>
        <v/>
      </c>
      <c r="B37" s="494"/>
      <c r="C37" s="494"/>
      <c r="D37" s="494"/>
      <c r="E37" s="494"/>
      <c r="F37" s="494"/>
      <c r="G37" s="494"/>
      <c r="H37" s="494"/>
      <c r="I37" s="494"/>
      <c r="J37" s="64"/>
      <c r="K37" s="64"/>
      <c r="L37" s="64"/>
      <c r="M37" s="64"/>
      <c r="N37" s="64"/>
      <c r="O37" s="64"/>
      <c r="P37" s="64"/>
    </row>
    <row r="38" spans="1:16" ht="19.5" thickBot="1" x14ac:dyDescent="0.35">
      <c r="A38" s="526" t="s">
        <v>75</v>
      </c>
      <c r="B38" s="526"/>
      <c r="C38" s="526"/>
      <c r="D38" s="526"/>
      <c r="E38" s="526"/>
      <c r="F38" s="526"/>
      <c r="G38" s="526"/>
      <c r="H38" s="526"/>
      <c r="I38" s="526"/>
      <c r="J38" s="64"/>
      <c r="K38" s="64"/>
      <c r="L38" s="64"/>
      <c r="M38" s="64"/>
      <c r="N38" s="64"/>
      <c r="O38" s="64"/>
      <c r="P38" s="64"/>
    </row>
    <row r="39" spans="1:16" ht="19.5" customHeight="1" thickBot="1" x14ac:dyDescent="0.3">
      <c r="A39" s="496" t="s">
        <v>167</v>
      </c>
      <c r="B39" s="498"/>
      <c r="C39" s="496" t="str">
        <f>IF(ProjeNo&gt;0,ProjeNo,"")</f>
        <v/>
      </c>
      <c r="D39" s="497"/>
      <c r="E39" s="497"/>
      <c r="F39" s="497"/>
      <c r="G39" s="497"/>
      <c r="H39" s="497"/>
      <c r="I39" s="498"/>
      <c r="J39" s="64"/>
      <c r="K39" s="64"/>
      <c r="L39" s="64"/>
      <c r="M39" s="64"/>
      <c r="N39" s="64"/>
      <c r="O39" s="64"/>
      <c r="P39" s="64"/>
    </row>
    <row r="40" spans="1:16" ht="29.25" customHeight="1" thickBot="1" x14ac:dyDescent="0.3">
      <c r="A40" s="533" t="s">
        <v>168</v>
      </c>
      <c r="B40" s="522"/>
      <c r="C40" s="519" t="str">
        <f>IF(ProjeAdi&gt;0,ProjeAdi,"")</f>
        <v/>
      </c>
      <c r="D40" s="520"/>
      <c r="E40" s="520"/>
      <c r="F40" s="520"/>
      <c r="G40" s="520"/>
      <c r="H40" s="520"/>
      <c r="I40" s="521"/>
      <c r="J40" s="64"/>
      <c r="K40" s="64"/>
      <c r="L40" s="64"/>
      <c r="M40" s="64"/>
      <c r="N40" s="64"/>
      <c r="O40" s="64"/>
      <c r="P40" s="64"/>
    </row>
    <row r="41" spans="1:16" ht="29.25" customHeight="1" thickBot="1" x14ac:dyDescent="0.3">
      <c r="A41" s="533" t="s">
        <v>180</v>
      </c>
      <c r="B41" s="522"/>
      <c r="C41" s="539"/>
      <c r="D41" s="537"/>
      <c r="E41" s="537"/>
      <c r="F41" s="537"/>
      <c r="G41" s="537"/>
      <c r="H41" s="537"/>
      <c r="I41" s="538"/>
      <c r="J41" s="64"/>
      <c r="K41" s="64"/>
      <c r="L41" s="64"/>
      <c r="M41" s="64"/>
      <c r="N41" s="64"/>
      <c r="O41" s="64"/>
      <c r="P41" s="64"/>
    </row>
    <row r="42" spans="1:16" ht="29.25" customHeight="1" thickBot="1" x14ac:dyDescent="0.3">
      <c r="A42" s="533" t="s">
        <v>181</v>
      </c>
      <c r="B42" s="522"/>
      <c r="C42" s="539"/>
      <c r="D42" s="537"/>
      <c r="E42" s="537"/>
      <c r="F42" s="537"/>
      <c r="G42" s="537"/>
      <c r="H42" s="537"/>
      <c r="I42" s="538"/>
      <c r="J42" s="64"/>
      <c r="K42" s="64"/>
      <c r="L42" s="64"/>
      <c r="M42" s="64"/>
      <c r="N42" s="64"/>
      <c r="O42" s="64"/>
      <c r="P42" s="64"/>
    </row>
    <row r="43" spans="1:16" ht="19.5" customHeight="1" thickBot="1" x14ac:dyDescent="0.3">
      <c r="A43" s="496" t="s">
        <v>67</v>
      </c>
      <c r="B43" s="498"/>
      <c r="C43" s="14"/>
      <c r="D43" s="537"/>
      <c r="E43" s="537"/>
      <c r="F43" s="537"/>
      <c r="G43" s="537"/>
      <c r="H43" s="537"/>
      <c r="I43" s="538"/>
      <c r="J43" s="64"/>
      <c r="K43" s="64"/>
      <c r="L43" s="64"/>
      <c r="M43" s="64"/>
      <c r="N43" s="64"/>
      <c r="O43" s="64"/>
      <c r="P43" s="64"/>
    </row>
    <row r="44" spans="1:16" s="1" customFormat="1" ht="30.75" thickBot="1" x14ac:dyDescent="0.3">
      <c r="A44" s="334" t="s">
        <v>3</v>
      </c>
      <c r="B44" s="334" t="s">
        <v>4</v>
      </c>
      <c r="C44" s="334" t="s">
        <v>56</v>
      </c>
      <c r="D44" s="334" t="s">
        <v>141</v>
      </c>
      <c r="E44" s="334" t="s">
        <v>68</v>
      </c>
      <c r="F44" s="334" t="s">
        <v>69</v>
      </c>
      <c r="G44" s="334" t="s">
        <v>70</v>
      </c>
      <c r="H44" s="334" t="s">
        <v>71</v>
      </c>
      <c r="I44" s="334" t="s">
        <v>72</v>
      </c>
      <c r="J44" s="347" t="s">
        <v>76</v>
      </c>
      <c r="K44" s="348" t="s">
        <v>77</v>
      </c>
      <c r="L44" s="348" t="s">
        <v>69</v>
      </c>
      <c r="M44" s="333"/>
      <c r="N44" s="333"/>
      <c r="O44" s="333"/>
      <c r="P44" s="333"/>
    </row>
    <row r="45" spans="1:16" ht="20.100000000000001" customHeight="1" x14ac:dyDescent="0.25">
      <c r="A45" s="349">
        <v>21</v>
      </c>
      <c r="B45" s="79"/>
      <c r="C45" s="125" t="str">
        <f t="shared" ref="C45:C64" si="7">IF(B45&lt;&gt;"",VLOOKUP(B45,PersonelTablo,2,0),"")</f>
        <v/>
      </c>
      <c r="D45" s="126" t="str">
        <f t="shared" ref="D45:D64" si="8">IF(B45&lt;&gt;"",VLOOKUP(B45,PersonelTablo,3,0),"")</f>
        <v/>
      </c>
      <c r="E45" s="80"/>
      <c r="F45" s="81"/>
      <c r="G45" s="136" t="str">
        <f>IF(AND(B45&lt;&gt;"",L45&gt;=F45),E45*F45,"")</f>
        <v/>
      </c>
      <c r="H45" s="133" t="str">
        <f t="shared" ref="H45:H64" si="9">IF(B45&lt;&gt;"",VLOOKUP(B45,G011CTablo,15,0),"")</f>
        <v/>
      </c>
      <c r="I45" s="140" t="str">
        <f>IF(AND(B45&lt;&gt;"",J45&gt;=K45,L45&gt;0),G45*H45,"")</f>
        <v/>
      </c>
      <c r="J45" s="131" t="str">
        <f>IF(B45&gt;0,ROUNDUP(VLOOKUP(B45,G011B!$B:$R,16,0),1),"")</f>
        <v/>
      </c>
      <c r="K45" s="131" t="str">
        <f t="shared" ref="K45:K64" si="10">IF(B45&gt;0,SUMIF($B:$B,B45,$G:$G),"")</f>
        <v/>
      </c>
      <c r="L45" s="132" t="str">
        <f>IF(B45&lt;&gt;"",VLOOKUP(B45,G011B!$B:$Z,25,0),"")</f>
        <v/>
      </c>
      <c r="M45" s="161" t="str">
        <f t="shared" ref="M45:M64" si="11">IF(J45&gt;=K45,"","Personelin bütün iş paketlerindeki Toplam Adam Ay değeri "&amp;K45&amp;" olup, bu değer, G011B formunda beyan edilen Çalışılan Toplam Ay değerini geçemez. Maliyeti hesaplamak için Adam/Ay Oranı veya Çalışılan Ay değerini düzeltiniz. ")</f>
        <v/>
      </c>
      <c r="N45" s="64"/>
      <c r="O45" s="64"/>
      <c r="P45" s="64"/>
    </row>
    <row r="46" spans="1:16" ht="20.100000000000001" customHeight="1" x14ac:dyDescent="0.25">
      <c r="A46" s="350">
        <v>22</v>
      </c>
      <c r="B46" s="82"/>
      <c r="C46" s="127" t="str">
        <f t="shared" si="7"/>
        <v/>
      </c>
      <c r="D46" s="128" t="str">
        <f t="shared" si="8"/>
        <v/>
      </c>
      <c r="E46" s="83"/>
      <c r="F46" s="84"/>
      <c r="G46" s="137" t="str">
        <f t="shared" ref="G46:G64" si="12">IF(AND(B46&lt;&gt;"",L46&gt;=F46),E46*F46,"")</f>
        <v/>
      </c>
      <c r="H46" s="134" t="str">
        <f t="shared" si="9"/>
        <v/>
      </c>
      <c r="I46" s="141" t="str">
        <f t="shared" ref="I46:I64" si="13">IF(AND(B46&lt;&gt;"",J46&gt;=K46,L46&gt;0),G46*H46,"")</f>
        <v/>
      </c>
      <c r="J46" s="131" t="str">
        <f>IF(B46&gt;0,ROUNDUP(VLOOKUP(B46,G011B!$B:$R,16,0),1),"")</f>
        <v/>
      </c>
      <c r="K46" s="131" t="str">
        <f t="shared" si="10"/>
        <v/>
      </c>
      <c r="L46" s="132" t="str">
        <f>IF(B46&lt;&gt;"",VLOOKUP(B46,G011B!$B:$Z,25,0),"")</f>
        <v/>
      </c>
      <c r="M46" s="161" t="str">
        <f t="shared" si="11"/>
        <v/>
      </c>
      <c r="N46" s="64"/>
      <c r="O46" s="64"/>
      <c r="P46" s="64"/>
    </row>
    <row r="47" spans="1:16" ht="20.100000000000001" customHeight="1" x14ac:dyDescent="0.25">
      <c r="A47" s="350">
        <v>23</v>
      </c>
      <c r="B47" s="82"/>
      <c r="C47" s="127" t="str">
        <f t="shared" si="7"/>
        <v/>
      </c>
      <c r="D47" s="128" t="str">
        <f t="shared" si="8"/>
        <v/>
      </c>
      <c r="E47" s="83"/>
      <c r="F47" s="84"/>
      <c r="G47" s="137" t="str">
        <f t="shared" si="12"/>
        <v/>
      </c>
      <c r="H47" s="134" t="str">
        <f t="shared" si="9"/>
        <v/>
      </c>
      <c r="I47" s="141" t="str">
        <f t="shared" si="13"/>
        <v/>
      </c>
      <c r="J47" s="131" t="str">
        <f>IF(B47&gt;0,ROUNDUP(VLOOKUP(B47,G011B!$B:$R,16,0),1),"")</f>
        <v/>
      </c>
      <c r="K47" s="131" t="str">
        <f t="shared" si="10"/>
        <v/>
      </c>
      <c r="L47" s="132" t="str">
        <f>IF(B47&lt;&gt;"",VLOOKUP(B47,G011B!$B:$Z,25,0),"")</f>
        <v/>
      </c>
      <c r="M47" s="161" t="str">
        <f t="shared" si="11"/>
        <v/>
      </c>
      <c r="N47" s="64"/>
      <c r="O47" s="64"/>
      <c r="P47" s="64"/>
    </row>
    <row r="48" spans="1:16" ht="20.100000000000001" customHeight="1" x14ac:dyDescent="0.25">
      <c r="A48" s="350">
        <v>24</v>
      </c>
      <c r="B48" s="82"/>
      <c r="C48" s="127" t="str">
        <f t="shared" si="7"/>
        <v/>
      </c>
      <c r="D48" s="128" t="str">
        <f t="shared" si="8"/>
        <v/>
      </c>
      <c r="E48" s="83"/>
      <c r="F48" s="84"/>
      <c r="G48" s="137" t="str">
        <f t="shared" si="12"/>
        <v/>
      </c>
      <c r="H48" s="134" t="str">
        <f t="shared" si="9"/>
        <v/>
      </c>
      <c r="I48" s="141" t="str">
        <f t="shared" si="13"/>
        <v/>
      </c>
      <c r="J48" s="131" t="str">
        <f>IF(B48&gt;0,ROUNDUP(VLOOKUP(B48,G011B!$B:$R,16,0),1),"")</f>
        <v/>
      </c>
      <c r="K48" s="131" t="str">
        <f t="shared" si="10"/>
        <v/>
      </c>
      <c r="L48" s="132" t="str">
        <f>IF(B48&lt;&gt;"",VLOOKUP(B48,G011B!$B:$Z,25,0),"")</f>
        <v/>
      </c>
      <c r="M48" s="161" t="str">
        <f t="shared" si="11"/>
        <v/>
      </c>
      <c r="N48" s="64"/>
      <c r="O48" s="64"/>
      <c r="P48" s="64"/>
    </row>
    <row r="49" spans="1:16" ht="20.100000000000001" customHeight="1" x14ac:dyDescent="0.25">
      <c r="A49" s="350">
        <v>25</v>
      </c>
      <c r="B49" s="82"/>
      <c r="C49" s="127" t="str">
        <f t="shared" si="7"/>
        <v/>
      </c>
      <c r="D49" s="128" t="str">
        <f t="shared" si="8"/>
        <v/>
      </c>
      <c r="E49" s="83"/>
      <c r="F49" s="84"/>
      <c r="G49" s="137" t="str">
        <f t="shared" si="12"/>
        <v/>
      </c>
      <c r="H49" s="134" t="str">
        <f t="shared" si="9"/>
        <v/>
      </c>
      <c r="I49" s="141" t="str">
        <f t="shared" si="13"/>
        <v/>
      </c>
      <c r="J49" s="131" t="str">
        <f>IF(B49&gt;0,ROUNDUP(VLOOKUP(B49,G011B!$B:$R,16,0),1),"")</f>
        <v/>
      </c>
      <c r="K49" s="131" t="str">
        <f t="shared" si="10"/>
        <v/>
      </c>
      <c r="L49" s="132" t="str">
        <f>IF(B49&lt;&gt;"",VLOOKUP(B49,G011B!$B:$Z,25,0),"")</f>
        <v/>
      </c>
      <c r="M49" s="161" t="str">
        <f t="shared" si="11"/>
        <v/>
      </c>
      <c r="N49" s="64"/>
      <c r="O49" s="64"/>
      <c r="P49" s="64"/>
    </row>
    <row r="50" spans="1:16" ht="20.100000000000001" customHeight="1" x14ac:dyDescent="0.25">
      <c r="A50" s="350">
        <v>26</v>
      </c>
      <c r="B50" s="82"/>
      <c r="C50" s="127" t="str">
        <f t="shared" si="7"/>
        <v/>
      </c>
      <c r="D50" s="128" t="str">
        <f t="shared" si="8"/>
        <v/>
      </c>
      <c r="E50" s="83"/>
      <c r="F50" s="84"/>
      <c r="G50" s="137" t="str">
        <f t="shared" si="12"/>
        <v/>
      </c>
      <c r="H50" s="134" t="str">
        <f t="shared" si="9"/>
        <v/>
      </c>
      <c r="I50" s="141" t="str">
        <f t="shared" si="13"/>
        <v/>
      </c>
      <c r="J50" s="131" t="str">
        <f>IF(B50&gt;0,ROUNDUP(VLOOKUP(B50,G011B!$B:$R,16,0),1),"")</f>
        <v/>
      </c>
      <c r="K50" s="131" t="str">
        <f t="shared" si="10"/>
        <v/>
      </c>
      <c r="L50" s="132" t="str">
        <f>IF(B50&lt;&gt;"",VLOOKUP(B50,G011B!$B:$Z,25,0),"")</f>
        <v/>
      </c>
      <c r="M50" s="161" t="str">
        <f t="shared" si="11"/>
        <v/>
      </c>
      <c r="N50" s="64"/>
      <c r="O50" s="64"/>
      <c r="P50" s="64"/>
    </row>
    <row r="51" spans="1:16" ht="20.100000000000001" customHeight="1" x14ac:dyDescent="0.25">
      <c r="A51" s="350">
        <v>27</v>
      </c>
      <c r="B51" s="82"/>
      <c r="C51" s="127" t="str">
        <f t="shared" si="7"/>
        <v/>
      </c>
      <c r="D51" s="128" t="str">
        <f t="shared" si="8"/>
        <v/>
      </c>
      <c r="E51" s="83"/>
      <c r="F51" s="84"/>
      <c r="G51" s="137" t="str">
        <f t="shared" si="12"/>
        <v/>
      </c>
      <c r="H51" s="134" t="str">
        <f t="shared" si="9"/>
        <v/>
      </c>
      <c r="I51" s="141" t="str">
        <f t="shared" si="13"/>
        <v/>
      </c>
      <c r="J51" s="131" t="str">
        <f>IF(B51&gt;0,ROUNDUP(VLOOKUP(B51,G011B!$B:$R,16,0),1),"")</f>
        <v/>
      </c>
      <c r="K51" s="131" t="str">
        <f t="shared" si="10"/>
        <v/>
      </c>
      <c r="L51" s="132" t="str">
        <f>IF(B51&lt;&gt;"",VLOOKUP(B51,G011B!$B:$Z,25,0),"")</f>
        <v/>
      </c>
      <c r="M51" s="161" t="str">
        <f t="shared" si="11"/>
        <v/>
      </c>
      <c r="N51" s="64"/>
      <c r="O51" s="64"/>
      <c r="P51" s="64"/>
    </row>
    <row r="52" spans="1:16" ht="20.100000000000001" customHeight="1" x14ac:dyDescent="0.25">
      <c r="A52" s="350">
        <v>28</v>
      </c>
      <c r="B52" s="82"/>
      <c r="C52" s="127" t="str">
        <f t="shared" si="7"/>
        <v/>
      </c>
      <c r="D52" s="128" t="str">
        <f t="shared" si="8"/>
        <v/>
      </c>
      <c r="E52" s="83"/>
      <c r="F52" s="84"/>
      <c r="G52" s="137" t="str">
        <f t="shared" si="12"/>
        <v/>
      </c>
      <c r="H52" s="134" t="str">
        <f t="shared" si="9"/>
        <v/>
      </c>
      <c r="I52" s="141" t="str">
        <f t="shared" si="13"/>
        <v/>
      </c>
      <c r="J52" s="131" t="str">
        <f>IF(B52&gt;0,ROUNDUP(VLOOKUP(B52,G011B!$B:$R,16,0),1),"")</f>
        <v/>
      </c>
      <c r="K52" s="131" t="str">
        <f t="shared" si="10"/>
        <v/>
      </c>
      <c r="L52" s="132" t="str">
        <f>IF(B52&lt;&gt;"",VLOOKUP(B52,G011B!$B:$Z,25,0),"")</f>
        <v/>
      </c>
      <c r="M52" s="161" t="str">
        <f t="shared" si="11"/>
        <v/>
      </c>
      <c r="N52" s="64"/>
      <c r="O52" s="64"/>
      <c r="P52" s="64"/>
    </row>
    <row r="53" spans="1:16" ht="20.100000000000001" customHeight="1" x14ac:dyDescent="0.25">
      <c r="A53" s="350">
        <v>29</v>
      </c>
      <c r="B53" s="82"/>
      <c r="C53" s="127" t="str">
        <f t="shared" si="7"/>
        <v/>
      </c>
      <c r="D53" s="128" t="str">
        <f t="shared" si="8"/>
        <v/>
      </c>
      <c r="E53" s="83"/>
      <c r="F53" s="84"/>
      <c r="G53" s="137" t="str">
        <f t="shared" si="12"/>
        <v/>
      </c>
      <c r="H53" s="134" t="str">
        <f t="shared" si="9"/>
        <v/>
      </c>
      <c r="I53" s="141" t="str">
        <f t="shared" si="13"/>
        <v/>
      </c>
      <c r="J53" s="131" t="str">
        <f>IF(B53&gt;0,ROUNDUP(VLOOKUP(B53,G011B!$B:$R,16,0),1),"")</f>
        <v/>
      </c>
      <c r="K53" s="131" t="str">
        <f t="shared" si="10"/>
        <v/>
      </c>
      <c r="L53" s="132" t="str">
        <f>IF(B53&lt;&gt;"",VLOOKUP(B53,G011B!$B:$Z,25,0),"")</f>
        <v/>
      </c>
      <c r="M53" s="161" t="str">
        <f t="shared" si="11"/>
        <v/>
      </c>
      <c r="N53" s="64"/>
      <c r="O53" s="64"/>
      <c r="P53" s="64"/>
    </row>
    <row r="54" spans="1:16" ht="20.100000000000001" customHeight="1" x14ac:dyDescent="0.25">
      <c r="A54" s="350">
        <v>30</v>
      </c>
      <c r="B54" s="82"/>
      <c r="C54" s="127" t="str">
        <f t="shared" si="7"/>
        <v/>
      </c>
      <c r="D54" s="128" t="str">
        <f t="shared" si="8"/>
        <v/>
      </c>
      <c r="E54" s="83"/>
      <c r="F54" s="84"/>
      <c r="G54" s="137" t="str">
        <f t="shared" si="12"/>
        <v/>
      </c>
      <c r="H54" s="134" t="str">
        <f t="shared" si="9"/>
        <v/>
      </c>
      <c r="I54" s="141" t="str">
        <f t="shared" si="13"/>
        <v/>
      </c>
      <c r="J54" s="131" t="str">
        <f>IF(B54&gt;0,ROUNDUP(VLOOKUP(B54,G011B!$B:$R,16,0),1),"")</f>
        <v/>
      </c>
      <c r="K54" s="131" t="str">
        <f t="shared" si="10"/>
        <v/>
      </c>
      <c r="L54" s="132" t="str">
        <f>IF(B54&lt;&gt;"",VLOOKUP(B54,G011B!$B:$Z,25,0),"")</f>
        <v/>
      </c>
      <c r="M54" s="161" t="str">
        <f t="shared" si="11"/>
        <v/>
      </c>
      <c r="N54" s="64"/>
      <c r="O54" s="64"/>
      <c r="P54" s="64"/>
    </row>
    <row r="55" spans="1:16" ht="20.100000000000001" customHeight="1" x14ac:dyDescent="0.25">
      <c r="A55" s="350">
        <v>31</v>
      </c>
      <c r="B55" s="82"/>
      <c r="C55" s="127" t="str">
        <f t="shared" si="7"/>
        <v/>
      </c>
      <c r="D55" s="128" t="str">
        <f t="shared" si="8"/>
        <v/>
      </c>
      <c r="E55" s="83"/>
      <c r="F55" s="84"/>
      <c r="G55" s="137" t="str">
        <f t="shared" si="12"/>
        <v/>
      </c>
      <c r="H55" s="134" t="str">
        <f t="shared" si="9"/>
        <v/>
      </c>
      <c r="I55" s="141" t="str">
        <f t="shared" si="13"/>
        <v/>
      </c>
      <c r="J55" s="131" t="str">
        <f>IF(B55&gt;0,ROUNDUP(VLOOKUP(B55,G011B!$B:$R,16,0),1),"")</f>
        <v/>
      </c>
      <c r="K55" s="131" t="str">
        <f t="shared" si="10"/>
        <v/>
      </c>
      <c r="L55" s="132" t="str">
        <f>IF(B55&lt;&gt;"",VLOOKUP(B55,G011B!$B:$Z,25,0),"")</f>
        <v/>
      </c>
      <c r="M55" s="161" t="str">
        <f t="shared" si="11"/>
        <v/>
      </c>
      <c r="N55" s="64"/>
      <c r="O55" s="64"/>
      <c r="P55" s="64"/>
    </row>
    <row r="56" spans="1:16" ht="20.100000000000001" customHeight="1" x14ac:dyDescent="0.25">
      <c r="A56" s="350">
        <v>32</v>
      </c>
      <c r="B56" s="82"/>
      <c r="C56" s="127" t="str">
        <f t="shared" si="7"/>
        <v/>
      </c>
      <c r="D56" s="128" t="str">
        <f t="shared" si="8"/>
        <v/>
      </c>
      <c r="E56" s="83"/>
      <c r="F56" s="84"/>
      <c r="G56" s="137" t="str">
        <f t="shared" si="12"/>
        <v/>
      </c>
      <c r="H56" s="134" t="str">
        <f t="shared" si="9"/>
        <v/>
      </c>
      <c r="I56" s="141" t="str">
        <f t="shared" si="13"/>
        <v/>
      </c>
      <c r="J56" s="131" t="str">
        <f>IF(B56&gt;0,ROUNDUP(VLOOKUP(B56,G011B!$B:$R,16,0),1),"")</f>
        <v/>
      </c>
      <c r="K56" s="131" t="str">
        <f t="shared" si="10"/>
        <v/>
      </c>
      <c r="L56" s="132" t="str">
        <f>IF(B56&lt;&gt;"",VLOOKUP(B56,G011B!$B:$Z,25,0),"")</f>
        <v/>
      </c>
      <c r="M56" s="161" t="str">
        <f t="shared" si="11"/>
        <v/>
      </c>
      <c r="N56" s="64"/>
      <c r="O56" s="64"/>
      <c r="P56" s="64"/>
    </row>
    <row r="57" spans="1:16" ht="20.100000000000001" customHeight="1" x14ac:dyDescent="0.25">
      <c r="A57" s="350">
        <v>33</v>
      </c>
      <c r="B57" s="82"/>
      <c r="C57" s="127" t="str">
        <f t="shared" si="7"/>
        <v/>
      </c>
      <c r="D57" s="128" t="str">
        <f t="shared" si="8"/>
        <v/>
      </c>
      <c r="E57" s="83"/>
      <c r="F57" s="84"/>
      <c r="G57" s="137" t="str">
        <f t="shared" si="12"/>
        <v/>
      </c>
      <c r="H57" s="134" t="str">
        <f t="shared" si="9"/>
        <v/>
      </c>
      <c r="I57" s="141" t="str">
        <f t="shared" si="13"/>
        <v/>
      </c>
      <c r="J57" s="131" t="str">
        <f>IF(B57&gt;0,ROUNDUP(VLOOKUP(B57,G011B!$B:$R,16,0),1),"")</f>
        <v/>
      </c>
      <c r="K57" s="131" t="str">
        <f t="shared" si="10"/>
        <v/>
      </c>
      <c r="L57" s="132" t="str">
        <f>IF(B57&lt;&gt;"",VLOOKUP(B57,G011B!$B:$Z,25,0),"")</f>
        <v/>
      </c>
      <c r="M57" s="161" t="str">
        <f t="shared" si="11"/>
        <v/>
      </c>
      <c r="N57" s="64"/>
      <c r="O57" s="64"/>
      <c r="P57" s="64"/>
    </row>
    <row r="58" spans="1:16" ht="20.100000000000001" customHeight="1" x14ac:dyDescent="0.25">
      <c r="A58" s="350">
        <v>34</v>
      </c>
      <c r="B58" s="82"/>
      <c r="C58" s="127" t="str">
        <f t="shared" si="7"/>
        <v/>
      </c>
      <c r="D58" s="128" t="str">
        <f t="shared" si="8"/>
        <v/>
      </c>
      <c r="E58" s="83"/>
      <c r="F58" s="84"/>
      <c r="G58" s="137" t="str">
        <f t="shared" si="12"/>
        <v/>
      </c>
      <c r="H58" s="134" t="str">
        <f t="shared" si="9"/>
        <v/>
      </c>
      <c r="I58" s="141" t="str">
        <f t="shared" si="13"/>
        <v/>
      </c>
      <c r="J58" s="131" t="str">
        <f>IF(B58&gt;0,ROUNDUP(VLOOKUP(B58,G011B!$B:$R,16,0),1),"")</f>
        <v/>
      </c>
      <c r="K58" s="131" t="str">
        <f t="shared" si="10"/>
        <v/>
      </c>
      <c r="L58" s="132" t="str">
        <f>IF(B58&lt;&gt;"",VLOOKUP(B58,G011B!$B:$Z,25,0),"")</f>
        <v/>
      </c>
      <c r="M58" s="161" t="str">
        <f t="shared" si="11"/>
        <v/>
      </c>
      <c r="N58" s="64"/>
      <c r="O58" s="64"/>
      <c r="P58" s="64"/>
    </row>
    <row r="59" spans="1:16" ht="20.100000000000001" customHeight="1" x14ac:dyDescent="0.25">
      <c r="A59" s="350">
        <v>35</v>
      </c>
      <c r="B59" s="82"/>
      <c r="C59" s="127" t="str">
        <f t="shared" si="7"/>
        <v/>
      </c>
      <c r="D59" s="128" t="str">
        <f t="shared" si="8"/>
        <v/>
      </c>
      <c r="E59" s="83"/>
      <c r="F59" s="84"/>
      <c r="G59" s="137" t="str">
        <f t="shared" si="12"/>
        <v/>
      </c>
      <c r="H59" s="134" t="str">
        <f t="shared" si="9"/>
        <v/>
      </c>
      <c r="I59" s="141" t="str">
        <f t="shared" si="13"/>
        <v/>
      </c>
      <c r="J59" s="131" t="str">
        <f>IF(B59&gt;0,ROUNDUP(VLOOKUP(B59,G011B!$B:$R,16,0),1),"")</f>
        <v/>
      </c>
      <c r="K59" s="131" t="str">
        <f t="shared" si="10"/>
        <v/>
      </c>
      <c r="L59" s="132" t="str">
        <f>IF(B59&lt;&gt;"",VLOOKUP(B59,G011B!$B:$Z,25,0),"")</f>
        <v/>
      </c>
      <c r="M59" s="161" t="str">
        <f t="shared" si="11"/>
        <v/>
      </c>
      <c r="N59" s="64"/>
      <c r="O59" s="64"/>
      <c r="P59" s="64"/>
    </row>
    <row r="60" spans="1:16" ht="20.100000000000001" customHeight="1" x14ac:dyDescent="0.25">
      <c r="A60" s="350">
        <v>36</v>
      </c>
      <c r="B60" s="82"/>
      <c r="C60" s="127" t="str">
        <f t="shared" si="7"/>
        <v/>
      </c>
      <c r="D60" s="128" t="str">
        <f t="shared" si="8"/>
        <v/>
      </c>
      <c r="E60" s="83"/>
      <c r="F60" s="84"/>
      <c r="G60" s="137" t="str">
        <f t="shared" si="12"/>
        <v/>
      </c>
      <c r="H60" s="134" t="str">
        <f t="shared" si="9"/>
        <v/>
      </c>
      <c r="I60" s="141" t="str">
        <f t="shared" si="13"/>
        <v/>
      </c>
      <c r="J60" s="131" t="str">
        <f>IF(B60&gt;0,ROUNDUP(VLOOKUP(B60,G011B!$B:$R,16,0),1),"")</f>
        <v/>
      </c>
      <c r="K60" s="131" t="str">
        <f t="shared" si="10"/>
        <v/>
      </c>
      <c r="L60" s="132" t="str">
        <f>IF(B60&lt;&gt;"",VLOOKUP(B60,G011B!$B:$Z,25,0),"")</f>
        <v/>
      </c>
      <c r="M60" s="161" t="str">
        <f t="shared" si="11"/>
        <v/>
      </c>
      <c r="N60" s="64"/>
      <c r="O60" s="64"/>
      <c r="P60" s="64"/>
    </row>
    <row r="61" spans="1:16" ht="20.100000000000001" customHeight="1" x14ac:dyDescent="0.25">
      <c r="A61" s="350">
        <v>37</v>
      </c>
      <c r="B61" s="82"/>
      <c r="C61" s="127" t="str">
        <f t="shared" si="7"/>
        <v/>
      </c>
      <c r="D61" s="128" t="str">
        <f t="shared" si="8"/>
        <v/>
      </c>
      <c r="E61" s="83"/>
      <c r="F61" s="84"/>
      <c r="G61" s="137" t="str">
        <f t="shared" si="12"/>
        <v/>
      </c>
      <c r="H61" s="134" t="str">
        <f t="shared" si="9"/>
        <v/>
      </c>
      <c r="I61" s="141" t="str">
        <f t="shared" si="13"/>
        <v/>
      </c>
      <c r="J61" s="131" t="str">
        <f>IF(B61&gt;0,ROUNDUP(VLOOKUP(B61,G011B!$B:$R,16,0),1),"")</f>
        <v/>
      </c>
      <c r="K61" s="131" t="str">
        <f t="shared" si="10"/>
        <v/>
      </c>
      <c r="L61" s="132" t="str">
        <f>IF(B61&lt;&gt;"",VLOOKUP(B61,G011B!$B:$Z,25,0),"")</f>
        <v/>
      </c>
      <c r="M61" s="161" t="str">
        <f t="shared" si="11"/>
        <v/>
      </c>
      <c r="N61" s="64"/>
      <c r="O61" s="64"/>
      <c r="P61" s="64"/>
    </row>
    <row r="62" spans="1:16" ht="20.100000000000001" customHeight="1" x14ac:dyDescent="0.25">
      <c r="A62" s="350">
        <v>38</v>
      </c>
      <c r="B62" s="82"/>
      <c r="C62" s="127" t="str">
        <f t="shared" si="7"/>
        <v/>
      </c>
      <c r="D62" s="128" t="str">
        <f t="shared" si="8"/>
        <v/>
      </c>
      <c r="E62" s="83"/>
      <c r="F62" s="84"/>
      <c r="G62" s="137" t="str">
        <f t="shared" si="12"/>
        <v/>
      </c>
      <c r="H62" s="134" t="str">
        <f t="shared" si="9"/>
        <v/>
      </c>
      <c r="I62" s="141" t="str">
        <f t="shared" si="13"/>
        <v/>
      </c>
      <c r="J62" s="131" t="str">
        <f>IF(B62&gt;0,ROUNDUP(VLOOKUP(B62,G011B!$B:$R,16,0),1),"")</f>
        <v/>
      </c>
      <c r="K62" s="131" t="str">
        <f t="shared" si="10"/>
        <v/>
      </c>
      <c r="L62" s="132" t="str">
        <f>IF(B62&lt;&gt;"",VLOOKUP(B62,G011B!$B:$Z,25,0),"")</f>
        <v/>
      </c>
      <c r="M62" s="161" t="str">
        <f t="shared" si="11"/>
        <v/>
      </c>
      <c r="N62" s="64"/>
      <c r="O62" s="64"/>
      <c r="P62" s="64"/>
    </row>
    <row r="63" spans="1:16" ht="20.100000000000001" customHeight="1" x14ac:dyDescent="0.25">
      <c r="A63" s="350">
        <v>39</v>
      </c>
      <c r="B63" s="82"/>
      <c r="C63" s="127" t="str">
        <f t="shared" si="7"/>
        <v/>
      </c>
      <c r="D63" s="128" t="str">
        <f t="shared" si="8"/>
        <v/>
      </c>
      <c r="E63" s="83"/>
      <c r="F63" s="84"/>
      <c r="G63" s="137" t="str">
        <f t="shared" si="12"/>
        <v/>
      </c>
      <c r="H63" s="134" t="str">
        <f t="shared" si="9"/>
        <v/>
      </c>
      <c r="I63" s="141" t="str">
        <f t="shared" si="13"/>
        <v/>
      </c>
      <c r="J63" s="131" t="str">
        <f>IF(B63&gt;0,ROUNDUP(VLOOKUP(B63,G011B!$B:$R,16,0),1),"")</f>
        <v/>
      </c>
      <c r="K63" s="131" t="str">
        <f t="shared" si="10"/>
        <v/>
      </c>
      <c r="L63" s="132" t="str">
        <f>IF(B63&lt;&gt;"",VLOOKUP(B63,G011B!$B:$Z,25,0),"")</f>
        <v/>
      </c>
      <c r="M63" s="161" t="str">
        <f t="shared" si="11"/>
        <v/>
      </c>
      <c r="N63" s="64"/>
      <c r="O63" s="64"/>
      <c r="P63" s="64"/>
    </row>
    <row r="64" spans="1:16" ht="20.100000000000001" customHeight="1" thickBot="1" x14ac:dyDescent="0.3">
      <c r="A64" s="351">
        <v>40</v>
      </c>
      <c r="B64" s="85"/>
      <c r="C64" s="129" t="str">
        <f t="shared" si="7"/>
        <v/>
      </c>
      <c r="D64" s="130" t="str">
        <f t="shared" si="8"/>
        <v/>
      </c>
      <c r="E64" s="86"/>
      <c r="F64" s="87"/>
      <c r="G64" s="138" t="str">
        <f t="shared" si="12"/>
        <v/>
      </c>
      <c r="H64" s="135" t="str">
        <f t="shared" si="9"/>
        <v/>
      </c>
      <c r="I64" s="142" t="str">
        <f t="shared" si="13"/>
        <v/>
      </c>
      <c r="J64" s="131" t="str">
        <f>IF(B64&gt;0,ROUNDUP(VLOOKUP(B64,G011B!$B:$R,16,0),1),"")</f>
        <v/>
      </c>
      <c r="K64" s="131" t="str">
        <f t="shared" si="10"/>
        <v/>
      </c>
      <c r="L64" s="132" t="str">
        <f>IF(B64&lt;&gt;"",VLOOKUP(B64,G011B!$B:$Z,25,0),"")</f>
        <v/>
      </c>
      <c r="M64" s="161" t="str">
        <f t="shared" si="11"/>
        <v/>
      </c>
      <c r="N64" s="64"/>
      <c r="O64" s="64"/>
      <c r="P64" s="64"/>
    </row>
    <row r="65" spans="1:16" ht="20.100000000000001" customHeight="1" thickBot="1" x14ac:dyDescent="0.35">
      <c r="A65" s="534" t="s">
        <v>35</v>
      </c>
      <c r="B65" s="535"/>
      <c r="C65" s="535"/>
      <c r="D65" s="535"/>
      <c r="E65" s="535"/>
      <c r="F65" s="536"/>
      <c r="G65" s="139">
        <f>SUM(G45:G64)</f>
        <v>0</v>
      </c>
      <c r="H65" s="223"/>
      <c r="I65" s="122">
        <f>IF(C43=C8,SUM(I45:I64)+I30,SUM(I45:I64))</f>
        <v>0</v>
      </c>
      <c r="J65" s="64"/>
      <c r="K65" s="64"/>
      <c r="L65" s="64"/>
      <c r="M65" s="64"/>
      <c r="N65" s="143">
        <f>IF(COUNTA(E45:E64)&gt;0,1,0)</f>
        <v>0</v>
      </c>
      <c r="O65" s="64"/>
      <c r="P65" s="64"/>
    </row>
    <row r="66" spans="1:16" ht="20.100000000000001" customHeight="1" thickBot="1" x14ac:dyDescent="0.3">
      <c r="A66" s="527" t="s">
        <v>73</v>
      </c>
      <c r="B66" s="528"/>
      <c r="C66" s="528"/>
      <c r="D66" s="529"/>
      <c r="E66" s="111">
        <f>SUM(G:G)/2</f>
        <v>0</v>
      </c>
      <c r="F66" s="530"/>
      <c r="G66" s="531"/>
      <c r="H66" s="532"/>
      <c r="I66" s="120">
        <f>SUM(I45:I64)+I31</f>
        <v>0</v>
      </c>
      <c r="J66" s="64"/>
      <c r="K66" s="64"/>
      <c r="L66" s="64"/>
      <c r="M66" s="64"/>
      <c r="N66" s="64"/>
      <c r="O66" s="64"/>
      <c r="P66" s="64"/>
    </row>
    <row r="67" spans="1:16" x14ac:dyDescent="0.25">
      <c r="A67" s="341" t="s">
        <v>137</v>
      </c>
      <c r="B67" s="64"/>
      <c r="C67" s="64"/>
      <c r="D67" s="64"/>
      <c r="E67" s="64"/>
      <c r="F67" s="64"/>
      <c r="G67" s="64"/>
      <c r="H67" s="64"/>
      <c r="I67" s="64"/>
      <c r="J67" s="64"/>
      <c r="K67" s="64"/>
      <c r="L67" s="64"/>
      <c r="M67" s="64"/>
      <c r="N67" s="64"/>
      <c r="O67" s="64"/>
      <c r="P67" s="64"/>
    </row>
    <row r="68" spans="1:16" x14ac:dyDescent="0.25">
      <c r="A68" s="64"/>
      <c r="B68" s="64"/>
      <c r="C68" s="64"/>
      <c r="D68" s="64"/>
      <c r="E68" s="64"/>
      <c r="F68" s="64"/>
      <c r="G68" s="64"/>
      <c r="H68" s="64"/>
      <c r="I68" s="64"/>
      <c r="J68" s="64"/>
      <c r="K68" s="64"/>
      <c r="L68" s="64"/>
      <c r="M68" s="64"/>
      <c r="N68" s="64"/>
      <c r="O68" s="64"/>
      <c r="P68" s="64"/>
    </row>
    <row r="69" spans="1:16" ht="19.5" x14ac:dyDescent="0.3">
      <c r="A69" s="352" t="s">
        <v>32</v>
      </c>
      <c r="B69" s="354">
        <f ca="1">imzatarihi</f>
        <v>46091</v>
      </c>
      <c r="C69" s="353" t="s">
        <v>33</v>
      </c>
      <c r="D69" s="355" t="str">
        <f>IF(kurulusyetkilisi&gt;0,kurulusyetkilisi,"")</f>
        <v/>
      </c>
      <c r="E69" s="64"/>
      <c r="F69" s="64"/>
      <c r="G69" s="230"/>
      <c r="H69" s="229"/>
      <c r="I69" s="229"/>
      <c r="J69" s="64"/>
      <c r="K69" s="94"/>
      <c r="L69" s="94"/>
      <c r="M69" s="2"/>
      <c r="N69" s="94"/>
      <c r="O69" s="94"/>
      <c r="P69" s="64"/>
    </row>
    <row r="70" spans="1:16" ht="19.5" x14ac:dyDescent="0.3">
      <c r="A70" s="232"/>
      <c r="B70" s="232"/>
      <c r="C70" s="353" t="s">
        <v>34</v>
      </c>
      <c r="D70" s="77"/>
      <c r="E70" s="469"/>
      <c r="F70" s="469"/>
      <c r="G70" s="469"/>
      <c r="H70" s="61"/>
      <c r="I70" s="61"/>
      <c r="J70" s="64"/>
      <c r="K70" s="94"/>
      <c r="L70" s="94"/>
      <c r="M70" s="2"/>
      <c r="N70" s="94"/>
      <c r="O70" s="94"/>
      <c r="P70" s="64"/>
    </row>
    <row r="71" spans="1:16" ht="15.75" x14ac:dyDescent="0.25">
      <c r="A71" s="508" t="s">
        <v>66</v>
      </c>
      <c r="B71" s="508"/>
      <c r="C71" s="508"/>
      <c r="D71" s="508"/>
      <c r="E71" s="508"/>
      <c r="F71" s="508"/>
      <c r="G71" s="508"/>
      <c r="H71" s="508"/>
      <c r="I71" s="508"/>
      <c r="J71" s="64"/>
      <c r="K71" s="64"/>
      <c r="L71" s="64"/>
      <c r="M71" s="64"/>
      <c r="N71" s="64"/>
      <c r="O71" s="64"/>
      <c r="P71" s="64"/>
    </row>
    <row r="72" spans="1:16" x14ac:dyDescent="0.25">
      <c r="A72" s="494" t="str">
        <f>IF(YilDonem&lt;&gt;"",CONCATENATE(YilDonem," dönemine aittir."),"")</f>
        <v/>
      </c>
      <c r="B72" s="494"/>
      <c r="C72" s="494"/>
      <c r="D72" s="494"/>
      <c r="E72" s="494"/>
      <c r="F72" s="494"/>
      <c r="G72" s="494"/>
      <c r="H72" s="494"/>
      <c r="I72" s="494"/>
      <c r="J72" s="64"/>
      <c r="K72" s="64"/>
      <c r="L72" s="64"/>
      <c r="M72" s="64"/>
      <c r="N72" s="64"/>
      <c r="O72" s="64"/>
      <c r="P72" s="64"/>
    </row>
    <row r="73" spans="1:16" ht="19.5" thickBot="1" x14ac:dyDescent="0.35">
      <c r="A73" s="526" t="s">
        <v>75</v>
      </c>
      <c r="B73" s="526"/>
      <c r="C73" s="526"/>
      <c r="D73" s="526"/>
      <c r="E73" s="526"/>
      <c r="F73" s="526"/>
      <c r="G73" s="526"/>
      <c r="H73" s="526"/>
      <c r="I73" s="526"/>
      <c r="J73" s="64"/>
      <c r="K73" s="64"/>
      <c r="L73" s="64"/>
      <c r="M73" s="64"/>
      <c r="N73" s="64"/>
      <c r="O73" s="64"/>
      <c r="P73" s="64"/>
    </row>
    <row r="74" spans="1:16" ht="19.5" customHeight="1" thickBot="1" x14ac:dyDescent="0.3">
      <c r="A74" s="496" t="s">
        <v>167</v>
      </c>
      <c r="B74" s="498"/>
      <c r="C74" s="496" t="str">
        <f>IF(ProjeNo&gt;0,ProjeNo,"")</f>
        <v/>
      </c>
      <c r="D74" s="497"/>
      <c r="E74" s="497"/>
      <c r="F74" s="497"/>
      <c r="G74" s="497"/>
      <c r="H74" s="497"/>
      <c r="I74" s="498"/>
      <c r="J74" s="64"/>
      <c r="K74" s="64"/>
      <c r="L74" s="64"/>
      <c r="M74" s="64"/>
      <c r="N74" s="64"/>
      <c r="O74" s="64"/>
      <c r="P74" s="64"/>
    </row>
    <row r="75" spans="1:16" ht="29.25" customHeight="1" thickBot="1" x14ac:dyDescent="0.3">
      <c r="A75" s="533" t="s">
        <v>168</v>
      </c>
      <c r="B75" s="522"/>
      <c r="C75" s="519" t="str">
        <f>IF(ProjeAdi&gt;0,ProjeAdi,"")</f>
        <v/>
      </c>
      <c r="D75" s="520"/>
      <c r="E75" s="520"/>
      <c r="F75" s="520"/>
      <c r="G75" s="520"/>
      <c r="H75" s="520"/>
      <c r="I75" s="521"/>
      <c r="J75" s="64"/>
      <c r="K75" s="64"/>
      <c r="L75" s="64"/>
      <c r="M75" s="64"/>
      <c r="N75" s="64"/>
      <c r="O75" s="64"/>
      <c r="P75" s="64"/>
    </row>
    <row r="76" spans="1:16" ht="29.25" customHeight="1" thickBot="1" x14ac:dyDescent="0.3">
      <c r="A76" s="533" t="s">
        <v>180</v>
      </c>
      <c r="B76" s="522"/>
      <c r="C76" s="539"/>
      <c r="D76" s="537"/>
      <c r="E76" s="537"/>
      <c r="F76" s="537"/>
      <c r="G76" s="537"/>
      <c r="H76" s="537"/>
      <c r="I76" s="538"/>
      <c r="J76" s="64"/>
      <c r="K76" s="64"/>
      <c r="L76" s="64"/>
      <c r="M76" s="64"/>
      <c r="N76" s="64"/>
      <c r="O76" s="64"/>
      <c r="P76" s="64"/>
    </row>
    <row r="77" spans="1:16" ht="29.25" customHeight="1" thickBot="1" x14ac:dyDescent="0.3">
      <c r="A77" s="533" t="s">
        <v>181</v>
      </c>
      <c r="B77" s="522"/>
      <c r="C77" s="539"/>
      <c r="D77" s="537"/>
      <c r="E77" s="537"/>
      <c r="F77" s="537"/>
      <c r="G77" s="537"/>
      <c r="H77" s="537"/>
      <c r="I77" s="538"/>
      <c r="J77" s="64"/>
      <c r="K77" s="64"/>
      <c r="L77" s="64"/>
      <c r="M77" s="64"/>
      <c r="N77" s="64"/>
      <c r="O77" s="64"/>
      <c r="P77" s="64"/>
    </row>
    <row r="78" spans="1:16" ht="19.5" customHeight="1" thickBot="1" x14ac:dyDescent="0.3">
      <c r="A78" s="496" t="s">
        <v>67</v>
      </c>
      <c r="B78" s="498"/>
      <c r="C78" s="14"/>
      <c r="D78" s="537"/>
      <c r="E78" s="537"/>
      <c r="F78" s="537"/>
      <c r="G78" s="537"/>
      <c r="H78" s="537"/>
      <c r="I78" s="538"/>
      <c r="J78" s="64"/>
      <c r="K78" s="64"/>
      <c r="L78" s="64"/>
      <c r="M78" s="64"/>
      <c r="N78" s="64"/>
      <c r="O78" s="64"/>
      <c r="P78" s="64"/>
    </row>
    <row r="79" spans="1:16" s="1" customFormat="1" ht="30.75" thickBot="1" x14ac:dyDescent="0.3">
      <c r="A79" s="334" t="s">
        <v>3</v>
      </c>
      <c r="B79" s="334" t="s">
        <v>4</v>
      </c>
      <c r="C79" s="334" t="s">
        <v>56</v>
      </c>
      <c r="D79" s="334" t="s">
        <v>141</v>
      </c>
      <c r="E79" s="334" t="s">
        <v>68</v>
      </c>
      <c r="F79" s="334" t="s">
        <v>69</v>
      </c>
      <c r="G79" s="334" t="s">
        <v>70</v>
      </c>
      <c r="H79" s="334" t="s">
        <v>71</v>
      </c>
      <c r="I79" s="334" t="s">
        <v>72</v>
      </c>
      <c r="J79" s="347" t="s">
        <v>76</v>
      </c>
      <c r="K79" s="348" t="s">
        <v>77</v>
      </c>
      <c r="L79" s="348" t="s">
        <v>69</v>
      </c>
      <c r="M79" s="333"/>
      <c r="N79" s="333"/>
      <c r="O79" s="333"/>
      <c r="P79" s="333"/>
    </row>
    <row r="80" spans="1:16" ht="20.100000000000001" customHeight="1" x14ac:dyDescent="0.25">
      <c r="A80" s="349">
        <v>41</v>
      </c>
      <c r="B80" s="79"/>
      <c r="C80" s="125" t="str">
        <f t="shared" ref="C80:C99" si="14">IF(B80&lt;&gt;"",VLOOKUP(B80,PersonelTablo,2,0),"")</f>
        <v/>
      </c>
      <c r="D80" s="126" t="str">
        <f t="shared" ref="D80:D99" si="15">IF(B80&lt;&gt;"",VLOOKUP(B80,PersonelTablo,3,0),"")</f>
        <v/>
      </c>
      <c r="E80" s="80"/>
      <c r="F80" s="81"/>
      <c r="G80" s="136" t="str">
        <f>IF(AND(B80&lt;&gt;"",L80&gt;=F80),E80*F80,"")</f>
        <v/>
      </c>
      <c r="H80" s="133" t="str">
        <f t="shared" ref="H80:H99" si="16">IF(B80&lt;&gt;"",VLOOKUP(B80,G011CTablo,15,0),"")</f>
        <v/>
      </c>
      <c r="I80" s="140" t="str">
        <f>IF(AND(B80&lt;&gt;"",J80&gt;=K80,L80&gt;0),G80*H80,"")</f>
        <v/>
      </c>
      <c r="J80" s="131" t="str">
        <f>IF(B80&gt;0,ROUNDUP(VLOOKUP(B80,G011B!$B:$R,16,0),1),"")</f>
        <v/>
      </c>
      <c r="K80" s="131" t="str">
        <f t="shared" ref="K80:K99" si="17">IF(B80&gt;0,SUMIF($B:$B,B80,$G:$G),"")</f>
        <v/>
      </c>
      <c r="L80" s="132" t="str">
        <f>IF(B80&lt;&gt;"",VLOOKUP(B80,G011B!$B:$Z,25,0),"")</f>
        <v/>
      </c>
      <c r="M80" s="161" t="str">
        <f t="shared" ref="M80:M99" si="18">IF(J80&gt;=K80,"","Personelin bütün iş paketlerindeki Toplam Adam Ay değeri "&amp;K80&amp;" olup, bu değer, G011B formunda beyan edilen Çalışılan Toplam Ay değerini geçemez. Maliyeti hesaplamak için Adam/Ay Oranı veya Çalışılan Ay değerini düzeltiniz. ")</f>
        <v/>
      </c>
      <c r="N80" s="64"/>
      <c r="O80" s="64"/>
      <c r="P80" s="64"/>
    </row>
    <row r="81" spans="1:16" ht="20.100000000000001" customHeight="1" x14ac:dyDescent="0.25">
      <c r="A81" s="350">
        <v>42</v>
      </c>
      <c r="B81" s="82"/>
      <c r="C81" s="127" t="str">
        <f t="shared" si="14"/>
        <v/>
      </c>
      <c r="D81" s="128" t="str">
        <f t="shared" si="15"/>
        <v/>
      </c>
      <c r="E81" s="83"/>
      <c r="F81" s="84"/>
      <c r="G81" s="137" t="str">
        <f t="shared" ref="G81:G99" si="19">IF(AND(B81&lt;&gt;"",L81&gt;=F81),E81*F81,"")</f>
        <v/>
      </c>
      <c r="H81" s="134" t="str">
        <f t="shared" si="16"/>
        <v/>
      </c>
      <c r="I81" s="141" t="str">
        <f t="shared" ref="I81:I99" si="20">IF(AND(B81&lt;&gt;"",J81&gt;=K81,L81&gt;0),G81*H81,"")</f>
        <v/>
      </c>
      <c r="J81" s="131" t="str">
        <f>IF(B81&gt;0,ROUNDUP(VLOOKUP(B81,G011B!$B:$R,16,0),1),"")</f>
        <v/>
      </c>
      <c r="K81" s="131" t="str">
        <f t="shared" si="17"/>
        <v/>
      </c>
      <c r="L81" s="132" t="str">
        <f>IF(B81&lt;&gt;"",VLOOKUP(B81,G011B!$B:$Z,25,0),"")</f>
        <v/>
      </c>
      <c r="M81" s="161" t="str">
        <f t="shared" si="18"/>
        <v/>
      </c>
      <c r="N81" s="64"/>
      <c r="O81" s="64"/>
      <c r="P81" s="64"/>
    </row>
    <row r="82" spans="1:16" ht="20.100000000000001" customHeight="1" x14ac:dyDescent="0.25">
      <c r="A82" s="350">
        <v>43</v>
      </c>
      <c r="B82" s="82"/>
      <c r="C82" s="127" t="str">
        <f t="shared" si="14"/>
        <v/>
      </c>
      <c r="D82" s="128" t="str">
        <f t="shared" si="15"/>
        <v/>
      </c>
      <c r="E82" s="83"/>
      <c r="F82" s="84"/>
      <c r="G82" s="137" t="str">
        <f t="shared" si="19"/>
        <v/>
      </c>
      <c r="H82" s="134" t="str">
        <f t="shared" si="16"/>
        <v/>
      </c>
      <c r="I82" s="141" t="str">
        <f t="shared" si="20"/>
        <v/>
      </c>
      <c r="J82" s="131" t="str">
        <f>IF(B82&gt;0,ROUNDUP(VLOOKUP(B82,G011B!$B:$R,16,0),1),"")</f>
        <v/>
      </c>
      <c r="K82" s="131" t="str">
        <f t="shared" si="17"/>
        <v/>
      </c>
      <c r="L82" s="132" t="str">
        <f>IF(B82&lt;&gt;"",VLOOKUP(B82,G011B!$B:$Z,25,0),"")</f>
        <v/>
      </c>
      <c r="M82" s="161" t="str">
        <f t="shared" si="18"/>
        <v/>
      </c>
      <c r="N82" s="64"/>
      <c r="O82" s="64"/>
      <c r="P82" s="64"/>
    </row>
    <row r="83" spans="1:16" ht="20.100000000000001" customHeight="1" x14ac:dyDescent="0.25">
      <c r="A83" s="350">
        <v>44</v>
      </c>
      <c r="B83" s="82"/>
      <c r="C83" s="127" t="str">
        <f t="shared" si="14"/>
        <v/>
      </c>
      <c r="D83" s="128" t="str">
        <f t="shared" si="15"/>
        <v/>
      </c>
      <c r="E83" s="83"/>
      <c r="F83" s="84"/>
      <c r="G83" s="137" t="str">
        <f t="shared" si="19"/>
        <v/>
      </c>
      <c r="H83" s="134" t="str">
        <f t="shared" si="16"/>
        <v/>
      </c>
      <c r="I83" s="141" t="str">
        <f t="shared" si="20"/>
        <v/>
      </c>
      <c r="J83" s="131" t="str">
        <f>IF(B83&gt;0,ROUNDUP(VLOOKUP(B83,G011B!$B:$R,16,0),1),"")</f>
        <v/>
      </c>
      <c r="K83" s="131" t="str">
        <f t="shared" si="17"/>
        <v/>
      </c>
      <c r="L83" s="132" t="str">
        <f>IF(B83&lt;&gt;"",VLOOKUP(B83,G011B!$B:$Z,25,0),"")</f>
        <v/>
      </c>
      <c r="M83" s="161" t="str">
        <f t="shared" si="18"/>
        <v/>
      </c>
      <c r="N83" s="64"/>
      <c r="O83" s="64"/>
      <c r="P83" s="64"/>
    </row>
    <row r="84" spans="1:16" ht="20.100000000000001" customHeight="1" x14ac:dyDescent="0.25">
      <c r="A84" s="350">
        <v>45</v>
      </c>
      <c r="B84" s="82"/>
      <c r="C84" s="127" t="str">
        <f t="shared" si="14"/>
        <v/>
      </c>
      <c r="D84" s="128" t="str">
        <f t="shared" si="15"/>
        <v/>
      </c>
      <c r="E84" s="83"/>
      <c r="F84" s="84"/>
      <c r="G84" s="137" t="str">
        <f t="shared" si="19"/>
        <v/>
      </c>
      <c r="H84" s="134" t="str">
        <f t="shared" si="16"/>
        <v/>
      </c>
      <c r="I84" s="141" t="str">
        <f t="shared" si="20"/>
        <v/>
      </c>
      <c r="J84" s="131" t="str">
        <f>IF(B84&gt;0,ROUNDUP(VLOOKUP(B84,G011B!$B:$R,16,0),1),"")</f>
        <v/>
      </c>
      <c r="K84" s="131" t="str">
        <f t="shared" si="17"/>
        <v/>
      </c>
      <c r="L84" s="132" t="str">
        <f>IF(B84&lt;&gt;"",VLOOKUP(B84,G011B!$B:$Z,25,0),"")</f>
        <v/>
      </c>
      <c r="M84" s="161" t="str">
        <f t="shared" si="18"/>
        <v/>
      </c>
      <c r="N84" s="64"/>
      <c r="O84" s="64"/>
      <c r="P84" s="64"/>
    </row>
    <row r="85" spans="1:16" ht="20.100000000000001" customHeight="1" x14ac:dyDescent="0.25">
      <c r="A85" s="350">
        <v>46</v>
      </c>
      <c r="B85" s="82"/>
      <c r="C85" s="127" t="str">
        <f t="shared" si="14"/>
        <v/>
      </c>
      <c r="D85" s="128" t="str">
        <f t="shared" si="15"/>
        <v/>
      </c>
      <c r="E85" s="83"/>
      <c r="F85" s="84"/>
      <c r="G85" s="137" t="str">
        <f t="shared" si="19"/>
        <v/>
      </c>
      <c r="H85" s="134" t="str">
        <f t="shared" si="16"/>
        <v/>
      </c>
      <c r="I85" s="141" t="str">
        <f t="shared" si="20"/>
        <v/>
      </c>
      <c r="J85" s="131" t="str">
        <f>IF(B85&gt;0,ROUNDUP(VLOOKUP(B85,G011B!$B:$R,16,0),1),"")</f>
        <v/>
      </c>
      <c r="K85" s="131" t="str">
        <f t="shared" si="17"/>
        <v/>
      </c>
      <c r="L85" s="132" t="str">
        <f>IF(B85&lt;&gt;"",VLOOKUP(B85,G011B!$B:$Z,25,0),"")</f>
        <v/>
      </c>
      <c r="M85" s="161" t="str">
        <f t="shared" si="18"/>
        <v/>
      </c>
      <c r="N85" s="64"/>
      <c r="O85" s="64"/>
      <c r="P85" s="64"/>
    </row>
    <row r="86" spans="1:16" ht="20.100000000000001" customHeight="1" x14ac:dyDescent="0.25">
      <c r="A86" s="350">
        <v>47</v>
      </c>
      <c r="B86" s="82"/>
      <c r="C86" s="127" t="str">
        <f t="shared" si="14"/>
        <v/>
      </c>
      <c r="D86" s="128" t="str">
        <f t="shared" si="15"/>
        <v/>
      </c>
      <c r="E86" s="83"/>
      <c r="F86" s="84"/>
      <c r="G86" s="137" t="str">
        <f t="shared" si="19"/>
        <v/>
      </c>
      <c r="H86" s="134" t="str">
        <f t="shared" si="16"/>
        <v/>
      </c>
      <c r="I86" s="141" t="str">
        <f t="shared" si="20"/>
        <v/>
      </c>
      <c r="J86" s="131" t="str">
        <f>IF(B86&gt;0,ROUNDUP(VLOOKUP(B86,G011B!$B:$R,16,0),1),"")</f>
        <v/>
      </c>
      <c r="K86" s="131" t="str">
        <f t="shared" si="17"/>
        <v/>
      </c>
      <c r="L86" s="132" t="str">
        <f>IF(B86&lt;&gt;"",VLOOKUP(B86,G011B!$B:$Z,25,0),"")</f>
        <v/>
      </c>
      <c r="M86" s="161" t="str">
        <f t="shared" si="18"/>
        <v/>
      </c>
      <c r="N86" s="64"/>
      <c r="O86" s="64"/>
      <c r="P86" s="64"/>
    </row>
    <row r="87" spans="1:16" ht="20.100000000000001" customHeight="1" x14ac:dyDescent="0.25">
      <c r="A87" s="350">
        <v>48</v>
      </c>
      <c r="B87" s="82"/>
      <c r="C87" s="127" t="str">
        <f t="shared" si="14"/>
        <v/>
      </c>
      <c r="D87" s="128" t="str">
        <f t="shared" si="15"/>
        <v/>
      </c>
      <c r="E87" s="83"/>
      <c r="F87" s="84"/>
      <c r="G87" s="137" t="str">
        <f t="shared" si="19"/>
        <v/>
      </c>
      <c r="H87" s="134" t="str">
        <f t="shared" si="16"/>
        <v/>
      </c>
      <c r="I87" s="141" t="str">
        <f t="shared" si="20"/>
        <v/>
      </c>
      <c r="J87" s="131" t="str">
        <f>IF(B87&gt;0,ROUNDUP(VLOOKUP(B87,G011B!$B:$R,16,0),1),"")</f>
        <v/>
      </c>
      <c r="K87" s="131" t="str">
        <f t="shared" si="17"/>
        <v/>
      </c>
      <c r="L87" s="132" t="str">
        <f>IF(B87&lt;&gt;"",VLOOKUP(B87,G011B!$B:$Z,25,0),"")</f>
        <v/>
      </c>
      <c r="M87" s="161" t="str">
        <f t="shared" si="18"/>
        <v/>
      </c>
      <c r="N87" s="64"/>
      <c r="O87" s="64"/>
      <c r="P87" s="64"/>
    </row>
    <row r="88" spans="1:16" ht="20.100000000000001" customHeight="1" x14ac:dyDescent="0.25">
      <c r="A88" s="350">
        <v>49</v>
      </c>
      <c r="B88" s="82"/>
      <c r="C88" s="127" t="str">
        <f t="shared" si="14"/>
        <v/>
      </c>
      <c r="D88" s="128" t="str">
        <f t="shared" si="15"/>
        <v/>
      </c>
      <c r="E88" s="83"/>
      <c r="F88" s="84"/>
      <c r="G88" s="137" t="str">
        <f t="shared" si="19"/>
        <v/>
      </c>
      <c r="H88" s="134" t="str">
        <f t="shared" si="16"/>
        <v/>
      </c>
      <c r="I88" s="141" t="str">
        <f t="shared" si="20"/>
        <v/>
      </c>
      <c r="J88" s="131" t="str">
        <f>IF(B88&gt;0,ROUNDUP(VLOOKUP(B88,G011B!$B:$R,16,0),1),"")</f>
        <v/>
      </c>
      <c r="K88" s="131" t="str">
        <f t="shared" si="17"/>
        <v/>
      </c>
      <c r="L88" s="132" t="str">
        <f>IF(B88&lt;&gt;"",VLOOKUP(B88,G011B!$B:$Z,25,0),"")</f>
        <v/>
      </c>
      <c r="M88" s="161" t="str">
        <f t="shared" si="18"/>
        <v/>
      </c>
      <c r="N88" s="64"/>
      <c r="O88" s="64"/>
      <c r="P88" s="64"/>
    </row>
    <row r="89" spans="1:16" ht="20.100000000000001" customHeight="1" x14ac:dyDescent="0.25">
      <c r="A89" s="350">
        <v>50</v>
      </c>
      <c r="B89" s="82"/>
      <c r="C89" s="127" t="str">
        <f t="shared" si="14"/>
        <v/>
      </c>
      <c r="D89" s="128" t="str">
        <f t="shared" si="15"/>
        <v/>
      </c>
      <c r="E89" s="83"/>
      <c r="F89" s="84"/>
      <c r="G89" s="137" t="str">
        <f t="shared" si="19"/>
        <v/>
      </c>
      <c r="H89" s="134" t="str">
        <f t="shared" si="16"/>
        <v/>
      </c>
      <c r="I89" s="141" t="str">
        <f t="shared" si="20"/>
        <v/>
      </c>
      <c r="J89" s="131" t="str">
        <f>IF(B89&gt;0,ROUNDUP(VLOOKUP(B89,G011B!$B:$R,16,0),1),"")</f>
        <v/>
      </c>
      <c r="K89" s="131" t="str">
        <f t="shared" si="17"/>
        <v/>
      </c>
      <c r="L89" s="132" t="str">
        <f>IF(B89&lt;&gt;"",VLOOKUP(B89,G011B!$B:$Z,25,0),"")</f>
        <v/>
      </c>
      <c r="M89" s="161" t="str">
        <f t="shared" si="18"/>
        <v/>
      </c>
      <c r="N89" s="64"/>
      <c r="O89" s="64"/>
      <c r="P89" s="64"/>
    </row>
    <row r="90" spans="1:16" ht="20.100000000000001" customHeight="1" x14ac:dyDescent="0.25">
      <c r="A90" s="350">
        <v>51</v>
      </c>
      <c r="B90" s="82"/>
      <c r="C90" s="127" t="str">
        <f t="shared" si="14"/>
        <v/>
      </c>
      <c r="D90" s="128" t="str">
        <f t="shared" si="15"/>
        <v/>
      </c>
      <c r="E90" s="83"/>
      <c r="F90" s="84"/>
      <c r="G90" s="137" t="str">
        <f t="shared" si="19"/>
        <v/>
      </c>
      <c r="H90" s="134" t="str">
        <f t="shared" si="16"/>
        <v/>
      </c>
      <c r="I90" s="141" t="str">
        <f t="shared" si="20"/>
        <v/>
      </c>
      <c r="J90" s="131" t="str">
        <f>IF(B90&gt;0,ROUNDUP(VLOOKUP(B90,G011B!$B:$R,16,0),1),"")</f>
        <v/>
      </c>
      <c r="K90" s="131" t="str">
        <f t="shared" si="17"/>
        <v/>
      </c>
      <c r="L90" s="132" t="str">
        <f>IF(B90&lt;&gt;"",VLOOKUP(B90,G011B!$B:$Z,25,0),"")</f>
        <v/>
      </c>
      <c r="M90" s="161" t="str">
        <f t="shared" si="18"/>
        <v/>
      </c>
      <c r="N90" s="64"/>
      <c r="O90" s="64"/>
      <c r="P90" s="64"/>
    </row>
    <row r="91" spans="1:16" ht="20.100000000000001" customHeight="1" x14ac:dyDescent="0.25">
      <c r="A91" s="350">
        <v>52</v>
      </c>
      <c r="B91" s="82"/>
      <c r="C91" s="127" t="str">
        <f t="shared" si="14"/>
        <v/>
      </c>
      <c r="D91" s="128" t="str">
        <f t="shared" si="15"/>
        <v/>
      </c>
      <c r="E91" s="83"/>
      <c r="F91" s="84"/>
      <c r="G91" s="137" t="str">
        <f t="shared" si="19"/>
        <v/>
      </c>
      <c r="H91" s="134" t="str">
        <f t="shared" si="16"/>
        <v/>
      </c>
      <c r="I91" s="141" t="str">
        <f t="shared" si="20"/>
        <v/>
      </c>
      <c r="J91" s="131" t="str">
        <f>IF(B91&gt;0,ROUNDUP(VLOOKUP(B91,G011B!$B:$R,16,0),1),"")</f>
        <v/>
      </c>
      <c r="K91" s="131" t="str">
        <f t="shared" si="17"/>
        <v/>
      </c>
      <c r="L91" s="132" t="str">
        <f>IF(B91&lt;&gt;"",VLOOKUP(B91,G011B!$B:$Z,25,0),"")</f>
        <v/>
      </c>
      <c r="M91" s="161" t="str">
        <f t="shared" si="18"/>
        <v/>
      </c>
      <c r="N91" s="64"/>
      <c r="O91" s="64"/>
      <c r="P91" s="64"/>
    </row>
    <row r="92" spans="1:16" ht="20.100000000000001" customHeight="1" x14ac:dyDescent="0.25">
      <c r="A92" s="350">
        <v>53</v>
      </c>
      <c r="B92" s="82"/>
      <c r="C92" s="127" t="str">
        <f t="shared" si="14"/>
        <v/>
      </c>
      <c r="D92" s="128" t="str">
        <f t="shared" si="15"/>
        <v/>
      </c>
      <c r="E92" s="83"/>
      <c r="F92" s="84"/>
      <c r="G92" s="137" t="str">
        <f t="shared" si="19"/>
        <v/>
      </c>
      <c r="H92" s="134" t="str">
        <f t="shared" si="16"/>
        <v/>
      </c>
      <c r="I92" s="141" t="str">
        <f t="shared" si="20"/>
        <v/>
      </c>
      <c r="J92" s="131" t="str">
        <f>IF(B92&gt;0,ROUNDUP(VLOOKUP(B92,G011B!$B:$R,16,0),1),"")</f>
        <v/>
      </c>
      <c r="K92" s="131" t="str">
        <f t="shared" si="17"/>
        <v/>
      </c>
      <c r="L92" s="132" t="str">
        <f>IF(B92&lt;&gt;"",VLOOKUP(B92,G011B!$B:$Z,25,0),"")</f>
        <v/>
      </c>
      <c r="M92" s="161" t="str">
        <f t="shared" si="18"/>
        <v/>
      </c>
      <c r="N92" s="64"/>
      <c r="O92" s="64"/>
      <c r="P92" s="64"/>
    </row>
    <row r="93" spans="1:16" ht="20.100000000000001" customHeight="1" x14ac:dyDescent="0.25">
      <c r="A93" s="350">
        <v>54</v>
      </c>
      <c r="B93" s="82"/>
      <c r="C93" s="127" t="str">
        <f t="shared" si="14"/>
        <v/>
      </c>
      <c r="D93" s="128" t="str">
        <f t="shared" si="15"/>
        <v/>
      </c>
      <c r="E93" s="83"/>
      <c r="F93" s="84"/>
      <c r="G93" s="137" t="str">
        <f t="shared" si="19"/>
        <v/>
      </c>
      <c r="H93" s="134" t="str">
        <f t="shared" si="16"/>
        <v/>
      </c>
      <c r="I93" s="141" t="str">
        <f t="shared" si="20"/>
        <v/>
      </c>
      <c r="J93" s="131" t="str">
        <f>IF(B93&gt;0,ROUNDUP(VLOOKUP(B93,G011B!$B:$R,16,0),1),"")</f>
        <v/>
      </c>
      <c r="K93" s="131" t="str">
        <f t="shared" si="17"/>
        <v/>
      </c>
      <c r="L93" s="132" t="str">
        <f>IF(B93&lt;&gt;"",VLOOKUP(B93,G011B!$B:$Z,25,0),"")</f>
        <v/>
      </c>
      <c r="M93" s="161" t="str">
        <f t="shared" si="18"/>
        <v/>
      </c>
      <c r="N93" s="64"/>
      <c r="O93" s="64"/>
      <c r="P93" s="64"/>
    </row>
    <row r="94" spans="1:16" ht="20.100000000000001" customHeight="1" x14ac:dyDescent="0.25">
      <c r="A94" s="350">
        <v>55</v>
      </c>
      <c r="B94" s="82"/>
      <c r="C94" s="127" t="str">
        <f t="shared" si="14"/>
        <v/>
      </c>
      <c r="D94" s="128" t="str">
        <f t="shared" si="15"/>
        <v/>
      </c>
      <c r="E94" s="83"/>
      <c r="F94" s="84"/>
      <c r="G94" s="137" t="str">
        <f t="shared" si="19"/>
        <v/>
      </c>
      <c r="H94" s="134" t="str">
        <f t="shared" si="16"/>
        <v/>
      </c>
      <c r="I94" s="141" t="str">
        <f t="shared" si="20"/>
        <v/>
      </c>
      <c r="J94" s="131" t="str">
        <f>IF(B94&gt;0,ROUNDUP(VLOOKUP(B94,G011B!$B:$R,16,0),1),"")</f>
        <v/>
      </c>
      <c r="K94" s="131" t="str">
        <f t="shared" si="17"/>
        <v/>
      </c>
      <c r="L94" s="132" t="str">
        <f>IF(B94&lt;&gt;"",VLOOKUP(B94,G011B!$B:$Z,25,0),"")</f>
        <v/>
      </c>
      <c r="M94" s="161" t="str">
        <f t="shared" si="18"/>
        <v/>
      </c>
      <c r="N94" s="64"/>
      <c r="O94" s="64"/>
      <c r="P94" s="64"/>
    </row>
    <row r="95" spans="1:16" ht="20.100000000000001" customHeight="1" x14ac:dyDescent="0.25">
      <c r="A95" s="350">
        <v>56</v>
      </c>
      <c r="B95" s="82"/>
      <c r="C95" s="127" t="str">
        <f t="shared" si="14"/>
        <v/>
      </c>
      <c r="D95" s="128" t="str">
        <f t="shared" si="15"/>
        <v/>
      </c>
      <c r="E95" s="83"/>
      <c r="F95" s="84"/>
      <c r="G95" s="137" t="str">
        <f t="shared" si="19"/>
        <v/>
      </c>
      <c r="H95" s="134" t="str">
        <f t="shared" si="16"/>
        <v/>
      </c>
      <c r="I95" s="141" t="str">
        <f t="shared" si="20"/>
        <v/>
      </c>
      <c r="J95" s="131" t="str">
        <f>IF(B95&gt;0,ROUNDUP(VLOOKUP(B95,G011B!$B:$R,16,0),1),"")</f>
        <v/>
      </c>
      <c r="K95" s="131" t="str">
        <f t="shared" si="17"/>
        <v/>
      </c>
      <c r="L95" s="132" t="str">
        <f>IF(B95&lt;&gt;"",VLOOKUP(B95,G011B!$B:$Z,25,0),"")</f>
        <v/>
      </c>
      <c r="M95" s="161" t="str">
        <f t="shared" si="18"/>
        <v/>
      </c>
      <c r="N95" s="64"/>
      <c r="O95" s="64"/>
      <c r="P95" s="64"/>
    </row>
    <row r="96" spans="1:16" ht="20.100000000000001" customHeight="1" x14ac:dyDescent="0.25">
      <c r="A96" s="350">
        <v>57</v>
      </c>
      <c r="B96" s="82"/>
      <c r="C96" s="127" t="str">
        <f t="shared" si="14"/>
        <v/>
      </c>
      <c r="D96" s="128" t="str">
        <f t="shared" si="15"/>
        <v/>
      </c>
      <c r="E96" s="83"/>
      <c r="F96" s="84"/>
      <c r="G96" s="137" t="str">
        <f t="shared" si="19"/>
        <v/>
      </c>
      <c r="H96" s="134" t="str">
        <f t="shared" si="16"/>
        <v/>
      </c>
      <c r="I96" s="141" t="str">
        <f t="shared" si="20"/>
        <v/>
      </c>
      <c r="J96" s="131" t="str">
        <f>IF(B96&gt;0,ROUNDUP(VLOOKUP(B96,G011B!$B:$R,16,0),1),"")</f>
        <v/>
      </c>
      <c r="K96" s="131" t="str">
        <f t="shared" si="17"/>
        <v/>
      </c>
      <c r="L96" s="132" t="str">
        <f>IF(B96&lt;&gt;"",VLOOKUP(B96,G011B!$B:$Z,25,0),"")</f>
        <v/>
      </c>
      <c r="M96" s="161" t="str">
        <f t="shared" si="18"/>
        <v/>
      </c>
      <c r="N96" s="64"/>
      <c r="O96" s="64"/>
      <c r="P96" s="64"/>
    </row>
    <row r="97" spans="1:16" ht="20.100000000000001" customHeight="1" x14ac:dyDescent="0.25">
      <c r="A97" s="350">
        <v>58</v>
      </c>
      <c r="B97" s="82"/>
      <c r="C97" s="127" t="str">
        <f t="shared" si="14"/>
        <v/>
      </c>
      <c r="D97" s="128" t="str">
        <f t="shared" si="15"/>
        <v/>
      </c>
      <c r="E97" s="83"/>
      <c r="F97" s="84"/>
      <c r="G97" s="137" t="str">
        <f t="shared" si="19"/>
        <v/>
      </c>
      <c r="H97" s="134" t="str">
        <f t="shared" si="16"/>
        <v/>
      </c>
      <c r="I97" s="141" t="str">
        <f t="shared" si="20"/>
        <v/>
      </c>
      <c r="J97" s="131" t="str">
        <f>IF(B97&gt;0,ROUNDUP(VLOOKUP(B97,G011B!$B:$R,16,0),1),"")</f>
        <v/>
      </c>
      <c r="K97" s="131" t="str">
        <f t="shared" si="17"/>
        <v/>
      </c>
      <c r="L97" s="132" t="str">
        <f>IF(B97&lt;&gt;"",VLOOKUP(B97,G011B!$B:$Z,25,0),"")</f>
        <v/>
      </c>
      <c r="M97" s="161" t="str">
        <f t="shared" si="18"/>
        <v/>
      </c>
      <c r="N97" s="64"/>
      <c r="O97" s="64"/>
      <c r="P97" s="64"/>
    </row>
    <row r="98" spans="1:16" ht="20.100000000000001" customHeight="1" x14ac:dyDescent="0.25">
      <c r="A98" s="350">
        <v>59</v>
      </c>
      <c r="B98" s="82"/>
      <c r="C98" s="127" t="str">
        <f t="shared" si="14"/>
        <v/>
      </c>
      <c r="D98" s="128" t="str">
        <f t="shared" si="15"/>
        <v/>
      </c>
      <c r="E98" s="83"/>
      <c r="F98" s="84"/>
      <c r="G98" s="137" t="str">
        <f t="shared" si="19"/>
        <v/>
      </c>
      <c r="H98" s="134" t="str">
        <f t="shared" si="16"/>
        <v/>
      </c>
      <c r="I98" s="141" t="str">
        <f t="shared" si="20"/>
        <v/>
      </c>
      <c r="J98" s="131" t="str">
        <f>IF(B98&gt;0,ROUNDUP(VLOOKUP(B98,G011B!$B:$R,16,0),1),"")</f>
        <v/>
      </c>
      <c r="K98" s="131" t="str">
        <f t="shared" si="17"/>
        <v/>
      </c>
      <c r="L98" s="132" t="str">
        <f>IF(B98&lt;&gt;"",VLOOKUP(B98,G011B!$B:$Z,25,0),"")</f>
        <v/>
      </c>
      <c r="M98" s="161" t="str">
        <f t="shared" si="18"/>
        <v/>
      </c>
      <c r="N98" s="64"/>
      <c r="O98" s="64"/>
      <c r="P98" s="64"/>
    </row>
    <row r="99" spans="1:16" ht="20.100000000000001" customHeight="1" thickBot="1" x14ac:dyDescent="0.3">
      <c r="A99" s="351">
        <v>60</v>
      </c>
      <c r="B99" s="85"/>
      <c r="C99" s="129" t="str">
        <f t="shared" si="14"/>
        <v/>
      </c>
      <c r="D99" s="130" t="str">
        <f t="shared" si="15"/>
        <v/>
      </c>
      <c r="E99" s="86"/>
      <c r="F99" s="87"/>
      <c r="G99" s="138" t="str">
        <f t="shared" si="19"/>
        <v/>
      </c>
      <c r="H99" s="135" t="str">
        <f t="shared" si="16"/>
        <v/>
      </c>
      <c r="I99" s="142" t="str">
        <f t="shared" si="20"/>
        <v/>
      </c>
      <c r="J99" s="131" t="str">
        <f>IF(B99&gt;0,ROUNDUP(VLOOKUP(B99,G011B!$B:$R,16,0),1),"")</f>
        <v/>
      </c>
      <c r="K99" s="131" t="str">
        <f t="shared" si="17"/>
        <v/>
      </c>
      <c r="L99" s="132" t="str">
        <f>IF(B99&lt;&gt;"",VLOOKUP(B99,G011B!$B:$Z,25,0),"")</f>
        <v/>
      </c>
      <c r="M99" s="161" t="str">
        <f t="shared" si="18"/>
        <v/>
      </c>
      <c r="N99" s="64"/>
      <c r="O99" s="64"/>
      <c r="P99" s="64"/>
    </row>
    <row r="100" spans="1:16" ht="20.100000000000001" customHeight="1" thickBot="1" x14ac:dyDescent="0.35">
      <c r="A100" s="534" t="s">
        <v>35</v>
      </c>
      <c r="B100" s="535"/>
      <c r="C100" s="535"/>
      <c r="D100" s="535"/>
      <c r="E100" s="535"/>
      <c r="F100" s="536"/>
      <c r="G100" s="139">
        <f>SUM(G80:G99)</f>
        <v>0</v>
      </c>
      <c r="H100" s="223"/>
      <c r="I100" s="122">
        <f>IF(C78=C43,SUM(I80:I99)+I65,SUM(I80:I99))</f>
        <v>0</v>
      </c>
      <c r="J100" s="64"/>
      <c r="K100" s="64"/>
      <c r="L100" s="64"/>
      <c r="M100" s="64"/>
      <c r="N100" s="143">
        <f>IF(COUNTA(E80:E99)&gt;0,1,0)</f>
        <v>0</v>
      </c>
      <c r="O100" s="64"/>
      <c r="P100" s="64"/>
    </row>
    <row r="101" spans="1:16" ht="20.100000000000001" customHeight="1" thickBot="1" x14ac:dyDescent="0.3">
      <c r="A101" s="527" t="s">
        <v>73</v>
      </c>
      <c r="B101" s="528"/>
      <c r="C101" s="528"/>
      <c r="D101" s="529"/>
      <c r="E101" s="111">
        <f>SUM(G:G)/2</f>
        <v>0</v>
      </c>
      <c r="F101" s="530"/>
      <c r="G101" s="531"/>
      <c r="H101" s="532"/>
      <c r="I101" s="120">
        <f>SUM(I80:I99)+I66</f>
        <v>0</v>
      </c>
      <c r="J101" s="64"/>
      <c r="K101" s="64"/>
      <c r="L101" s="64"/>
      <c r="M101" s="64"/>
      <c r="N101" s="64"/>
      <c r="O101" s="64"/>
      <c r="P101" s="64"/>
    </row>
    <row r="102" spans="1:16" x14ac:dyDescent="0.25">
      <c r="A102" s="341" t="s">
        <v>137</v>
      </c>
      <c r="B102" s="64"/>
      <c r="C102" s="64"/>
      <c r="D102" s="64"/>
      <c r="E102" s="64"/>
      <c r="F102" s="64"/>
      <c r="G102" s="64"/>
      <c r="H102" s="64"/>
      <c r="I102" s="64"/>
      <c r="J102" s="64"/>
      <c r="K102" s="64"/>
      <c r="L102" s="64"/>
      <c r="M102" s="64"/>
      <c r="N102" s="64"/>
      <c r="O102" s="64"/>
      <c r="P102" s="64"/>
    </row>
    <row r="103" spans="1:16" x14ac:dyDescent="0.25">
      <c r="A103" s="64"/>
      <c r="B103" s="64"/>
      <c r="C103" s="64"/>
      <c r="D103" s="64"/>
      <c r="E103" s="64"/>
      <c r="F103" s="64"/>
      <c r="G103" s="64"/>
      <c r="H103" s="64"/>
      <c r="I103" s="64"/>
      <c r="J103" s="64"/>
      <c r="K103" s="64"/>
      <c r="L103" s="64"/>
      <c r="M103" s="64"/>
      <c r="N103" s="64"/>
      <c r="O103" s="64"/>
      <c r="P103" s="64"/>
    </row>
    <row r="104" spans="1:16" ht="19.5" x14ac:dyDescent="0.3">
      <c r="A104" s="352" t="s">
        <v>32</v>
      </c>
      <c r="B104" s="354">
        <f ca="1">imzatarihi</f>
        <v>46091</v>
      </c>
      <c r="C104" s="353" t="s">
        <v>33</v>
      </c>
      <c r="D104" s="355" t="str">
        <f>IF(kurulusyetkilisi&gt;0,kurulusyetkilisi,"")</f>
        <v/>
      </c>
      <c r="E104" s="64"/>
      <c r="F104" s="64"/>
      <c r="G104" s="230"/>
      <c r="H104" s="229"/>
      <c r="I104" s="229"/>
      <c r="J104" s="64"/>
      <c r="K104" s="94"/>
      <c r="L104" s="94"/>
      <c r="M104" s="2"/>
      <c r="N104" s="94"/>
      <c r="O104" s="94"/>
      <c r="P104" s="64"/>
    </row>
    <row r="105" spans="1:16" ht="19.5" x14ac:dyDescent="0.3">
      <c r="A105" s="232"/>
      <c r="B105" s="232"/>
      <c r="C105" s="353" t="s">
        <v>34</v>
      </c>
      <c r="D105" s="77"/>
      <c r="E105" s="469"/>
      <c r="F105" s="469"/>
      <c r="G105" s="469"/>
      <c r="H105" s="61"/>
      <c r="I105" s="61"/>
      <c r="J105" s="64"/>
      <c r="K105" s="94"/>
      <c r="L105" s="94"/>
      <c r="M105" s="2"/>
      <c r="N105" s="94"/>
      <c r="O105" s="94"/>
      <c r="P105" s="64"/>
    </row>
    <row r="106" spans="1:16" ht="15.75" x14ac:dyDescent="0.25">
      <c r="A106" s="508" t="s">
        <v>66</v>
      </c>
      <c r="B106" s="508"/>
      <c r="C106" s="508"/>
      <c r="D106" s="508"/>
      <c r="E106" s="508"/>
      <c r="F106" s="508"/>
      <c r="G106" s="508"/>
      <c r="H106" s="508"/>
      <c r="I106" s="508"/>
      <c r="J106" s="64"/>
      <c r="K106" s="64"/>
      <c r="L106" s="64"/>
      <c r="M106" s="64"/>
      <c r="N106" s="64"/>
      <c r="O106" s="64"/>
      <c r="P106" s="64"/>
    </row>
    <row r="107" spans="1:16" x14ac:dyDescent="0.25">
      <c r="A107" s="494" t="str">
        <f>IF(YilDonem&lt;&gt;"",CONCATENATE(YilDonem," dönemine aittir."),"")</f>
        <v/>
      </c>
      <c r="B107" s="494"/>
      <c r="C107" s="494"/>
      <c r="D107" s="494"/>
      <c r="E107" s="494"/>
      <c r="F107" s="494"/>
      <c r="G107" s="494"/>
      <c r="H107" s="494"/>
      <c r="I107" s="494"/>
      <c r="J107" s="64"/>
      <c r="K107" s="64"/>
      <c r="L107" s="64"/>
      <c r="M107" s="64"/>
      <c r="N107" s="64"/>
      <c r="O107" s="64"/>
      <c r="P107" s="64"/>
    </row>
    <row r="108" spans="1:16" ht="19.5" thickBot="1" x14ac:dyDescent="0.35">
      <c r="A108" s="526" t="s">
        <v>75</v>
      </c>
      <c r="B108" s="526"/>
      <c r="C108" s="526"/>
      <c r="D108" s="526"/>
      <c r="E108" s="526"/>
      <c r="F108" s="526"/>
      <c r="G108" s="526"/>
      <c r="H108" s="526"/>
      <c r="I108" s="526"/>
      <c r="J108" s="64"/>
      <c r="K108" s="64"/>
      <c r="L108" s="64"/>
      <c r="M108" s="64"/>
      <c r="N108" s="64"/>
      <c r="O108" s="64"/>
      <c r="P108" s="64"/>
    </row>
    <row r="109" spans="1:16" ht="19.5" customHeight="1" thickBot="1" x14ac:dyDescent="0.3">
      <c r="A109" s="496" t="s">
        <v>167</v>
      </c>
      <c r="B109" s="498"/>
      <c r="C109" s="496" t="str">
        <f>IF(ProjeNo&gt;0,ProjeNo,"")</f>
        <v/>
      </c>
      <c r="D109" s="497"/>
      <c r="E109" s="497"/>
      <c r="F109" s="497"/>
      <c r="G109" s="497"/>
      <c r="H109" s="497"/>
      <c r="I109" s="498"/>
      <c r="J109" s="64"/>
      <c r="K109" s="64"/>
      <c r="L109" s="64"/>
      <c r="M109" s="64"/>
      <c r="N109" s="64"/>
      <c r="O109" s="64"/>
      <c r="P109" s="64"/>
    </row>
    <row r="110" spans="1:16" ht="29.25" customHeight="1" thickBot="1" x14ac:dyDescent="0.3">
      <c r="A110" s="533" t="s">
        <v>168</v>
      </c>
      <c r="B110" s="522"/>
      <c r="C110" s="519" t="str">
        <f>IF(ProjeAdi&gt;0,ProjeAdi,"")</f>
        <v/>
      </c>
      <c r="D110" s="520"/>
      <c r="E110" s="520"/>
      <c r="F110" s="520"/>
      <c r="G110" s="520"/>
      <c r="H110" s="520"/>
      <c r="I110" s="521"/>
      <c r="J110" s="64"/>
      <c r="K110" s="64"/>
      <c r="L110" s="64"/>
      <c r="M110" s="64"/>
      <c r="N110" s="64"/>
      <c r="O110" s="64"/>
      <c r="P110" s="64"/>
    </row>
    <row r="111" spans="1:16" ht="29.25" customHeight="1" thickBot="1" x14ac:dyDescent="0.3">
      <c r="A111" s="533" t="s">
        <v>180</v>
      </c>
      <c r="B111" s="522"/>
      <c r="C111" s="539"/>
      <c r="D111" s="537"/>
      <c r="E111" s="537"/>
      <c r="F111" s="537"/>
      <c r="G111" s="537"/>
      <c r="H111" s="537"/>
      <c r="I111" s="538"/>
      <c r="J111" s="64"/>
      <c r="K111" s="64"/>
      <c r="L111" s="64"/>
      <c r="M111" s="64"/>
      <c r="N111" s="64"/>
      <c r="O111" s="64"/>
      <c r="P111" s="64"/>
    </row>
    <row r="112" spans="1:16" ht="29.25" customHeight="1" thickBot="1" x14ac:dyDescent="0.3">
      <c r="A112" s="533" t="s">
        <v>181</v>
      </c>
      <c r="B112" s="522"/>
      <c r="C112" s="539"/>
      <c r="D112" s="537"/>
      <c r="E112" s="537"/>
      <c r="F112" s="537"/>
      <c r="G112" s="537"/>
      <c r="H112" s="537"/>
      <c r="I112" s="538"/>
      <c r="J112" s="64"/>
      <c r="K112" s="64"/>
      <c r="L112" s="64"/>
      <c r="M112" s="64"/>
      <c r="N112" s="64"/>
      <c r="O112" s="64"/>
      <c r="P112" s="64"/>
    </row>
    <row r="113" spans="1:16" ht="19.5" customHeight="1" thickBot="1" x14ac:dyDescent="0.3">
      <c r="A113" s="496" t="s">
        <v>67</v>
      </c>
      <c r="B113" s="498"/>
      <c r="C113" s="14"/>
      <c r="D113" s="537"/>
      <c r="E113" s="537"/>
      <c r="F113" s="537"/>
      <c r="G113" s="537"/>
      <c r="H113" s="537"/>
      <c r="I113" s="538"/>
      <c r="J113" s="64"/>
      <c r="K113" s="64"/>
      <c r="L113" s="64"/>
      <c r="M113" s="64"/>
      <c r="N113" s="64"/>
      <c r="O113" s="64"/>
      <c r="P113" s="64"/>
    </row>
    <row r="114" spans="1:16" s="1" customFormat="1" ht="30.75" thickBot="1" x14ac:dyDescent="0.3">
      <c r="A114" s="334" t="s">
        <v>3</v>
      </c>
      <c r="B114" s="334" t="s">
        <v>4</v>
      </c>
      <c r="C114" s="334" t="s">
        <v>56</v>
      </c>
      <c r="D114" s="334" t="s">
        <v>141</v>
      </c>
      <c r="E114" s="334" t="s">
        <v>68</v>
      </c>
      <c r="F114" s="334" t="s">
        <v>69</v>
      </c>
      <c r="G114" s="334" t="s">
        <v>70</v>
      </c>
      <c r="H114" s="334" t="s">
        <v>71</v>
      </c>
      <c r="I114" s="334" t="s">
        <v>72</v>
      </c>
      <c r="J114" s="347" t="s">
        <v>76</v>
      </c>
      <c r="K114" s="348" t="s">
        <v>77</v>
      </c>
      <c r="L114" s="348" t="s">
        <v>69</v>
      </c>
      <c r="M114" s="333"/>
      <c r="N114" s="333"/>
      <c r="O114" s="333"/>
      <c r="P114" s="333"/>
    </row>
    <row r="115" spans="1:16" ht="20.100000000000001" customHeight="1" x14ac:dyDescent="0.25">
      <c r="A115" s="349">
        <v>61</v>
      </c>
      <c r="B115" s="79"/>
      <c r="C115" s="125" t="str">
        <f t="shared" ref="C115:C134" si="21">IF(B115&lt;&gt;"",VLOOKUP(B115,PersonelTablo,2,0),"")</f>
        <v/>
      </c>
      <c r="D115" s="126" t="str">
        <f t="shared" ref="D115:D134" si="22">IF(B115&lt;&gt;"",VLOOKUP(B115,PersonelTablo,3,0),"")</f>
        <v/>
      </c>
      <c r="E115" s="80"/>
      <c r="F115" s="81"/>
      <c r="G115" s="136" t="str">
        <f>IF(AND(B115&lt;&gt;"",L115&gt;=F115),E115*F115,"")</f>
        <v/>
      </c>
      <c r="H115" s="133" t="str">
        <f t="shared" ref="H115:H134" si="23">IF(B115&lt;&gt;"",VLOOKUP(B115,G011CTablo,15,0),"")</f>
        <v/>
      </c>
      <c r="I115" s="140" t="str">
        <f>IF(AND(B115&lt;&gt;"",J115&gt;=K115,L115&gt;0),G115*H115,"")</f>
        <v/>
      </c>
      <c r="J115" s="131" t="str">
        <f>IF(B115&gt;0,ROUNDUP(VLOOKUP(B115,G011B!$B:$R,16,0),1),"")</f>
        <v/>
      </c>
      <c r="K115" s="131" t="str">
        <f t="shared" ref="K115:K134" si="24">IF(B115&gt;0,SUMIF($B:$B,B115,$G:$G),"")</f>
        <v/>
      </c>
      <c r="L115" s="132" t="str">
        <f>IF(B115&lt;&gt;"",VLOOKUP(B115,G011B!$B:$Z,25,0),"")</f>
        <v/>
      </c>
      <c r="M115" s="161" t="str">
        <f t="shared" ref="M115:M134" si="25">IF(J115&gt;=K115,"","Personelin bütün iş paketlerindeki Toplam Adam Ay değeri "&amp;K115&amp;" olup, bu değer, G011B formunda beyan edilen Çalışılan Toplam Ay değerini geçemez. Maliyeti hesaplamak için Adam/Ay Oranı veya Çalışılan Ay değerini düzeltiniz. ")</f>
        <v/>
      </c>
      <c r="N115" s="64"/>
      <c r="O115" s="64"/>
      <c r="P115" s="64"/>
    </row>
    <row r="116" spans="1:16" ht="20.100000000000001" customHeight="1" x14ac:dyDescent="0.25">
      <c r="A116" s="350">
        <v>62</v>
      </c>
      <c r="B116" s="82"/>
      <c r="C116" s="127" t="str">
        <f t="shared" si="21"/>
        <v/>
      </c>
      <c r="D116" s="128" t="str">
        <f t="shared" si="22"/>
        <v/>
      </c>
      <c r="E116" s="83"/>
      <c r="F116" s="84"/>
      <c r="G116" s="137" t="str">
        <f t="shared" ref="G116:G134" si="26">IF(AND(B116&lt;&gt;"",L116&gt;=F116),E116*F116,"")</f>
        <v/>
      </c>
      <c r="H116" s="134" t="str">
        <f t="shared" si="23"/>
        <v/>
      </c>
      <c r="I116" s="141" t="str">
        <f t="shared" ref="I116:I134" si="27">IF(AND(B116&lt;&gt;"",J116&gt;=K116,L116&gt;0),G116*H116,"")</f>
        <v/>
      </c>
      <c r="J116" s="131" t="str">
        <f>IF(B116&gt;0,ROUNDUP(VLOOKUP(B116,G011B!$B:$R,16,0),1),"")</f>
        <v/>
      </c>
      <c r="K116" s="131" t="str">
        <f t="shared" si="24"/>
        <v/>
      </c>
      <c r="L116" s="132" t="str">
        <f>IF(B116&lt;&gt;"",VLOOKUP(B116,G011B!$B:$Z,25,0),"")</f>
        <v/>
      </c>
      <c r="M116" s="161" t="str">
        <f t="shared" si="25"/>
        <v/>
      </c>
      <c r="N116" s="64"/>
      <c r="O116" s="64"/>
      <c r="P116" s="64"/>
    </row>
    <row r="117" spans="1:16" ht="20.100000000000001" customHeight="1" x14ac:dyDescent="0.25">
      <c r="A117" s="350">
        <v>63</v>
      </c>
      <c r="B117" s="82"/>
      <c r="C117" s="127" t="str">
        <f t="shared" si="21"/>
        <v/>
      </c>
      <c r="D117" s="128" t="str">
        <f t="shared" si="22"/>
        <v/>
      </c>
      <c r="E117" s="83"/>
      <c r="F117" s="84"/>
      <c r="G117" s="137" t="str">
        <f t="shared" si="26"/>
        <v/>
      </c>
      <c r="H117" s="134" t="str">
        <f t="shared" si="23"/>
        <v/>
      </c>
      <c r="I117" s="141" t="str">
        <f t="shared" si="27"/>
        <v/>
      </c>
      <c r="J117" s="131" t="str">
        <f>IF(B117&gt;0,ROUNDUP(VLOOKUP(B117,G011B!$B:$R,16,0),1),"")</f>
        <v/>
      </c>
      <c r="K117" s="131" t="str">
        <f t="shared" si="24"/>
        <v/>
      </c>
      <c r="L117" s="132" t="str">
        <f>IF(B117&lt;&gt;"",VLOOKUP(B117,G011B!$B:$Z,25,0),"")</f>
        <v/>
      </c>
      <c r="M117" s="161" t="str">
        <f t="shared" si="25"/>
        <v/>
      </c>
      <c r="N117" s="64"/>
      <c r="O117" s="64"/>
      <c r="P117" s="64"/>
    </row>
    <row r="118" spans="1:16" ht="20.100000000000001" customHeight="1" x14ac:dyDescent="0.25">
      <c r="A118" s="350">
        <v>64</v>
      </c>
      <c r="B118" s="82"/>
      <c r="C118" s="127" t="str">
        <f t="shared" si="21"/>
        <v/>
      </c>
      <c r="D118" s="128" t="str">
        <f t="shared" si="22"/>
        <v/>
      </c>
      <c r="E118" s="83"/>
      <c r="F118" s="84"/>
      <c r="G118" s="137" t="str">
        <f t="shared" si="26"/>
        <v/>
      </c>
      <c r="H118" s="134" t="str">
        <f t="shared" si="23"/>
        <v/>
      </c>
      <c r="I118" s="141" t="str">
        <f t="shared" si="27"/>
        <v/>
      </c>
      <c r="J118" s="131" t="str">
        <f>IF(B118&gt;0,ROUNDUP(VLOOKUP(B118,G011B!$B:$R,16,0),1),"")</f>
        <v/>
      </c>
      <c r="K118" s="131" t="str">
        <f t="shared" si="24"/>
        <v/>
      </c>
      <c r="L118" s="132" t="str">
        <f>IF(B118&lt;&gt;"",VLOOKUP(B118,G011B!$B:$Z,25,0),"")</f>
        <v/>
      </c>
      <c r="M118" s="161" t="str">
        <f t="shared" si="25"/>
        <v/>
      </c>
      <c r="N118" s="64"/>
      <c r="O118" s="64"/>
      <c r="P118" s="64"/>
    </row>
    <row r="119" spans="1:16" ht="20.100000000000001" customHeight="1" x14ac:dyDescent="0.25">
      <c r="A119" s="350">
        <v>65</v>
      </c>
      <c r="B119" s="82"/>
      <c r="C119" s="127" t="str">
        <f t="shared" si="21"/>
        <v/>
      </c>
      <c r="D119" s="128" t="str">
        <f t="shared" si="22"/>
        <v/>
      </c>
      <c r="E119" s="83"/>
      <c r="F119" s="84"/>
      <c r="G119" s="137" t="str">
        <f t="shared" si="26"/>
        <v/>
      </c>
      <c r="H119" s="134" t="str">
        <f t="shared" si="23"/>
        <v/>
      </c>
      <c r="I119" s="141" t="str">
        <f t="shared" si="27"/>
        <v/>
      </c>
      <c r="J119" s="131" t="str">
        <f>IF(B119&gt;0,ROUNDUP(VLOOKUP(B119,G011B!$B:$R,16,0),1),"")</f>
        <v/>
      </c>
      <c r="K119" s="131" t="str">
        <f t="shared" si="24"/>
        <v/>
      </c>
      <c r="L119" s="132" t="str">
        <f>IF(B119&lt;&gt;"",VLOOKUP(B119,G011B!$B:$Z,25,0),"")</f>
        <v/>
      </c>
      <c r="M119" s="161" t="str">
        <f t="shared" si="25"/>
        <v/>
      </c>
      <c r="N119" s="64"/>
      <c r="O119" s="64"/>
      <c r="P119" s="64"/>
    </row>
    <row r="120" spans="1:16" ht="20.100000000000001" customHeight="1" x14ac:dyDescent="0.25">
      <c r="A120" s="350">
        <v>66</v>
      </c>
      <c r="B120" s="82"/>
      <c r="C120" s="127" t="str">
        <f t="shared" si="21"/>
        <v/>
      </c>
      <c r="D120" s="128" t="str">
        <f t="shared" si="22"/>
        <v/>
      </c>
      <c r="E120" s="83"/>
      <c r="F120" s="84"/>
      <c r="G120" s="137" t="str">
        <f t="shared" si="26"/>
        <v/>
      </c>
      <c r="H120" s="134" t="str">
        <f t="shared" si="23"/>
        <v/>
      </c>
      <c r="I120" s="141" t="str">
        <f t="shared" si="27"/>
        <v/>
      </c>
      <c r="J120" s="131" t="str">
        <f>IF(B120&gt;0,ROUNDUP(VLOOKUP(B120,G011B!$B:$R,16,0),1),"")</f>
        <v/>
      </c>
      <c r="K120" s="131" t="str">
        <f t="shared" si="24"/>
        <v/>
      </c>
      <c r="L120" s="132" t="str">
        <f>IF(B120&lt;&gt;"",VLOOKUP(B120,G011B!$B:$Z,25,0),"")</f>
        <v/>
      </c>
      <c r="M120" s="161" t="str">
        <f t="shared" si="25"/>
        <v/>
      </c>
      <c r="N120" s="64"/>
      <c r="O120" s="64"/>
      <c r="P120" s="64"/>
    </row>
    <row r="121" spans="1:16" ht="20.100000000000001" customHeight="1" x14ac:dyDescent="0.25">
      <c r="A121" s="350">
        <v>67</v>
      </c>
      <c r="B121" s="82"/>
      <c r="C121" s="127" t="str">
        <f t="shared" si="21"/>
        <v/>
      </c>
      <c r="D121" s="128" t="str">
        <f t="shared" si="22"/>
        <v/>
      </c>
      <c r="E121" s="83"/>
      <c r="F121" s="84"/>
      <c r="G121" s="137" t="str">
        <f t="shared" si="26"/>
        <v/>
      </c>
      <c r="H121" s="134" t="str">
        <f t="shared" si="23"/>
        <v/>
      </c>
      <c r="I121" s="141" t="str">
        <f t="shared" si="27"/>
        <v/>
      </c>
      <c r="J121" s="131" t="str">
        <f>IF(B121&gt;0,ROUNDUP(VLOOKUP(B121,G011B!$B:$R,16,0),1),"")</f>
        <v/>
      </c>
      <c r="K121" s="131" t="str">
        <f t="shared" si="24"/>
        <v/>
      </c>
      <c r="L121" s="132" t="str">
        <f>IF(B121&lt;&gt;"",VLOOKUP(B121,G011B!$B:$Z,25,0),"")</f>
        <v/>
      </c>
      <c r="M121" s="161" t="str">
        <f t="shared" si="25"/>
        <v/>
      </c>
      <c r="N121" s="64"/>
      <c r="O121" s="64"/>
      <c r="P121" s="64"/>
    </row>
    <row r="122" spans="1:16" ht="20.100000000000001" customHeight="1" x14ac:dyDescent="0.25">
      <c r="A122" s="350">
        <v>68</v>
      </c>
      <c r="B122" s="82"/>
      <c r="C122" s="127" t="str">
        <f t="shared" si="21"/>
        <v/>
      </c>
      <c r="D122" s="128" t="str">
        <f t="shared" si="22"/>
        <v/>
      </c>
      <c r="E122" s="83"/>
      <c r="F122" s="84"/>
      <c r="G122" s="137" t="str">
        <f t="shared" si="26"/>
        <v/>
      </c>
      <c r="H122" s="134" t="str">
        <f t="shared" si="23"/>
        <v/>
      </c>
      <c r="I122" s="141" t="str">
        <f t="shared" si="27"/>
        <v/>
      </c>
      <c r="J122" s="131" t="str">
        <f>IF(B122&gt;0,ROUNDUP(VLOOKUP(B122,G011B!$B:$R,16,0),1),"")</f>
        <v/>
      </c>
      <c r="K122" s="131" t="str">
        <f t="shared" si="24"/>
        <v/>
      </c>
      <c r="L122" s="132" t="str">
        <f>IF(B122&lt;&gt;"",VLOOKUP(B122,G011B!$B:$Z,25,0),"")</f>
        <v/>
      </c>
      <c r="M122" s="161" t="str">
        <f t="shared" si="25"/>
        <v/>
      </c>
      <c r="N122" s="64"/>
      <c r="O122" s="64"/>
      <c r="P122" s="64"/>
    </row>
    <row r="123" spans="1:16" ht="20.100000000000001" customHeight="1" x14ac:dyDescent="0.25">
      <c r="A123" s="350">
        <v>69</v>
      </c>
      <c r="B123" s="82"/>
      <c r="C123" s="127" t="str">
        <f t="shared" si="21"/>
        <v/>
      </c>
      <c r="D123" s="128" t="str">
        <f t="shared" si="22"/>
        <v/>
      </c>
      <c r="E123" s="83"/>
      <c r="F123" s="84"/>
      <c r="G123" s="137" t="str">
        <f t="shared" si="26"/>
        <v/>
      </c>
      <c r="H123" s="134" t="str">
        <f t="shared" si="23"/>
        <v/>
      </c>
      <c r="I123" s="141" t="str">
        <f t="shared" si="27"/>
        <v/>
      </c>
      <c r="J123" s="131" t="str">
        <f>IF(B123&gt;0,ROUNDUP(VLOOKUP(B123,G011B!$B:$R,16,0),1),"")</f>
        <v/>
      </c>
      <c r="K123" s="131" t="str">
        <f t="shared" si="24"/>
        <v/>
      </c>
      <c r="L123" s="132" t="str">
        <f>IF(B123&lt;&gt;"",VLOOKUP(B123,G011B!$B:$Z,25,0),"")</f>
        <v/>
      </c>
      <c r="M123" s="161" t="str">
        <f t="shared" si="25"/>
        <v/>
      </c>
      <c r="N123" s="64"/>
      <c r="O123" s="64"/>
      <c r="P123" s="64"/>
    </row>
    <row r="124" spans="1:16" ht="20.100000000000001" customHeight="1" x14ac:dyDescent="0.25">
      <c r="A124" s="350">
        <v>70</v>
      </c>
      <c r="B124" s="82"/>
      <c r="C124" s="127" t="str">
        <f t="shared" si="21"/>
        <v/>
      </c>
      <c r="D124" s="128" t="str">
        <f t="shared" si="22"/>
        <v/>
      </c>
      <c r="E124" s="83"/>
      <c r="F124" s="84"/>
      <c r="G124" s="137" t="str">
        <f t="shared" si="26"/>
        <v/>
      </c>
      <c r="H124" s="134" t="str">
        <f t="shared" si="23"/>
        <v/>
      </c>
      <c r="I124" s="141" t="str">
        <f t="shared" si="27"/>
        <v/>
      </c>
      <c r="J124" s="131" t="str">
        <f>IF(B124&gt;0,ROUNDUP(VLOOKUP(B124,G011B!$B:$R,16,0),1),"")</f>
        <v/>
      </c>
      <c r="K124" s="131" t="str">
        <f t="shared" si="24"/>
        <v/>
      </c>
      <c r="L124" s="132" t="str">
        <f>IF(B124&lt;&gt;"",VLOOKUP(B124,G011B!$B:$Z,25,0),"")</f>
        <v/>
      </c>
      <c r="M124" s="161" t="str">
        <f t="shared" si="25"/>
        <v/>
      </c>
      <c r="N124" s="64"/>
      <c r="O124" s="64"/>
      <c r="P124" s="64"/>
    </row>
    <row r="125" spans="1:16" ht="20.100000000000001" customHeight="1" x14ac:dyDescent="0.25">
      <c r="A125" s="350">
        <v>71</v>
      </c>
      <c r="B125" s="82"/>
      <c r="C125" s="127" t="str">
        <f t="shared" si="21"/>
        <v/>
      </c>
      <c r="D125" s="128" t="str">
        <f t="shared" si="22"/>
        <v/>
      </c>
      <c r="E125" s="83"/>
      <c r="F125" s="84"/>
      <c r="G125" s="137" t="str">
        <f t="shared" si="26"/>
        <v/>
      </c>
      <c r="H125" s="134" t="str">
        <f t="shared" si="23"/>
        <v/>
      </c>
      <c r="I125" s="141" t="str">
        <f t="shared" si="27"/>
        <v/>
      </c>
      <c r="J125" s="131" t="str">
        <f>IF(B125&gt;0,ROUNDUP(VLOOKUP(B125,G011B!$B:$R,16,0),1),"")</f>
        <v/>
      </c>
      <c r="K125" s="131" t="str">
        <f t="shared" si="24"/>
        <v/>
      </c>
      <c r="L125" s="132" t="str">
        <f>IF(B125&lt;&gt;"",VLOOKUP(B125,G011B!$B:$Z,25,0),"")</f>
        <v/>
      </c>
      <c r="M125" s="161" t="str">
        <f t="shared" si="25"/>
        <v/>
      </c>
      <c r="N125" s="64"/>
      <c r="O125" s="64"/>
      <c r="P125" s="64"/>
    </row>
    <row r="126" spans="1:16" ht="20.100000000000001" customHeight="1" x14ac:dyDescent="0.25">
      <c r="A126" s="350">
        <v>72</v>
      </c>
      <c r="B126" s="82"/>
      <c r="C126" s="127" t="str">
        <f t="shared" si="21"/>
        <v/>
      </c>
      <c r="D126" s="128" t="str">
        <f t="shared" si="22"/>
        <v/>
      </c>
      <c r="E126" s="83"/>
      <c r="F126" s="84"/>
      <c r="G126" s="137" t="str">
        <f t="shared" si="26"/>
        <v/>
      </c>
      <c r="H126" s="134" t="str">
        <f t="shared" si="23"/>
        <v/>
      </c>
      <c r="I126" s="141" t="str">
        <f t="shared" si="27"/>
        <v/>
      </c>
      <c r="J126" s="131" t="str">
        <f>IF(B126&gt;0,ROUNDUP(VLOOKUP(B126,G011B!$B:$R,16,0),1),"")</f>
        <v/>
      </c>
      <c r="K126" s="131" t="str">
        <f t="shared" si="24"/>
        <v/>
      </c>
      <c r="L126" s="132" t="str">
        <f>IF(B126&lt;&gt;"",VLOOKUP(B126,G011B!$B:$Z,25,0),"")</f>
        <v/>
      </c>
      <c r="M126" s="161" t="str">
        <f t="shared" si="25"/>
        <v/>
      </c>
      <c r="N126" s="64"/>
      <c r="O126" s="64"/>
      <c r="P126" s="64"/>
    </row>
    <row r="127" spans="1:16" ht="20.100000000000001" customHeight="1" x14ac:dyDescent="0.25">
      <c r="A127" s="350">
        <v>73</v>
      </c>
      <c r="B127" s="82"/>
      <c r="C127" s="127" t="str">
        <f t="shared" si="21"/>
        <v/>
      </c>
      <c r="D127" s="128" t="str">
        <f t="shared" si="22"/>
        <v/>
      </c>
      <c r="E127" s="83"/>
      <c r="F127" s="84"/>
      <c r="G127" s="137" t="str">
        <f t="shared" si="26"/>
        <v/>
      </c>
      <c r="H127" s="134" t="str">
        <f t="shared" si="23"/>
        <v/>
      </c>
      <c r="I127" s="141" t="str">
        <f t="shared" si="27"/>
        <v/>
      </c>
      <c r="J127" s="131" t="str">
        <f>IF(B127&gt;0,ROUNDUP(VLOOKUP(B127,G011B!$B:$R,16,0),1),"")</f>
        <v/>
      </c>
      <c r="K127" s="131" t="str">
        <f t="shared" si="24"/>
        <v/>
      </c>
      <c r="L127" s="132" t="str">
        <f>IF(B127&lt;&gt;"",VLOOKUP(B127,G011B!$B:$Z,25,0),"")</f>
        <v/>
      </c>
      <c r="M127" s="161" t="str">
        <f t="shared" si="25"/>
        <v/>
      </c>
      <c r="N127" s="64"/>
      <c r="O127" s="64"/>
      <c r="P127" s="64"/>
    </row>
    <row r="128" spans="1:16" ht="20.100000000000001" customHeight="1" x14ac:dyDescent="0.25">
      <c r="A128" s="350">
        <v>74</v>
      </c>
      <c r="B128" s="82"/>
      <c r="C128" s="127" t="str">
        <f t="shared" si="21"/>
        <v/>
      </c>
      <c r="D128" s="128" t="str">
        <f t="shared" si="22"/>
        <v/>
      </c>
      <c r="E128" s="83"/>
      <c r="F128" s="84"/>
      <c r="G128" s="137" t="str">
        <f t="shared" si="26"/>
        <v/>
      </c>
      <c r="H128" s="134" t="str">
        <f t="shared" si="23"/>
        <v/>
      </c>
      <c r="I128" s="141" t="str">
        <f t="shared" si="27"/>
        <v/>
      </c>
      <c r="J128" s="131" t="str">
        <f>IF(B128&gt;0,ROUNDUP(VLOOKUP(B128,G011B!$B:$R,16,0),1),"")</f>
        <v/>
      </c>
      <c r="K128" s="131" t="str">
        <f t="shared" si="24"/>
        <v/>
      </c>
      <c r="L128" s="132" t="str">
        <f>IF(B128&lt;&gt;"",VLOOKUP(B128,G011B!$B:$Z,25,0),"")</f>
        <v/>
      </c>
      <c r="M128" s="161" t="str">
        <f t="shared" si="25"/>
        <v/>
      </c>
      <c r="N128" s="64"/>
      <c r="O128" s="64"/>
      <c r="P128" s="64"/>
    </row>
    <row r="129" spans="1:16" ht="20.100000000000001" customHeight="1" x14ac:dyDescent="0.25">
      <c r="A129" s="350">
        <v>75</v>
      </c>
      <c r="B129" s="82"/>
      <c r="C129" s="127" t="str">
        <f t="shared" si="21"/>
        <v/>
      </c>
      <c r="D129" s="128" t="str">
        <f t="shared" si="22"/>
        <v/>
      </c>
      <c r="E129" s="83"/>
      <c r="F129" s="84"/>
      <c r="G129" s="137" t="str">
        <f t="shared" si="26"/>
        <v/>
      </c>
      <c r="H129" s="134" t="str">
        <f t="shared" si="23"/>
        <v/>
      </c>
      <c r="I129" s="141" t="str">
        <f t="shared" si="27"/>
        <v/>
      </c>
      <c r="J129" s="131" t="str">
        <f>IF(B129&gt;0,ROUNDUP(VLOOKUP(B129,G011B!$B:$R,16,0),1),"")</f>
        <v/>
      </c>
      <c r="K129" s="131" t="str">
        <f t="shared" si="24"/>
        <v/>
      </c>
      <c r="L129" s="132" t="str">
        <f>IF(B129&lt;&gt;"",VLOOKUP(B129,G011B!$B:$Z,25,0),"")</f>
        <v/>
      </c>
      <c r="M129" s="161" t="str">
        <f t="shared" si="25"/>
        <v/>
      </c>
      <c r="N129" s="64"/>
      <c r="O129" s="64"/>
      <c r="P129" s="64"/>
    </row>
    <row r="130" spans="1:16" ht="20.100000000000001" customHeight="1" x14ac:dyDescent="0.25">
      <c r="A130" s="350">
        <v>76</v>
      </c>
      <c r="B130" s="82"/>
      <c r="C130" s="127" t="str">
        <f t="shared" si="21"/>
        <v/>
      </c>
      <c r="D130" s="128" t="str">
        <f t="shared" si="22"/>
        <v/>
      </c>
      <c r="E130" s="83"/>
      <c r="F130" s="84"/>
      <c r="G130" s="137" t="str">
        <f t="shared" si="26"/>
        <v/>
      </c>
      <c r="H130" s="134" t="str">
        <f t="shared" si="23"/>
        <v/>
      </c>
      <c r="I130" s="141" t="str">
        <f t="shared" si="27"/>
        <v/>
      </c>
      <c r="J130" s="131" t="str">
        <f>IF(B130&gt;0,ROUNDUP(VLOOKUP(B130,G011B!$B:$R,16,0),1),"")</f>
        <v/>
      </c>
      <c r="K130" s="131" t="str">
        <f t="shared" si="24"/>
        <v/>
      </c>
      <c r="L130" s="132" t="str">
        <f>IF(B130&lt;&gt;"",VLOOKUP(B130,G011B!$B:$Z,25,0),"")</f>
        <v/>
      </c>
      <c r="M130" s="161" t="str">
        <f t="shared" si="25"/>
        <v/>
      </c>
      <c r="N130" s="64"/>
      <c r="O130" s="64"/>
      <c r="P130" s="64"/>
    </row>
    <row r="131" spans="1:16" ht="20.100000000000001" customHeight="1" x14ac:dyDescent="0.25">
      <c r="A131" s="350">
        <v>77</v>
      </c>
      <c r="B131" s="82"/>
      <c r="C131" s="127" t="str">
        <f t="shared" si="21"/>
        <v/>
      </c>
      <c r="D131" s="128" t="str">
        <f t="shared" si="22"/>
        <v/>
      </c>
      <c r="E131" s="83"/>
      <c r="F131" s="84"/>
      <c r="G131" s="137" t="str">
        <f t="shared" si="26"/>
        <v/>
      </c>
      <c r="H131" s="134" t="str">
        <f t="shared" si="23"/>
        <v/>
      </c>
      <c r="I131" s="141" t="str">
        <f t="shared" si="27"/>
        <v/>
      </c>
      <c r="J131" s="131" t="str">
        <f>IF(B131&gt;0,ROUNDUP(VLOOKUP(B131,G011B!$B:$R,16,0),1),"")</f>
        <v/>
      </c>
      <c r="K131" s="131" t="str">
        <f t="shared" si="24"/>
        <v/>
      </c>
      <c r="L131" s="132" t="str">
        <f>IF(B131&lt;&gt;"",VLOOKUP(B131,G011B!$B:$Z,25,0),"")</f>
        <v/>
      </c>
      <c r="M131" s="161" t="str">
        <f t="shared" si="25"/>
        <v/>
      </c>
      <c r="N131" s="64"/>
      <c r="O131" s="64"/>
      <c r="P131" s="64"/>
    </row>
    <row r="132" spans="1:16" ht="20.100000000000001" customHeight="1" x14ac:dyDescent="0.25">
      <c r="A132" s="350">
        <v>78</v>
      </c>
      <c r="B132" s="82"/>
      <c r="C132" s="127" t="str">
        <f t="shared" si="21"/>
        <v/>
      </c>
      <c r="D132" s="128" t="str">
        <f t="shared" si="22"/>
        <v/>
      </c>
      <c r="E132" s="83"/>
      <c r="F132" s="84"/>
      <c r="G132" s="137" t="str">
        <f t="shared" si="26"/>
        <v/>
      </c>
      <c r="H132" s="134" t="str">
        <f t="shared" si="23"/>
        <v/>
      </c>
      <c r="I132" s="141" t="str">
        <f t="shared" si="27"/>
        <v/>
      </c>
      <c r="J132" s="131" t="str">
        <f>IF(B132&gt;0,ROUNDUP(VLOOKUP(B132,G011B!$B:$R,16,0),1),"")</f>
        <v/>
      </c>
      <c r="K132" s="131" t="str">
        <f t="shared" si="24"/>
        <v/>
      </c>
      <c r="L132" s="132" t="str">
        <f>IF(B132&lt;&gt;"",VLOOKUP(B132,G011B!$B:$Z,25,0),"")</f>
        <v/>
      </c>
      <c r="M132" s="161" t="str">
        <f t="shared" si="25"/>
        <v/>
      </c>
      <c r="N132" s="64"/>
      <c r="O132" s="64"/>
      <c r="P132" s="64"/>
    </row>
    <row r="133" spans="1:16" ht="20.100000000000001" customHeight="1" x14ac:dyDescent="0.25">
      <c r="A133" s="350">
        <v>79</v>
      </c>
      <c r="B133" s="82"/>
      <c r="C133" s="127" t="str">
        <f t="shared" si="21"/>
        <v/>
      </c>
      <c r="D133" s="128" t="str">
        <f t="shared" si="22"/>
        <v/>
      </c>
      <c r="E133" s="83"/>
      <c r="F133" s="84"/>
      <c r="G133" s="137" t="str">
        <f t="shared" si="26"/>
        <v/>
      </c>
      <c r="H133" s="134" t="str">
        <f t="shared" si="23"/>
        <v/>
      </c>
      <c r="I133" s="141" t="str">
        <f t="shared" si="27"/>
        <v/>
      </c>
      <c r="J133" s="131" t="str">
        <f>IF(B133&gt;0,ROUNDUP(VLOOKUP(B133,G011B!$B:$R,16,0),1),"")</f>
        <v/>
      </c>
      <c r="K133" s="131" t="str">
        <f t="shared" si="24"/>
        <v/>
      </c>
      <c r="L133" s="132" t="str">
        <f>IF(B133&lt;&gt;"",VLOOKUP(B133,G011B!$B:$Z,25,0),"")</f>
        <v/>
      </c>
      <c r="M133" s="161" t="str">
        <f t="shared" si="25"/>
        <v/>
      </c>
      <c r="N133" s="64"/>
      <c r="O133" s="64"/>
      <c r="P133" s="64"/>
    </row>
    <row r="134" spans="1:16" ht="20.100000000000001" customHeight="1" thickBot="1" x14ac:dyDescent="0.3">
      <c r="A134" s="351">
        <v>80</v>
      </c>
      <c r="B134" s="85"/>
      <c r="C134" s="129" t="str">
        <f t="shared" si="21"/>
        <v/>
      </c>
      <c r="D134" s="130" t="str">
        <f t="shared" si="22"/>
        <v/>
      </c>
      <c r="E134" s="86"/>
      <c r="F134" s="87"/>
      <c r="G134" s="138" t="str">
        <f t="shared" si="26"/>
        <v/>
      </c>
      <c r="H134" s="135" t="str">
        <f t="shared" si="23"/>
        <v/>
      </c>
      <c r="I134" s="142" t="str">
        <f t="shared" si="27"/>
        <v/>
      </c>
      <c r="J134" s="131" t="str">
        <f>IF(B134&gt;0,ROUNDUP(VLOOKUP(B134,G011B!$B:$R,16,0),1),"")</f>
        <v/>
      </c>
      <c r="K134" s="131" t="str">
        <f t="shared" si="24"/>
        <v/>
      </c>
      <c r="L134" s="132" t="str">
        <f>IF(B134&lt;&gt;"",VLOOKUP(B134,G011B!$B:$Z,25,0),"")</f>
        <v/>
      </c>
      <c r="M134" s="161" t="str">
        <f t="shared" si="25"/>
        <v/>
      </c>
      <c r="N134" s="64"/>
      <c r="O134" s="64"/>
      <c r="P134" s="64"/>
    </row>
    <row r="135" spans="1:16" ht="20.100000000000001" customHeight="1" thickBot="1" x14ac:dyDescent="0.35">
      <c r="A135" s="534" t="s">
        <v>35</v>
      </c>
      <c r="B135" s="535"/>
      <c r="C135" s="535"/>
      <c r="D135" s="535"/>
      <c r="E135" s="535"/>
      <c r="F135" s="536"/>
      <c r="G135" s="139">
        <f>SUM(G115:G134)</f>
        <v>0</v>
      </c>
      <c r="H135" s="223"/>
      <c r="I135" s="122">
        <f>IF(C113=C78,SUM(I115:I134)+I100,SUM(I115:I134))</f>
        <v>0</v>
      </c>
      <c r="J135" s="64"/>
      <c r="K135" s="64"/>
      <c r="L135" s="64"/>
      <c r="M135" s="64"/>
      <c r="N135" s="143">
        <f>IF(COUNTA(E115:E134)&gt;0,1,0)</f>
        <v>0</v>
      </c>
      <c r="O135" s="64"/>
      <c r="P135" s="64"/>
    </row>
    <row r="136" spans="1:16" ht="20.100000000000001" customHeight="1" thickBot="1" x14ac:dyDescent="0.3">
      <c r="A136" s="527" t="s">
        <v>73</v>
      </c>
      <c r="B136" s="528"/>
      <c r="C136" s="528"/>
      <c r="D136" s="529"/>
      <c r="E136" s="111">
        <f>SUM(G:G)/2</f>
        <v>0</v>
      </c>
      <c r="F136" s="530"/>
      <c r="G136" s="531"/>
      <c r="H136" s="532"/>
      <c r="I136" s="120">
        <f>SUM(I115:I134)+I101</f>
        <v>0</v>
      </c>
      <c r="J136" s="64"/>
      <c r="K136" s="64"/>
      <c r="L136" s="64"/>
      <c r="M136" s="64"/>
      <c r="N136" s="64"/>
      <c r="O136" s="64"/>
      <c r="P136" s="64"/>
    </row>
    <row r="137" spans="1:16" x14ac:dyDescent="0.25">
      <c r="A137" s="341" t="s">
        <v>137</v>
      </c>
      <c r="B137" s="64"/>
      <c r="C137" s="64"/>
      <c r="D137" s="64"/>
      <c r="E137" s="64"/>
      <c r="F137" s="64"/>
      <c r="G137" s="64"/>
      <c r="H137" s="64"/>
      <c r="I137" s="64"/>
      <c r="J137" s="64"/>
      <c r="K137" s="64"/>
      <c r="L137" s="64"/>
      <c r="M137" s="64"/>
      <c r="N137" s="64"/>
      <c r="O137" s="64"/>
      <c r="P137" s="64"/>
    </row>
    <row r="138" spans="1:16" x14ac:dyDescent="0.25">
      <c r="A138" s="64"/>
      <c r="B138" s="64"/>
      <c r="C138" s="64"/>
      <c r="D138" s="64"/>
      <c r="E138" s="64"/>
      <c r="F138" s="64"/>
      <c r="G138" s="64"/>
      <c r="H138" s="64"/>
      <c r="I138" s="64"/>
      <c r="J138" s="64"/>
      <c r="K138" s="64"/>
      <c r="L138" s="64"/>
      <c r="M138" s="64"/>
      <c r="N138" s="64"/>
      <c r="O138" s="64"/>
      <c r="P138" s="64"/>
    </row>
    <row r="139" spans="1:16" ht="19.5" x14ac:dyDescent="0.3">
      <c r="A139" s="352" t="s">
        <v>32</v>
      </c>
      <c r="B139" s="354">
        <f ca="1">imzatarihi</f>
        <v>46091</v>
      </c>
      <c r="C139" s="353" t="s">
        <v>33</v>
      </c>
      <c r="D139" s="355" t="str">
        <f>IF(kurulusyetkilisi&gt;0,kurulusyetkilisi,"")</f>
        <v/>
      </c>
      <c r="E139" s="64"/>
      <c r="F139" s="64"/>
      <c r="G139" s="230"/>
      <c r="H139" s="229"/>
      <c r="I139" s="229"/>
      <c r="J139" s="64"/>
      <c r="K139" s="94"/>
      <c r="L139" s="94"/>
      <c r="M139" s="2"/>
      <c r="N139" s="94"/>
      <c r="O139" s="94"/>
      <c r="P139" s="64"/>
    </row>
    <row r="140" spans="1:16" ht="19.5" x14ac:dyDescent="0.3">
      <c r="A140" s="232"/>
      <c r="B140" s="232"/>
      <c r="C140" s="353" t="s">
        <v>34</v>
      </c>
      <c r="D140" s="77"/>
      <c r="E140" s="469"/>
      <c r="F140" s="469"/>
      <c r="G140" s="469"/>
      <c r="H140" s="61"/>
      <c r="I140" s="61"/>
      <c r="J140" s="64"/>
      <c r="K140" s="94"/>
      <c r="L140" s="94"/>
      <c r="M140" s="2"/>
      <c r="N140" s="94"/>
      <c r="O140" s="94"/>
      <c r="P140" s="64"/>
    </row>
    <row r="141" spans="1:16" ht="15.75" x14ac:dyDescent="0.25">
      <c r="A141" s="508" t="s">
        <v>66</v>
      </c>
      <c r="B141" s="508"/>
      <c r="C141" s="508"/>
      <c r="D141" s="508"/>
      <c r="E141" s="508"/>
      <c r="F141" s="508"/>
      <c r="G141" s="508"/>
      <c r="H141" s="508"/>
      <c r="I141" s="508"/>
      <c r="J141" s="64"/>
      <c r="K141" s="64"/>
      <c r="L141" s="64"/>
      <c r="M141" s="64"/>
      <c r="N141" s="64"/>
      <c r="O141" s="64"/>
      <c r="P141" s="64"/>
    </row>
    <row r="142" spans="1:16" x14ac:dyDescent="0.25">
      <c r="A142" s="494" t="str">
        <f>IF(YilDonem&lt;&gt;"",CONCATENATE(YilDonem," dönemine aittir."),"")</f>
        <v/>
      </c>
      <c r="B142" s="494"/>
      <c r="C142" s="494"/>
      <c r="D142" s="494"/>
      <c r="E142" s="494"/>
      <c r="F142" s="494"/>
      <c r="G142" s="494"/>
      <c r="H142" s="494"/>
      <c r="I142" s="494"/>
      <c r="J142" s="64"/>
      <c r="K142" s="64"/>
      <c r="L142" s="64"/>
      <c r="M142" s="64"/>
      <c r="N142" s="64"/>
      <c r="O142" s="64"/>
      <c r="P142" s="64"/>
    </row>
    <row r="143" spans="1:16" ht="19.5" thickBot="1" x14ac:dyDescent="0.35">
      <c r="A143" s="526" t="s">
        <v>75</v>
      </c>
      <c r="B143" s="526"/>
      <c r="C143" s="526"/>
      <c r="D143" s="526"/>
      <c r="E143" s="526"/>
      <c r="F143" s="526"/>
      <c r="G143" s="526"/>
      <c r="H143" s="526"/>
      <c r="I143" s="526"/>
      <c r="J143" s="64"/>
      <c r="K143" s="64"/>
      <c r="L143" s="64"/>
      <c r="M143" s="64"/>
      <c r="N143" s="64"/>
      <c r="O143" s="64"/>
      <c r="P143" s="64"/>
    </row>
    <row r="144" spans="1:16" ht="19.5" customHeight="1" thickBot="1" x14ac:dyDescent="0.3">
      <c r="A144" s="496" t="s">
        <v>167</v>
      </c>
      <c r="B144" s="498"/>
      <c r="C144" s="496" t="str">
        <f>IF(ProjeNo&gt;0,ProjeNo,"")</f>
        <v/>
      </c>
      <c r="D144" s="497"/>
      <c r="E144" s="497"/>
      <c r="F144" s="497"/>
      <c r="G144" s="497"/>
      <c r="H144" s="497"/>
      <c r="I144" s="498"/>
      <c r="J144" s="64"/>
      <c r="K144" s="64"/>
      <c r="L144" s="64"/>
      <c r="M144" s="64"/>
      <c r="N144" s="64"/>
      <c r="O144" s="64"/>
      <c r="P144" s="64"/>
    </row>
    <row r="145" spans="1:16" ht="29.25" customHeight="1" thickBot="1" x14ac:dyDescent="0.3">
      <c r="A145" s="533" t="s">
        <v>168</v>
      </c>
      <c r="B145" s="522"/>
      <c r="C145" s="519" t="str">
        <f>IF(ProjeAdi&gt;0,ProjeAdi,"")</f>
        <v/>
      </c>
      <c r="D145" s="520"/>
      <c r="E145" s="520"/>
      <c r="F145" s="520"/>
      <c r="G145" s="520"/>
      <c r="H145" s="520"/>
      <c r="I145" s="521"/>
      <c r="J145" s="64"/>
      <c r="K145" s="64"/>
      <c r="L145" s="64"/>
      <c r="M145" s="64"/>
      <c r="N145" s="64"/>
      <c r="O145" s="64"/>
      <c r="P145" s="64"/>
    </row>
    <row r="146" spans="1:16" ht="29.25" customHeight="1" thickBot="1" x14ac:dyDescent="0.3">
      <c r="A146" s="533" t="s">
        <v>180</v>
      </c>
      <c r="B146" s="522"/>
      <c r="C146" s="539"/>
      <c r="D146" s="537"/>
      <c r="E146" s="537"/>
      <c r="F146" s="537"/>
      <c r="G146" s="537"/>
      <c r="H146" s="537"/>
      <c r="I146" s="538"/>
      <c r="J146" s="64"/>
      <c r="K146" s="64"/>
      <c r="L146" s="64"/>
      <c r="M146" s="64"/>
      <c r="N146" s="64"/>
      <c r="O146" s="64"/>
      <c r="P146" s="64"/>
    </row>
    <row r="147" spans="1:16" ht="29.25" customHeight="1" thickBot="1" x14ac:dyDescent="0.3">
      <c r="A147" s="533" t="s">
        <v>181</v>
      </c>
      <c r="B147" s="522"/>
      <c r="C147" s="539"/>
      <c r="D147" s="537"/>
      <c r="E147" s="537"/>
      <c r="F147" s="537"/>
      <c r="G147" s="537"/>
      <c r="H147" s="537"/>
      <c r="I147" s="538"/>
      <c r="J147" s="64"/>
      <c r="K147" s="64"/>
      <c r="L147" s="64"/>
      <c r="M147" s="64"/>
      <c r="N147" s="64"/>
      <c r="O147" s="64"/>
      <c r="P147" s="64"/>
    </row>
    <row r="148" spans="1:16" ht="19.5" customHeight="1" thickBot="1" x14ac:dyDescent="0.3">
      <c r="A148" s="496" t="s">
        <v>67</v>
      </c>
      <c r="B148" s="498"/>
      <c r="C148" s="14"/>
      <c r="D148" s="537"/>
      <c r="E148" s="537"/>
      <c r="F148" s="537"/>
      <c r="G148" s="537"/>
      <c r="H148" s="537"/>
      <c r="I148" s="538"/>
      <c r="J148" s="64"/>
      <c r="K148" s="64"/>
      <c r="L148" s="64"/>
      <c r="M148" s="64"/>
      <c r="N148" s="64"/>
      <c r="O148" s="64"/>
      <c r="P148" s="64"/>
    </row>
    <row r="149" spans="1:16" s="1" customFormat="1" ht="30.75" thickBot="1" x14ac:dyDescent="0.3">
      <c r="A149" s="334" t="s">
        <v>3</v>
      </c>
      <c r="B149" s="334" t="s">
        <v>4</v>
      </c>
      <c r="C149" s="334" t="s">
        <v>56</v>
      </c>
      <c r="D149" s="334" t="s">
        <v>141</v>
      </c>
      <c r="E149" s="334" t="s">
        <v>68</v>
      </c>
      <c r="F149" s="334" t="s">
        <v>69</v>
      </c>
      <c r="G149" s="334" t="s">
        <v>70</v>
      </c>
      <c r="H149" s="334" t="s">
        <v>71</v>
      </c>
      <c r="I149" s="334" t="s">
        <v>72</v>
      </c>
      <c r="J149" s="347" t="s">
        <v>76</v>
      </c>
      <c r="K149" s="348" t="s">
        <v>77</v>
      </c>
      <c r="L149" s="348" t="s">
        <v>69</v>
      </c>
      <c r="M149" s="333"/>
      <c r="N149" s="333"/>
      <c r="O149" s="333"/>
      <c r="P149" s="333"/>
    </row>
    <row r="150" spans="1:16" ht="20.100000000000001" customHeight="1" x14ac:dyDescent="0.25">
      <c r="A150" s="349">
        <v>81</v>
      </c>
      <c r="B150" s="79"/>
      <c r="C150" s="125" t="str">
        <f t="shared" ref="C150:C169" si="28">IF(B150&lt;&gt;"",VLOOKUP(B150,PersonelTablo,2,0),"")</f>
        <v/>
      </c>
      <c r="D150" s="126" t="str">
        <f t="shared" ref="D150:D169" si="29">IF(B150&lt;&gt;"",VLOOKUP(B150,PersonelTablo,3,0),"")</f>
        <v/>
      </c>
      <c r="E150" s="80"/>
      <c r="F150" s="81"/>
      <c r="G150" s="136" t="str">
        <f>IF(AND(B150&lt;&gt;"",L150&gt;=F150),E150*F150,"")</f>
        <v/>
      </c>
      <c r="H150" s="133" t="str">
        <f t="shared" ref="H150:H169" si="30">IF(B150&lt;&gt;"",VLOOKUP(B150,G011CTablo,15,0),"")</f>
        <v/>
      </c>
      <c r="I150" s="140" t="str">
        <f>IF(AND(B150&lt;&gt;"",J150&gt;=K150,L150&gt;0),G150*H150,"")</f>
        <v/>
      </c>
      <c r="J150" s="131" t="str">
        <f>IF(B150&gt;0,ROUNDUP(VLOOKUP(B150,G011B!$B:$R,16,0),1),"")</f>
        <v/>
      </c>
      <c r="K150" s="131" t="str">
        <f t="shared" ref="K150:K169" si="31">IF(B150&gt;0,SUMIF($B:$B,B150,$G:$G),"")</f>
        <v/>
      </c>
      <c r="L150" s="132" t="str">
        <f>IF(B150&lt;&gt;"",VLOOKUP(B150,G011B!$B:$Z,25,0),"")</f>
        <v/>
      </c>
      <c r="M150" s="161" t="str">
        <f t="shared" ref="M150:M169" si="32">IF(J150&gt;=K150,"","Personelin bütün iş paketlerindeki Toplam Adam Ay değeri "&amp;K150&amp;" olup, bu değer, G011B formunda beyan edilen Çalışılan Toplam Ay değerini geçemez. Maliyeti hesaplamak için Adam/Ay Oranı veya Çalışılan Ay değerini düzeltiniz. ")</f>
        <v/>
      </c>
      <c r="N150" s="64"/>
      <c r="O150" s="64"/>
      <c r="P150" s="64"/>
    </row>
    <row r="151" spans="1:16" ht="20.100000000000001" customHeight="1" x14ac:dyDescent="0.25">
      <c r="A151" s="350">
        <v>82</v>
      </c>
      <c r="B151" s="82"/>
      <c r="C151" s="127" t="str">
        <f t="shared" si="28"/>
        <v/>
      </c>
      <c r="D151" s="128" t="str">
        <f t="shared" si="29"/>
        <v/>
      </c>
      <c r="E151" s="83"/>
      <c r="F151" s="84"/>
      <c r="G151" s="137" t="str">
        <f t="shared" ref="G151:G169" si="33">IF(AND(B151&lt;&gt;"",L151&gt;=F151),E151*F151,"")</f>
        <v/>
      </c>
      <c r="H151" s="134" t="str">
        <f t="shared" si="30"/>
        <v/>
      </c>
      <c r="I151" s="141" t="str">
        <f t="shared" ref="I151:I169" si="34">IF(AND(B151&lt;&gt;"",J151&gt;=K151,L151&gt;0),G151*H151,"")</f>
        <v/>
      </c>
      <c r="J151" s="131" t="str">
        <f>IF(B151&gt;0,ROUNDUP(VLOOKUP(B151,G011B!$B:$R,16,0),1),"")</f>
        <v/>
      </c>
      <c r="K151" s="131" t="str">
        <f t="shared" si="31"/>
        <v/>
      </c>
      <c r="L151" s="132" t="str">
        <f>IF(B151&lt;&gt;"",VLOOKUP(B151,G011B!$B:$Z,25,0),"")</f>
        <v/>
      </c>
      <c r="M151" s="161" t="str">
        <f t="shared" si="32"/>
        <v/>
      </c>
      <c r="N151" s="64"/>
      <c r="O151" s="64"/>
      <c r="P151" s="64"/>
    </row>
    <row r="152" spans="1:16" ht="20.100000000000001" customHeight="1" x14ac:dyDescent="0.25">
      <c r="A152" s="350">
        <v>83</v>
      </c>
      <c r="B152" s="82"/>
      <c r="C152" s="127" t="str">
        <f t="shared" si="28"/>
        <v/>
      </c>
      <c r="D152" s="128" t="str">
        <f t="shared" si="29"/>
        <v/>
      </c>
      <c r="E152" s="83"/>
      <c r="F152" s="84"/>
      <c r="G152" s="137" t="str">
        <f t="shared" si="33"/>
        <v/>
      </c>
      <c r="H152" s="134" t="str">
        <f t="shared" si="30"/>
        <v/>
      </c>
      <c r="I152" s="141" t="str">
        <f t="shared" si="34"/>
        <v/>
      </c>
      <c r="J152" s="131" t="str">
        <f>IF(B152&gt;0,ROUNDUP(VLOOKUP(B152,G011B!$B:$R,16,0),1),"")</f>
        <v/>
      </c>
      <c r="K152" s="131" t="str">
        <f t="shared" si="31"/>
        <v/>
      </c>
      <c r="L152" s="132" t="str">
        <f>IF(B152&lt;&gt;"",VLOOKUP(B152,G011B!$B:$Z,25,0),"")</f>
        <v/>
      </c>
      <c r="M152" s="161" t="str">
        <f t="shared" si="32"/>
        <v/>
      </c>
      <c r="N152" s="64"/>
      <c r="O152" s="64"/>
      <c r="P152" s="64"/>
    </row>
    <row r="153" spans="1:16" ht="20.100000000000001" customHeight="1" x14ac:dyDescent="0.25">
      <c r="A153" s="350">
        <v>84</v>
      </c>
      <c r="B153" s="82"/>
      <c r="C153" s="127" t="str">
        <f t="shared" si="28"/>
        <v/>
      </c>
      <c r="D153" s="128" t="str">
        <f t="shared" si="29"/>
        <v/>
      </c>
      <c r="E153" s="83"/>
      <c r="F153" s="84"/>
      <c r="G153" s="137" t="str">
        <f t="shared" si="33"/>
        <v/>
      </c>
      <c r="H153" s="134" t="str">
        <f t="shared" si="30"/>
        <v/>
      </c>
      <c r="I153" s="141" t="str">
        <f t="shared" si="34"/>
        <v/>
      </c>
      <c r="J153" s="131" t="str">
        <f>IF(B153&gt;0,ROUNDUP(VLOOKUP(B153,G011B!$B:$R,16,0),1),"")</f>
        <v/>
      </c>
      <c r="K153" s="131" t="str">
        <f t="shared" si="31"/>
        <v/>
      </c>
      <c r="L153" s="132" t="str">
        <f>IF(B153&lt;&gt;"",VLOOKUP(B153,G011B!$B:$Z,25,0),"")</f>
        <v/>
      </c>
      <c r="M153" s="161" t="str">
        <f t="shared" si="32"/>
        <v/>
      </c>
      <c r="N153" s="64"/>
      <c r="O153" s="64"/>
      <c r="P153" s="64"/>
    </row>
    <row r="154" spans="1:16" ht="20.100000000000001" customHeight="1" x14ac:dyDescent="0.25">
      <c r="A154" s="350">
        <v>85</v>
      </c>
      <c r="B154" s="82"/>
      <c r="C154" s="127" t="str">
        <f t="shared" si="28"/>
        <v/>
      </c>
      <c r="D154" s="128" t="str">
        <f t="shared" si="29"/>
        <v/>
      </c>
      <c r="E154" s="83"/>
      <c r="F154" s="84"/>
      <c r="G154" s="137" t="str">
        <f t="shared" si="33"/>
        <v/>
      </c>
      <c r="H154" s="134" t="str">
        <f t="shared" si="30"/>
        <v/>
      </c>
      <c r="I154" s="141" t="str">
        <f t="shared" si="34"/>
        <v/>
      </c>
      <c r="J154" s="131" t="str">
        <f>IF(B154&gt;0,ROUNDUP(VLOOKUP(B154,G011B!$B:$R,16,0),1),"")</f>
        <v/>
      </c>
      <c r="K154" s="131" t="str">
        <f t="shared" si="31"/>
        <v/>
      </c>
      <c r="L154" s="132" t="str">
        <f>IF(B154&lt;&gt;"",VLOOKUP(B154,G011B!$B:$Z,25,0),"")</f>
        <v/>
      </c>
      <c r="M154" s="161" t="str">
        <f t="shared" si="32"/>
        <v/>
      </c>
      <c r="N154" s="64"/>
      <c r="O154" s="64"/>
      <c r="P154" s="64"/>
    </row>
    <row r="155" spans="1:16" ht="20.100000000000001" customHeight="1" x14ac:dyDescent="0.25">
      <c r="A155" s="350">
        <v>86</v>
      </c>
      <c r="B155" s="82"/>
      <c r="C155" s="127" t="str">
        <f t="shared" si="28"/>
        <v/>
      </c>
      <c r="D155" s="128" t="str">
        <f t="shared" si="29"/>
        <v/>
      </c>
      <c r="E155" s="83"/>
      <c r="F155" s="84"/>
      <c r="G155" s="137" t="str">
        <f t="shared" si="33"/>
        <v/>
      </c>
      <c r="H155" s="134" t="str">
        <f t="shared" si="30"/>
        <v/>
      </c>
      <c r="I155" s="141" t="str">
        <f t="shared" si="34"/>
        <v/>
      </c>
      <c r="J155" s="131" t="str">
        <f>IF(B155&gt;0,ROUNDUP(VLOOKUP(B155,G011B!$B:$R,16,0),1),"")</f>
        <v/>
      </c>
      <c r="K155" s="131" t="str">
        <f t="shared" si="31"/>
        <v/>
      </c>
      <c r="L155" s="132" t="str">
        <f>IF(B155&lt;&gt;"",VLOOKUP(B155,G011B!$B:$Z,25,0),"")</f>
        <v/>
      </c>
      <c r="M155" s="161" t="str">
        <f t="shared" si="32"/>
        <v/>
      </c>
      <c r="N155" s="64"/>
      <c r="O155" s="64"/>
      <c r="P155" s="64"/>
    </row>
    <row r="156" spans="1:16" ht="20.100000000000001" customHeight="1" x14ac:dyDescent="0.25">
      <c r="A156" s="350">
        <v>87</v>
      </c>
      <c r="B156" s="82"/>
      <c r="C156" s="127" t="str">
        <f t="shared" si="28"/>
        <v/>
      </c>
      <c r="D156" s="128" t="str">
        <f t="shared" si="29"/>
        <v/>
      </c>
      <c r="E156" s="83"/>
      <c r="F156" s="84"/>
      <c r="G156" s="137" t="str">
        <f t="shared" si="33"/>
        <v/>
      </c>
      <c r="H156" s="134" t="str">
        <f t="shared" si="30"/>
        <v/>
      </c>
      <c r="I156" s="141" t="str">
        <f t="shared" si="34"/>
        <v/>
      </c>
      <c r="J156" s="131" t="str">
        <f>IF(B156&gt;0,ROUNDUP(VLOOKUP(B156,G011B!$B:$R,16,0),1),"")</f>
        <v/>
      </c>
      <c r="K156" s="131" t="str">
        <f t="shared" si="31"/>
        <v/>
      </c>
      <c r="L156" s="132" t="str">
        <f>IF(B156&lt;&gt;"",VLOOKUP(B156,G011B!$B:$Z,25,0),"")</f>
        <v/>
      </c>
      <c r="M156" s="161" t="str">
        <f t="shared" si="32"/>
        <v/>
      </c>
      <c r="N156" s="64"/>
      <c r="O156" s="64"/>
      <c r="P156" s="64"/>
    </row>
    <row r="157" spans="1:16" ht="20.100000000000001" customHeight="1" x14ac:dyDescent="0.25">
      <c r="A157" s="350">
        <v>88</v>
      </c>
      <c r="B157" s="82"/>
      <c r="C157" s="127" t="str">
        <f t="shared" si="28"/>
        <v/>
      </c>
      <c r="D157" s="128" t="str">
        <f t="shared" si="29"/>
        <v/>
      </c>
      <c r="E157" s="83"/>
      <c r="F157" s="84"/>
      <c r="G157" s="137" t="str">
        <f t="shared" si="33"/>
        <v/>
      </c>
      <c r="H157" s="134" t="str">
        <f t="shared" si="30"/>
        <v/>
      </c>
      <c r="I157" s="141" t="str">
        <f t="shared" si="34"/>
        <v/>
      </c>
      <c r="J157" s="131" t="str">
        <f>IF(B157&gt;0,ROUNDUP(VLOOKUP(B157,G011B!$B:$R,16,0),1),"")</f>
        <v/>
      </c>
      <c r="K157" s="131" t="str">
        <f t="shared" si="31"/>
        <v/>
      </c>
      <c r="L157" s="132" t="str">
        <f>IF(B157&lt;&gt;"",VLOOKUP(B157,G011B!$B:$Z,25,0),"")</f>
        <v/>
      </c>
      <c r="M157" s="161" t="str">
        <f t="shared" si="32"/>
        <v/>
      </c>
      <c r="N157" s="64"/>
      <c r="O157" s="64"/>
      <c r="P157" s="64"/>
    </row>
    <row r="158" spans="1:16" ht="20.100000000000001" customHeight="1" x14ac:dyDescent="0.25">
      <c r="A158" s="350">
        <v>89</v>
      </c>
      <c r="B158" s="82"/>
      <c r="C158" s="127" t="str">
        <f t="shared" si="28"/>
        <v/>
      </c>
      <c r="D158" s="128" t="str">
        <f t="shared" si="29"/>
        <v/>
      </c>
      <c r="E158" s="83"/>
      <c r="F158" s="84"/>
      <c r="G158" s="137" t="str">
        <f t="shared" si="33"/>
        <v/>
      </c>
      <c r="H158" s="134" t="str">
        <f t="shared" si="30"/>
        <v/>
      </c>
      <c r="I158" s="141" t="str">
        <f t="shared" si="34"/>
        <v/>
      </c>
      <c r="J158" s="131" t="str">
        <f>IF(B158&gt;0,ROUNDUP(VLOOKUP(B158,G011B!$B:$R,16,0),1),"")</f>
        <v/>
      </c>
      <c r="K158" s="131" t="str">
        <f t="shared" si="31"/>
        <v/>
      </c>
      <c r="L158" s="132" t="str">
        <f>IF(B158&lt;&gt;"",VLOOKUP(B158,G011B!$B:$Z,25,0),"")</f>
        <v/>
      </c>
      <c r="M158" s="161" t="str">
        <f t="shared" si="32"/>
        <v/>
      </c>
      <c r="N158" s="64"/>
      <c r="O158" s="64"/>
      <c r="P158" s="64"/>
    </row>
    <row r="159" spans="1:16" ht="20.100000000000001" customHeight="1" x14ac:dyDescent="0.25">
      <c r="A159" s="350">
        <v>90</v>
      </c>
      <c r="B159" s="82"/>
      <c r="C159" s="127" t="str">
        <f t="shared" si="28"/>
        <v/>
      </c>
      <c r="D159" s="128" t="str">
        <f t="shared" si="29"/>
        <v/>
      </c>
      <c r="E159" s="83"/>
      <c r="F159" s="84"/>
      <c r="G159" s="137" t="str">
        <f t="shared" si="33"/>
        <v/>
      </c>
      <c r="H159" s="134" t="str">
        <f t="shared" si="30"/>
        <v/>
      </c>
      <c r="I159" s="141" t="str">
        <f t="shared" si="34"/>
        <v/>
      </c>
      <c r="J159" s="131" t="str">
        <f>IF(B159&gt;0,ROUNDUP(VLOOKUP(B159,G011B!$B:$R,16,0),1),"")</f>
        <v/>
      </c>
      <c r="K159" s="131" t="str">
        <f t="shared" si="31"/>
        <v/>
      </c>
      <c r="L159" s="132" t="str">
        <f>IF(B159&lt;&gt;"",VLOOKUP(B159,G011B!$B:$Z,25,0),"")</f>
        <v/>
      </c>
      <c r="M159" s="161" t="str">
        <f t="shared" si="32"/>
        <v/>
      </c>
      <c r="N159" s="64"/>
      <c r="O159" s="64"/>
      <c r="P159" s="64"/>
    </row>
    <row r="160" spans="1:16" ht="20.100000000000001" customHeight="1" x14ac:dyDescent="0.25">
      <c r="A160" s="350">
        <v>91</v>
      </c>
      <c r="B160" s="82"/>
      <c r="C160" s="127" t="str">
        <f t="shared" si="28"/>
        <v/>
      </c>
      <c r="D160" s="128" t="str">
        <f t="shared" si="29"/>
        <v/>
      </c>
      <c r="E160" s="83"/>
      <c r="F160" s="84"/>
      <c r="G160" s="137" t="str">
        <f t="shared" si="33"/>
        <v/>
      </c>
      <c r="H160" s="134" t="str">
        <f t="shared" si="30"/>
        <v/>
      </c>
      <c r="I160" s="141" t="str">
        <f t="shared" si="34"/>
        <v/>
      </c>
      <c r="J160" s="131" t="str">
        <f>IF(B160&gt;0,ROUNDUP(VLOOKUP(B160,G011B!$B:$R,16,0),1),"")</f>
        <v/>
      </c>
      <c r="K160" s="131" t="str">
        <f t="shared" si="31"/>
        <v/>
      </c>
      <c r="L160" s="132" t="str">
        <f>IF(B160&lt;&gt;"",VLOOKUP(B160,G011B!$B:$Z,25,0),"")</f>
        <v/>
      </c>
      <c r="M160" s="161" t="str">
        <f t="shared" si="32"/>
        <v/>
      </c>
      <c r="N160" s="64"/>
      <c r="O160" s="64"/>
      <c r="P160" s="64"/>
    </row>
    <row r="161" spans="1:16" ht="20.100000000000001" customHeight="1" x14ac:dyDescent="0.25">
      <c r="A161" s="350">
        <v>92</v>
      </c>
      <c r="B161" s="82"/>
      <c r="C161" s="127" t="str">
        <f t="shared" si="28"/>
        <v/>
      </c>
      <c r="D161" s="128" t="str">
        <f t="shared" si="29"/>
        <v/>
      </c>
      <c r="E161" s="83"/>
      <c r="F161" s="84"/>
      <c r="G161" s="137" t="str">
        <f t="shared" si="33"/>
        <v/>
      </c>
      <c r="H161" s="134" t="str">
        <f t="shared" si="30"/>
        <v/>
      </c>
      <c r="I161" s="141" t="str">
        <f t="shared" si="34"/>
        <v/>
      </c>
      <c r="J161" s="131" t="str">
        <f>IF(B161&gt;0,ROUNDUP(VLOOKUP(B161,G011B!$B:$R,16,0),1),"")</f>
        <v/>
      </c>
      <c r="K161" s="131" t="str">
        <f t="shared" si="31"/>
        <v/>
      </c>
      <c r="L161" s="132" t="str">
        <f>IF(B161&lt;&gt;"",VLOOKUP(B161,G011B!$B:$Z,25,0),"")</f>
        <v/>
      </c>
      <c r="M161" s="161" t="str">
        <f t="shared" si="32"/>
        <v/>
      </c>
      <c r="N161" s="64"/>
      <c r="O161" s="64"/>
      <c r="P161" s="64"/>
    </row>
    <row r="162" spans="1:16" ht="20.100000000000001" customHeight="1" x14ac:dyDescent="0.25">
      <c r="A162" s="350">
        <v>93</v>
      </c>
      <c r="B162" s="82"/>
      <c r="C162" s="127" t="str">
        <f t="shared" si="28"/>
        <v/>
      </c>
      <c r="D162" s="128" t="str">
        <f t="shared" si="29"/>
        <v/>
      </c>
      <c r="E162" s="83"/>
      <c r="F162" s="84"/>
      <c r="G162" s="137" t="str">
        <f t="shared" si="33"/>
        <v/>
      </c>
      <c r="H162" s="134" t="str">
        <f t="shared" si="30"/>
        <v/>
      </c>
      <c r="I162" s="141" t="str">
        <f t="shared" si="34"/>
        <v/>
      </c>
      <c r="J162" s="131" t="str">
        <f>IF(B162&gt;0,ROUNDUP(VLOOKUP(B162,G011B!$B:$R,16,0),1),"")</f>
        <v/>
      </c>
      <c r="K162" s="131" t="str">
        <f t="shared" si="31"/>
        <v/>
      </c>
      <c r="L162" s="132" t="str">
        <f>IF(B162&lt;&gt;"",VLOOKUP(B162,G011B!$B:$Z,25,0),"")</f>
        <v/>
      </c>
      <c r="M162" s="161" t="str">
        <f t="shared" si="32"/>
        <v/>
      </c>
      <c r="N162" s="64"/>
      <c r="O162" s="64"/>
      <c r="P162" s="64"/>
    </row>
    <row r="163" spans="1:16" ht="20.100000000000001" customHeight="1" x14ac:dyDescent="0.25">
      <c r="A163" s="350">
        <v>94</v>
      </c>
      <c r="B163" s="82"/>
      <c r="C163" s="127" t="str">
        <f t="shared" si="28"/>
        <v/>
      </c>
      <c r="D163" s="128" t="str">
        <f t="shared" si="29"/>
        <v/>
      </c>
      <c r="E163" s="83"/>
      <c r="F163" s="84"/>
      <c r="G163" s="137" t="str">
        <f t="shared" si="33"/>
        <v/>
      </c>
      <c r="H163" s="134" t="str">
        <f t="shared" si="30"/>
        <v/>
      </c>
      <c r="I163" s="141" t="str">
        <f t="shared" si="34"/>
        <v/>
      </c>
      <c r="J163" s="131" t="str">
        <f>IF(B163&gt;0,ROUNDUP(VLOOKUP(B163,G011B!$B:$R,16,0),1),"")</f>
        <v/>
      </c>
      <c r="K163" s="131" t="str">
        <f t="shared" si="31"/>
        <v/>
      </c>
      <c r="L163" s="132" t="str">
        <f>IF(B163&lt;&gt;"",VLOOKUP(B163,G011B!$B:$Z,25,0),"")</f>
        <v/>
      </c>
      <c r="M163" s="161" t="str">
        <f t="shared" si="32"/>
        <v/>
      </c>
      <c r="N163" s="64"/>
      <c r="O163" s="64"/>
      <c r="P163" s="64"/>
    </row>
    <row r="164" spans="1:16" ht="20.100000000000001" customHeight="1" x14ac:dyDescent="0.25">
      <c r="A164" s="350">
        <v>95</v>
      </c>
      <c r="B164" s="82"/>
      <c r="C164" s="127" t="str">
        <f t="shared" si="28"/>
        <v/>
      </c>
      <c r="D164" s="128" t="str">
        <f t="shared" si="29"/>
        <v/>
      </c>
      <c r="E164" s="83"/>
      <c r="F164" s="84"/>
      <c r="G164" s="137" t="str">
        <f t="shared" si="33"/>
        <v/>
      </c>
      <c r="H164" s="134" t="str">
        <f t="shared" si="30"/>
        <v/>
      </c>
      <c r="I164" s="141" t="str">
        <f t="shared" si="34"/>
        <v/>
      </c>
      <c r="J164" s="131" t="str">
        <f>IF(B164&gt;0,ROUNDUP(VLOOKUP(B164,G011B!$B:$R,16,0),1),"")</f>
        <v/>
      </c>
      <c r="K164" s="131" t="str">
        <f t="shared" si="31"/>
        <v/>
      </c>
      <c r="L164" s="132" t="str">
        <f>IF(B164&lt;&gt;"",VLOOKUP(B164,G011B!$B:$Z,25,0),"")</f>
        <v/>
      </c>
      <c r="M164" s="161" t="str">
        <f t="shared" si="32"/>
        <v/>
      </c>
      <c r="N164" s="64"/>
      <c r="O164" s="64"/>
      <c r="P164" s="64"/>
    </row>
    <row r="165" spans="1:16" ht="20.100000000000001" customHeight="1" x14ac:dyDescent="0.25">
      <c r="A165" s="350">
        <v>96</v>
      </c>
      <c r="B165" s="82"/>
      <c r="C165" s="127" t="str">
        <f t="shared" si="28"/>
        <v/>
      </c>
      <c r="D165" s="128" t="str">
        <f t="shared" si="29"/>
        <v/>
      </c>
      <c r="E165" s="83"/>
      <c r="F165" s="84"/>
      <c r="G165" s="137" t="str">
        <f t="shared" si="33"/>
        <v/>
      </c>
      <c r="H165" s="134" t="str">
        <f t="shared" si="30"/>
        <v/>
      </c>
      <c r="I165" s="141" t="str">
        <f t="shared" si="34"/>
        <v/>
      </c>
      <c r="J165" s="131" t="str">
        <f>IF(B165&gt;0,ROUNDUP(VLOOKUP(B165,G011B!$B:$R,16,0),1),"")</f>
        <v/>
      </c>
      <c r="K165" s="131" t="str">
        <f t="shared" si="31"/>
        <v/>
      </c>
      <c r="L165" s="132" t="str">
        <f>IF(B165&lt;&gt;"",VLOOKUP(B165,G011B!$B:$Z,25,0),"")</f>
        <v/>
      </c>
      <c r="M165" s="161" t="str">
        <f t="shared" si="32"/>
        <v/>
      </c>
      <c r="N165" s="64"/>
      <c r="O165" s="64"/>
      <c r="P165" s="64"/>
    </row>
    <row r="166" spans="1:16" ht="20.100000000000001" customHeight="1" x14ac:dyDescent="0.25">
      <c r="A166" s="350">
        <v>97</v>
      </c>
      <c r="B166" s="82"/>
      <c r="C166" s="127" t="str">
        <f t="shared" si="28"/>
        <v/>
      </c>
      <c r="D166" s="128" t="str">
        <f t="shared" si="29"/>
        <v/>
      </c>
      <c r="E166" s="83"/>
      <c r="F166" s="84"/>
      <c r="G166" s="137" t="str">
        <f t="shared" si="33"/>
        <v/>
      </c>
      <c r="H166" s="134" t="str">
        <f t="shared" si="30"/>
        <v/>
      </c>
      <c r="I166" s="141" t="str">
        <f t="shared" si="34"/>
        <v/>
      </c>
      <c r="J166" s="131" t="str">
        <f>IF(B166&gt;0,ROUNDUP(VLOOKUP(B166,G011B!$B:$R,16,0),1),"")</f>
        <v/>
      </c>
      <c r="K166" s="131" t="str">
        <f t="shared" si="31"/>
        <v/>
      </c>
      <c r="L166" s="132" t="str">
        <f>IF(B166&lt;&gt;"",VLOOKUP(B166,G011B!$B:$Z,25,0),"")</f>
        <v/>
      </c>
      <c r="M166" s="161" t="str">
        <f t="shared" si="32"/>
        <v/>
      </c>
      <c r="N166" s="64"/>
      <c r="O166" s="64"/>
      <c r="P166" s="64"/>
    </row>
    <row r="167" spans="1:16" ht="20.100000000000001" customHeight="1" x14ac:dyDescent="0.25">
      <c r="A167" s="350">
        <v>98</v>
      </c>
      <c r="B167" s="82"/>
      <c r="C167" s="127" t="str">
        <f t="shared" si="28"/>
        <v/>
      </c>
      <c r="D167" s="128" t="str">
        <f t="shared" si="29"/>
        <v/>
      </c>
      <c r="E167" s="83"/>
      <c r="F167" s="84"/>
      <c r="G167" s="137" t="str">
        <f t="shared" si="33"/>
        <v/>
      </c>
      <c r="H167" s="134" t="str">
        <f t="shared" si="30"/>
        <v/>
      </c>
      <c r="I167" s="141" t="str">
        <f t="shared" si="34"/>
        <v/>
      </c>
      <c r="J167" s="131" t="str">
        <f>IF(B167&gt;0,ROUNDUP(VLOOKUP(B167,G011B!$B:$R,16,0),1),"")</f>
        <v/>
      </c>
      <c r="K167" s="131" t="str">
        <f t="shared" si="31"/>
        <v/>
      </c>
      <c r="L167" s="132" t="str">
        <f>IF(B167&lt;&gt;"",VLOOKUP(B167,G011B!$B:$Z,25,0),"")</f>
        <v/>
      </c>
      <c r="M167" s="161" t="str">
        <f t="shared" si="32"/>
        <v/>
      </c>
      <c r="N167" s="64"/>
      <c r="O167" s="64"/>
      <c r="P167" s="64"/>
    </row>
    <row r="168" spans="1:16" ht="20.100000000000001" customHeight="1" x14ac:dyDescent="0.25">
      <c r="A168" s="350">
        <v>99</v>
      </c>
      <c r="B168" s="82"/>
      <c r="C168" s="127" t="str">
        <f t="shared" si="28"/>
        <v/>
      </c>
      <c r="D168" s="128" t="str">
        <f t="shared" si="29"/>
        <v/>
      </c>
      <c r="E168" s="83"/>
      <c r="F168" s="84"/>
      <c r="G168" s="137" t="str">
        <f t="shared" si="33"/>
        <v/>
      </c>
      <c r="H168" s="134" t="str">
        <f t="shared" si="30"/>
        <v/>
      </c>
      <c r="I168" s="141" t="str">
        <f t="shared" si="34"/>
        <v/>
      </c>
      <c r="J168" s="131" t="str">
        <f>IF(B168&gt;0,ROUNDUP(VLOOKUP(B168,G011B!$B:$R,16,0),1),"")</f>
        <v/>
      </c>
      <c r="K168" s="131" t="str">
        <f t="shared" si="31"/>
        <v/>
      </c>
      <c r="L168" s="132" t="str">
        <f>IF(B168&lt;&gt;"",VLOOKUP(B168,G011B!$B:$Z,25,0),"")</f>
        <v/>
      </c>
      <c r="M168" s="161" t="str">
        <f t="shared" si="32"/>
        <v/>
      </c>
      <c r="N168" s="64"/>
      <c r="O168" s="64"/>
      <c r="P168" s="64"/>
    </row>
    <row r="169" spans="1:16" ht="20.100000000000001" customHeight="1" thickBot="1" x14ac:dyDescent="0.3">
      <c r="A169" s="351">
        <v>100</v>
      </c>
      <c r="B169" s="85"/>
      <c r="C169" s="129" t="str">
        <f t="shared" si="28"/>
        <v/>
      </c>
      <c r="D169" s="130" t="str">
        <f t="shared" si="29"/>
        <v/>
      </c>
      <c r="E169" s="86"/>
      <c r="F169" s="87"/>
      <c r="G169" s="138" t="str">
        <f t="shared" si="33"/>
        <v/>
      </c>
      <c r="H169" s="135" t="str">
        <f t="shared" si="30"/>
        <v/>
      </c>
      <c r="I169" s="142" t="str">
        <f t="shared" si="34"/>
        <v/>
      </c>
      <c r="J169" s="131" t="str">
        <f>IF(B169&gt;0,ROUNDUP(VLOOKUP(B169,G011B!$B:$R,16,0),1),"")</f>
        <v/>
      </c>
      <c r="K169" s="131" t="str">
        <f t="shared" si="31"/>
        <v/>
      </c>
      <c r="L169" s="132" t="str">
        <f>IF(B169&lt;&gt;"",VLOOKUP(B169,G011B!$B:$Z,25,0),"")</f>
        <v/>
      </c>
      <c r="M169" s="161" t="str">
        <f t="shared" si="32"/>
        <v/>
      </c>
      <c r="N169" s="64"/>
      <c r="O169" s="64"/>
      <c r="P169" s="64"/>
    </row>
    <row r="170" spans="1:16" ht="20.100000000000001" customHeight="1" thickBot="1" x14ac:dyDescent="0.35">
      <c r="A170" s="534" t="s">
        <v>35</v>
      </c>
      <c r="B170" s="535"/>
      <c r="C170" s="535"/>
      <c r="D170" s="535"/>
      <c r="E170" s="535"/>
      <c r="F170" s="536"/>
      <c r="G170" s="139">
        <f>SUM(G150:G169)</f>
        <v>0</v>
      </c>
      <c r="H170" s="223"/>
      <c r="I170" s="122">
        <f>IF(C148=C113,SUM(I150:I169)+I135,SUM(I150:I169))</f>
        <v>0</v>
      </c>
      <c r="J170" s="64"/>
      <c r="K170" s="64"/>
      <c r="L170" s="64"/>
      <c r="M170" s="64"/>
      <c r="N170" s="143">
        <f>IF(COUNTA(E150:E169)&gt;0,1,0)</f>
        <v>0</v>
      </c>
      <c r="O170" s="64"/>
      <c r="P170" s="64"/>
    </row>
    <row r="171" spans="1:16" ht="20.100000000000001" customHeight="1" thickBot="1" x14ac:dyDescent="0.3">
      <c r="A171" s="527" t="s">
        <v>73</v>
      </c>
      <c r="B171" s="528"/>
      <c r="C171" s="528"/>
      <c r="D171" s="529"/>
      <c r="E171" s="111">
        <f>SUM(G:G)/2</f>
        <v>0</v>
      </c>
      <c r="F171" s="530"/>
      <c r="G171" s="531"/>
      <c r="H171" s="532"/>
      <c r="I171" s="120">
        <f>SUM(I150:I169)+I136</f>
        <v>0</v>
      </c>
      <c r="J171" s="64"/>
      <c r="K171" s="64"/>
      <c r="L171" s="64"/>
      <c r="M171" s="64"/>
      <c r="N171" s="64"/>
      <c r="O171" s="64"/>
      <c r="P171" s="64"/>
    </row>
    <row r="172" spans="1:16" x14ac:dyDescent="0.25">
      <c r="A172" s="341" t="s">
        <v>137</v>
      </c>
      <c r="B172" s="64"/>
      <c r="C172" s="64"/>
      <c r="D172" s="64"/>
      <c r="E172" s="64"/>
      <c r="F172" s="64"/>
      <c r="G172" s="64"/>
      <c r="H172" s="64"/>
      <c r="I172" s="64"/>
      <c r="J172" s="64"/>
      <c r="K172" s="64"/>
      <c r="L172" s="64"/>
      <c r="M172" s="64"/>
      <c r="N172" s="64"/>
      <c r="O172" s="64"/>
      <c r="P172" s="64"/>
    </row>
    <row r="173" spans="1:16" x14ac:dyDescent="0.25">
      <c r="A173" s="64"/>
      <c r="B173" s="64"/>
      <c r="C173" s="64"/>
      <c r="D173" s="64"/>
      <c r="E173" s="64"/>
      <c r="F173" s="64"/>
      <c r="G173" s="64"/>
      <c r="H173" s="64"/>
      <c r="I173" s="64"/>
      <c r="J173" s="64"/>
      <c r="K173" s="64"/>
      <c r="L173" s="64"/>
      <c r="M173" s="64"/>
      <c r="N173" s="64"/>
      <c r="O173" s="64"/>
      <c r="P173" s="64"/>
    </row>
    <row r="174" spans="1:16" ht="19.5" x14ac:dyDescent="0.3">
      <c r="A174" s="352" t="s">
        <v>32</v>
      </c>
      <c r="B174" s="354">
        <f ca="1">imzatarihi</f>
        <v>46091</v>
      </c>
      <c r="C174" s="353" t="s">
        <v>33</v>
      </c>
      <c r="D174" s="355" t="str">
        <f>IF(kurulusyetkilisi&gt;0,kurulusyetkilisi,"")</f>
        <v/>
      </c>
      <c r="E174" s="64"/>
      <c r="F174" s="64"/>
      <c r="G174" s="230"/>
      <c r="H174" s="229"/>
      <c r="I174" s="229"/>
      <c r="J174" s="64"/>
      <c r="K174" s="94"/>
      <c r="L174" s="94"/>
      <c r="M174" s="2"/>
      <c r="N174" s="94"/>
      <c r="O174" s="94"/>
      <c r="P174" s="64"/>
    </row>
    <row r="175" spans="1:16" ht="19.5" x14ac:dyDescent="0.3">
      <c r="A175" s="232"/>
      <c r="B175" s="232"/>
      <c r="C175" s="353" t="s">
        <v>34</v>
      </c>
      <c r="D175" s="77"/>
      <c r="E175" s="469"/>
      <c r="F175" s="469"/>
      <c r="G175" s="469"/>
      <c r="H175" s="61"/>
      <c r="I175" s="61"/>
      <c r="J175" s="64"/>
      <c r="K175" s="94"/>
      <c r="L175" s="94"/>
      <c r="M175" s="2"/>
      <c r="N175" s="94"/>
      <c r="O175" s="94"/>
      <c r="P175" s="64"/>
    </row>
    <row r="176" spans="1:16" ht="15.75" x14ac:dyDescent="0.25">
      <c r="A176" s="508" t="s">
        <v>66</v>
      </c>
      <c r="B176" s="508"/>
      <c r="C176" s="508"/>
      <c r="D176" s="508"/>
      <c r="E176" s="508"/>
      <c r="F176" s="508"/>
      <c r="G176" s="508"/>
      <c r="H176" s="508"/>
      <c r="I176" s="508"/>
      <c r="J176" s="64"/>
      <c r="K176" s="64"/>
      <c r="L176" s="64"/>
      <c r="M176" s="64"/>
      <c r="N176" s="64"/>
      <c r="O176" s="64"/>
      <c r="P176" s="64"/>
    </row>
    <row r="177" spans="1:16" x14ac:dyDescent="0.25">
      <c r="A177" s="494" t="str">
        <f>IF(YilDonem&lt;&gt;"",CONCATENATE(YilDonem," dönemine aittir."),"")</f>
        <v/>
      </c>
      <c r="B177" s="494"/>
      <c r="C177" s="494"/>
      <c r="D177" s="494"/>
      <c r="E177" s="494"/>
      <c r="F177" s="494"/>
      <c r="G177" s="494"/>
      <c r="H177" s="494"/>
      <c r="I177" s="494"/>
      <c r="J177" s="64"/>
      <c r="K177" s="64"/>
      <c r="L177" s="64"/>
      <c r="M177" s="64"/>
      <c r="N177" s="64"/>
      <c r="O177" s="64"/>
      <c r="P177" s="64"/>
    </row>
    <row r="178" spans="1:16" ht="19.5" thickBot="1" x14ac:dyDescent="0.35">
      <c r="A178" s="526" t="s">
        <v>75</v>
      </c>
      <c r="B178" s="526"/>
      <c r="C178" s="526"/>
      <c r="D178" s="526"/>
      <c r="E178" s="526"/>
      <c r="F178" s="526"/>
      <c r="G178" s="526"/>
      <c r="H178" s="526"/>
      <c r="I178" s="526"/>
      <c r="J178" s="64"/>
      <c r="K178" s="64"/>
      <c r="L178" s="64"/>
      <c r="M178" s="64"/>
      <c r="N178" s="64"/>
      <c r="O178" s="64"/>
      <c r="P178" s="64"/>
    </row>
    <row r="179" spans="1:16" ht="19.5" customHeight="1" thickBot="1" x14ac:dyDescent="0.3">
      <c r="A179" s="496" t="s">
        <v>167</v>
      </c>
      <c r="B179" s="498"/>
      <c r="C179" s="496" t="str">
        <f>IF(ProjeNo&gt;0,ProjeNo,"")</f>
        <v/>
      </c>
      <c r="D179" s="497"/>
      <c r="E179" s="497"/>
      <c r="F179" s="497"/>
      <c r="G179" s="497"/>
      <c r="H179" s="497"/>
      <c r="I179" s="498"/>
      <c r="J179" s="64"/>
      <c r="K179" s="64"/>
      <c r="L179" s="64"/>
      <c r="M179" s="64"/>
      <c r="N179" s="64"/>
      <c r="O179" s="64"/>
      <c r="P179" s="64"/>
    </row>
    <row r="180" spans="1:16" ht="29.25" customHeight="1" thickBot="1" x14ac:dyDescent="0.3">
      <c r="A180" s="533" t="s">
        <v>168</v>
      </c>
      <c r="B180" s="522"/>
      <c r="C180" s="519" t="str">
        <f>IF(ProjeAdi&gt;0,ProjeAdi,"")</f>
        <v/>
      </c>
      <c r="D180" s="520"/>
      <c r="E180" s="520"/>
      <c r="F180" s="520"/>
      <c r="G180" s="520"/>
      <c r="H180" s="520"/>
      <c r="I180" s="521"/>
      <c r="J180" s="64"/>
      <c r="K180" s="64"/>
      <c r="L180" s="64"/>
      <c r="M180" s="64"/>
      <c r="N180" s="64"/>
      <c r="O180" s="64"/>
      <c r="P180" s="64"/>
    </row>
    <row r="181" spans="1:16" ht="29.25" customHeight="1" thickBot="1" x14ac:dyDescent="0.3">
      <c r="A181" s="533" t="s">
        <v>180</v>
      </c>
      <c r="B181" s="522"/>
      <c r="C181" s="539"/>
      <c r="D181" s="537"/>
      <c r="E181" s="537"/>
      <c r="F181" s="537"/>
      <c r="G181" s="537"/>
      <c r="H181" s="537"/>
      <c r="I181" s="538"/>
      <c r="J181" s="64"/>
      <c r="K181" s="64"/>
      <c r="L181" s="64"/>
      <c r="M181" s="64"/>
      <c r="N181" s="64"/>
      <c r="O181" s="64"/>
      <c r="P181" s="64"/>
    </row>
    <row r="182" spans="1:16" ht="29.25" customHeight="1" thickBot="1" x14ac:dyDescent="0.3">
      <c r="A182" s="533" t="s">
        <v>181</v>
      </c>
      <c r="B182" s="522"/>
      <c r="C182" s="539"/>
      <c r="D182" s="537"/>
      <c r="E182" s="537"/>
      <c r="F182" s="537"/>
      <c r="G182" s="537"/>
      <c r="H182" s="537"/>
      <c r="I182" s="538"/>
      <c r="J182" s="64"/>
      <c r="K182" s="64"/>
      <c r="L182" s="64"/>
      <c r="M182" s="64"/>
      <c r="N182" s="64"/>
      <c r="O182" s="64"/>
      <c r="P182" s="64"/>
    </row>
    <row r="183" spans="1:16" ht="19.5" customHeight="1" thickBot="1" x14ac:dyDescent="0.3">
      <c r="A183" s="496" t="s">
        <v>67</v>
      </c>
      <c r="B183" s="498"/>
      <c r="C183" s="14"/>
      <c r="D183" s="537"/>
      <c r="E183" s="537"/>
      <c r="F183" s="537"/>
      <c r="G183" s="537"/>
      <c r="H183" s="537"/>
      <c r="I183" s="538"/>
      <c r="J183" s="64"/>
      <c r="K183" s="64"/>
      <c r="L183" s="64"/>
      <c r="M183" s="64"/>
      <c r="N183" s="64"/>
      <c r="O183" s="64"/>
      <c r="P183" s="64"/>
    </row>
    <row r="184" spans="1:16" s="1" customFormat="1" ht="30.75" thickBot="1" x14ac:dyDescent="0.3">
      <c r="A184" s="334" t="s">
        <v>3</v>
      </c>
      <c r="B184" s="334" t="s">
        <v>4</v>
      </c>
      <c r="C184" s="334" t="s">
        <v>56</v>
      </c>
      <c r="D184" s="334" t="s">
        <v>141</v>
      </c>
      <c r="E184" s="334" t="s">
        <v>68</v>
      </c>
      <c r="F184" s="334" t="s">
        <v>69</v>
      </c>
      <c r="G184" s="334" t="s">
        <v>70</v>
      </c>
      <c r="H184" s="334" t="s">
        <v>71</v>
      </c>
      <c r="I184" s="334" t="s">
        <v>72</v>
      </c>
      <c r="J184" s="347" t="s">
        <v>76</v>
      </c>
      <c r="K184" s="348" t="s">
        <v>77</v>
      </c>
      <c r="L184" s="348" t="s">
        <v>69</v>
      </c>
      <c r="M184" s="333"/>
      <c r="N184" s="333"/>
      <c r="O184" s="333"/>
      <c r="P184" s="333"/>
    </row>
    <row r="185" spans="1:16" ht="20.100000000000001" customHeight="1" x14ac:dyDescent="0.25">
      <c r="A185" s="349">
        <v>101</v>
      </c>
      <c r="B185" s="79"/>
      <c r="C185" s="125" t="str">
        <f t="shared" ref="C185:C204" si="35">IF(B185&lt;&gt;"",VLOOKUP(B185,PersonelTablo,2,0),"")</f>
        <v/>
      </c>
      <c r="D185" s="126" t="str">
        <f t="shared" ref="D185:D204" si="36">IF(B185&lt;&gt;"",VLOOKUP(B185,PersonelTablo,3,0),"")</f>
        <v/>
      </c>
      <c r="E185" s="80"/>
      <c r="F185" s="81"/>
      <c r="G185" s="136" t="str">
        <f>IF(AND(B185&lt;&gt;"",L185&gt;=F185),E185*F185,"")</f>
        <v/>
      </c>
      <c r="H185" s="133" t="str">
        <f t="shared" ref="H185:H204" si="37">IF(B185&lt;&gt;"",VLOOKUP(B185,G011CTablo,15,0),"")</f>
        <v/>
      </c>
      <c r="I185" s="140" t="str">
        <f>IF(AND(B185&lt;&gt;"",J185&gt;=K185,L185&gt;0),G185*H185,"")</f>
        <v/>
      </c>
      <c r="J185" s="131" t="str">
        <f>IF(B185&gt;0,ROUNDUP(VLOOKUP(B185,G011B!$B:$R,16,0),1),"")</f>
        <v/>
      </c>
      <c r="K185" s="131" t="str">
        <f t="shared" ref="K185:K204" si="38">IF(B185&gt;0,SUMIF($B:$B,B185,$G:$G),"")</f>
        <v/>
      </c>
      <c r="L185" s="132" t="str">
        <f>IF(B185&lt;&gt;"",VLOOKUP(B185,G011B!$B:$Z,25,0),"")</f>
        <v/>
      </c>
      <c r="M185" s="161" t="str">
        <f t="shared" ref="M185:M204" si="39">IF(J185&gt;=K185,"","Personelin bütün iş paketlerindeki Toplam Adam Ay değeri "&amp;K185&amp;" olup, bu değer, G011B formunda beyan edilen Çalışılan Toplam Ay değerini geçemez. Maliyeti hesaplamak için Adam/Ay Oranı veya Çalışılan Ay değerini düzeltiniz. ")</f>
        <v/>
      </c>
      <c r="N185" s="64"/>
      <c r="O185" s="64"/>
      <c r="P185" s="64"/>
    </row>
    <row r="186" spans="1:16" ht="20.100000000000001" customHeight="1" x14ac:dyDescent="0.25">
      <c r="A186" s="350">
        <v>102</v>
      </c>
      <c r="B186" s="82"/>
      <c r="C186" s="127" t="str">
        <f t="shared" si="35"/>
        <v/>
      </c>
      <c r="D186" s="128" t="str">
        <f t="shared" si="36"/>
        <v/>
      </c>
      <c r="E186" s="83"/>
      <c r="F186" s="84"/>
      <c r="G186" s="137" t="str">
        <f t="shared" ref="G186:G204" si="40">IF(AND(B186&lt;&gt;"",L186&gt;=F186),E186*F186,"")</f>
        <v/>
      </c>
      <c r="H186" s="134" t="str">
        <f t="shared" si="37"/>
        <v/>
      </c>
      <c r="I186" s="141" t="str">
        <f t="shared" ref="I186:I204" si="41">IF(AND(B186&lt;&gt;"",J186&gt;=K186,L186&gt;0),G186*H186,"")</f>
        <v/>
      </c>
      <c r="J186" s="131" t="str">
        <f>IF(B186&gt;0,ROUNDUP(VLOOKUP(B186,G011B!$B:$R,16,0),1),"")</f>
        <v/>
      </c>
      <c r="K186" s="131" t="str">
        <f t="shared" si="38"/>
        <v/>
      </c>
      <c r="L186" s="132" t="str">
        <f>IF(B186&lt;&gt;"",VLOOKUP(B186,G011B!$B:$Z,25,0),"")</f>
        <v/>
      </c>
      <c r="M186" s="161" t="str">
        <f t="shared" si="39"/>
        <v/>
      </c>
      <c r="N186" s="64"/>
      <c r="O186" s="64"/>
      <c r="P186" s="64"/>
    </row>
    <row r="187" spans="1:16" ht="20.100000000000001" customHeight="1" x14ac:dyDescent="0.25">
      <c r="A187" s="350">
        <v>103</v>
      </c>
      <c r="B187" s="82"/>
      <c r="C187" s="127" t="str">
        <f t="shared" si="35"/>
        <v/>
      </c>
      <c r="D187" s="128" t="str">
        <f t="shared" si="36"/>
        <v/>
      </c>
      <c r="E187" s="83"/>
      <c r="F187" s="84"/>
      <c r="G187" s="137" t="str">
        <f t="shared" si="40"/>
        <v/>
      </c>
      <c r="H187" s="134" t="str">
        <f t="shared" si="37"/>
        <v/>
      </c>
      <c r="I187" s="141" t="str">
        <f t="shared" si="41"/>
        <v/>
      </c>
      <c r="J187" s="131" t="str">
        <f>IF(B187&gt;0,ROUNDUP(VLOOKUP(B187,G011B!$B:$R,16,0),1),"")</f>
        <v/>
      </c>
      <c r="K187" s="131" t="str">
        <f t="shared" si="38"/>
        <v/>
      </c>
      <c r="L187" s="132" t="str">
        <f>IF(B187&lt;&gt;"",VLOOKUP(B187,G011B!$B:$Z,25,0),"")</f>
        <v/>
      </c>
      <c r="M187" s="161" t="str">
        <f t="shared" si="39"/>
        <v/>
      </c>
      <c r="N187" s="64"/>
      <c r="O187" s="64"/>
      <c r="P187" s="64"/>
    </row>
    <row r="188" spans="1:16" ht="20.100000000000001" customHeight="1" x14ac:dyDescent="0.25">
      <c r="A188" s="350">
        <v>104</v>
      </c>
      <c r="B188" s="82"/>
      <c r="C188" s="127" t="str">
        <f t="shared" si="35"/>
        <v/>
      </c>
      <c r="D188" s="128" t="str">
        <f t="shared" si="36"/>
        <v/>
      </c>
      <c r="E188" s="83"/>
      <c r="F188" s="84"/>
      <c r="G188" s="137" t="str">
        <f t="shared" si="40"/>
        <v/>
      </c>
      <c r="H188" s="134" t="str">
        <f t="shared" si="37"/>
        <v/>
      </c>
      <c r="I188" s="141" t="str">
        <f t="shared" si="41"/>
        <v/>
      </c>
      <c r="J188" s="131" t="str">
        <f>IF(B188&gt;0,ROUNDUP(VLOOKUP(B188,G011B!$B:$R,16,0),1),"")</f>
        <v/>
      </c>
      <c r="K188" s="131" t="str">
        <f t="shared" si="38"/>
        <v/>
      </c>
      <c r="L188" s="132" t="str">
        <f>IF(B188&lt;&gt;"",VLOOKUP(B188,G011B!$B:$Z,25,0),"")</f>
        <v/>
      </c>
      <c r="M188" s="161" t="str">
        <f t="shared" si="39"/>
        <v/>
      </c>
      <c r="N188" s="64"/>
      <c r="O188" s="64"/>
      <c r="P188" s="64"/>
    </row>
    <row r="189" spans="1:16" ht="20.100000000000001" customHeight="1" x14ac:dyDescent="0.25">
      <c r="A189" s="350">
        <v>105</v>
      </c>
      <c r="B189" s="82"/>
      <c r="C189" s="127" t="str">
        <f t="shared" si="35"/>
        <v/>
      </c>
      <c r="D189" s="128" t="str">
        <f t="shared" si="36"/>
        <v/>
      </c>
      <c r="E189" s="83"/>
      <c r="F189" s="84"/>
      <c r="G189" s="137" t="str">
        <f t="shared" si="40"/>
        <v/>
      </c>
      <c r="H189" s="134" t="str">
        <f t="shared" si="37"/>
        <v/>
      </c>
      <c r="I189" s="141" t="str">
        <f t="shared" si="41"/>
        <v/>
      </c>
      <c r="J189" s="131" t="str">
        <f>IF(B189&gt;0,ROUNDUP(VLOOKUP(B189,G011B!$B:$R,16,0),1),"")</f>
        <v/>
      </c>
      <c r="K189" s="131" t="str">
        <f t="shared" si="38"/>
        <v/>
      </c>
      <c r="L189" s="132" t="str">
        <f>IF(B189&lt;&gt;"",VLOOKUP(B189,G011B!$B:$Z,25,0),"")</f>
        <v/>
      </c>
      <c r="M189" s="161" t="str">
        <f t="shared" si="39"/>
        <v/>
      </c>
      <c r="N189" s="64"/>
      <c r="O189" s="64"/>
      <c r="P189" s="64"/>
    </row>
    <row r="190" spans="1:16" ht="20.100000000000001" customHeight="1" x14ac:dyDescent="0.25">
      <c r="A190" s="350">
        <v>106</v>
      </c>
      <c r="B190" s="82"/>
      <c r="C190" s="127" t="str">
        <f t="shared" si="35"/>
        <v/>
      </c>
      <c r="D190" s="128" t="str">
        <f t="shared" si="36"/>
        <v/>
      </c>
      <c r="E190" s="83"/>
      <c r="F190" s="84"/>
      <c r="G190" s="137" t="str">
        <f t="shared" si="40"/>
        <v/>
      </c>
      <c r="H190" s="134" t="str">
        <f t="shared" si="37"/>
        <v/>
      </c>
      <c r="I190" s="141" t="str">
        <f t="shared" si="41"/>
        <v/>
      </c>
      <c r="J190" s="131" t="str">
        <f>IF(B190&gt;0,ROUNDUP(VLOOKUP(B190,G011B!$B:$R,16,0),1),"")</f>
        <v/>
      </c>
      <c r="K190" s="131" t="str">
        <f t="shared" si="38"/>
        <v/>
      </c>
      <c r="L190" s="132" t="str">
        <f>IF(B190&lt;&gt;"",VLOOKUP(B190,G011B!$B:$Z,25,0),"")</f>
        <v/>
      </c>
      <c r="M190" s="161" t="str">
        <f t="shared" si="39"/>
        <v/>
      </c>
      <c r="N190" s="64"/>
      <c r="O190" s="64"/>
      <c r="P190" s="64"/>
    </row>
    <row r="191" spans="1:16" ht="20.100000000000001" customHeight="1" x14ac:dyDescent="0.25">
      <c r="A191" s="350">
        <v>107</v>
      </c>
      <c r="B191" s="82"/>
      <c r="C191" s="127" t="str">
        <f t="shared" si="35"/>
        <v/>
      </c>
      <c r="D191" s="128" t="str">
        <f t="shared" si="36"/>
        <v/>
      </c>
      <c r="E191" s="83"/>
      <c r="F191" s="84"/>
      <c r="G191" s="137" t="str">
        <f t="shared" si="40"/>
        <v/>
      </c>
      <c r="H191" s="134" t="str">
        <f t="shared" si="37"/>
        <v/>
      </c>
      <c r="I191" s="141" t="str">
        <f t="shared" si="41"/>
        <v/>
      </c>
      <c r="J191" s="131" t="str">
        <f>IF(B191&gt;0,ROUNDUP(VLOOKUP(B191,G011B!$B:$R,16,0),1),"")</f>
        <v/>
      </c>
      <c r="K191" s="131" t="str">
        <f t="shared" si="38"/>
        <v/>
      </c>
      <c r="L191" s="132" t="str">
        <f>IF(B191&lt;&gt;"",VLOOKUP(B191,G011B!$B:$Z,25,0),"")</f>
        <v/>
      </c>
      <c r="M191" s="161" t="str">
        <f t="shared" si="39"/>
        <v/>
      </c>
      <c r="N191" s="64"/>
      <c r="O191" s="64"/>
      <c r="P191" s="64"/>
    </row>
    <row r="192" spans="1:16" ht="20.100000000000001" customHeight="1" x14ac:dyDescent="0.25">
      <c r="A192" s="350">
        <v>108</v>
      </c>
      <c r="B192" s="82"/>
      <c r="C192" s="127" t="str">
        <f t="shared" si="35"/>
        <v/>
      </c>
      <c r="D192" s="128" t="str">
        <f t="shared" si="36"/>
        <v/>
      </c>
      <c r="E192" s="83"/>
      <c r="F192" s="84"/>
      <c r="G192" s="137" t="str">
        <f t="shared" si="40"/>
        <v/>
      </c>
      <c r="H192" s="134" t="str">
        <f t="shared" si="37"/>
        <v/>
      </c>
      <c r="I192" s="141" t="str">
        <f t="shared" si="41"/>
        <v/>
      </c>
      <c r="J192" s="131" t="str">
        <f>IF(B192&gt;0,ROUNDUP(VLOOKUP(B192,G011B!$B:$R,16,0),1),"")</f>
        <v/>
      </c>
      <c r="K192" s="131" t="str">
        <f t="shared" si="38"/>
        <v/>
      </c>
      <c r="L192" s="132" t="str">
        <f>IF(B192&lt;&gt;"",VLOOKUP(B192,G011B!$B:$Z,25,0),"")</f>
        <v/>
      </c>
      <c r="M192" s="161" t="str">
        <f t="shared" si="39"/>
        <v/>
      </c>
      <c r="N192" s="64"/>
      <c r="O192" s="64"/>
      <c r="P192" s="64"/>
    </row>
    <row r="193" spans="1:16" ht="20.100000000000001" customHeight="1" x14ac:dyDescent="0.25">
      <c r="A193" s="350">
        <v>109</v>
      </c>
      <c r="B193" s="82"/>
      <c r="C193" s="127" t="str">
        <f t="shared" si="35"/>
        <v/>
      </c>
      <c r="D193" s="128" t="str">
        <f t="shared" si="36"/>
        <v/>
      </c>
      <c r="E193" s="83"/>
      <c r="F193" s="84"/>
      <c r="G193" s="137" t="str">
        <f t="shared" si="40"/>
        <v/>
      </c>
      <c r="H193" s="134" t="str">
        <f t="shared" si="37"/>
        <v/>
      </c>
      <c r="I193" s="141" t="str">
        <f t="shared" si="41"/>
        <v/>
      </c>
      <c r="J193" s="131" t="str">
        <f>IF(B193&gt;0,ROUNDUP(VLOOKUP(B193,G011B!$B:$R,16,0),1),"")</f>
        <v/>
      </c>
      <c r="K193" s="131" t="str">
        <f t="shared" si="38"/>
        <v/>
      </c>
      <c r="L193" s="132" t="str">
        <f>IF(B193&lt;&gt;"",VLOOKUP(B193,G011B!$B:$Z,25,0),"")</f>
        <v/>
      </c>
      <c r="M193" s="161" t="str">
        <f t="shared" si="39"/>
        <v/>
      </c>
      <c r="N193" s="64"/>
      <c r="O193" s="64"/>
      <c r="P193" s="64"/>
    </row>
    <row r="194" spans="1:16" ht="20.100000000000001" customHeight="1" x14ac:dyDescent="0.25">
      <c r="A194" s="350">
        <v>110</v>
      </c>
      <c r="B194" s="82"/>
      <c r="C194" s="127" t="str">
        <f t="shared" si="35"/>
        <v/>
      </c>
      <c r="D194" s="128" t="str">
        <f t="shared" si="36"/>
        <v/>
      </c>
      <c r="E194" s="83"/>
      <c r="F194" s="84"/>
      <c r="G194" s="137" t="str">
        <f t="shared" si="40"/>
        <v/>
      </c>
      <c r="H194" s="134" t="str">
        <f t="shared" si="37"/>
        <v/>
      </c>
      <c r="I194" s="141" t="str">
        <f t="shared" si="41"/>
        <v/>
      </c>
      <c r="J194" s="131" t="str">
        <f>IF(B194&gt;0,ROUNDUP(VLOOKUP(B194,G011B!$B:$R,16,0),1),"")</f>
        <v/>
      </c>
      <c r="K194" s="131" t="str">
        <f t="shared" si="38"/>
        <v/>
      </c>
      <c r="L194" s="132" t="str">
        <f>IF(B194&lt;&gt;"",VLOOKUP(B194,G011B!$B:$Z,25,0),"")</f>
        <v/>
      </c>
      <c r="M194" s="161" t="str">
        <f t="shared" si="39"/>
        <v/>
      </c>
      <c r="N194" s="64"/>
      <c r="O194" s="64"/>
      <c r="P194" s="64"/>
    </row>
    <row r="195" spans="1:16" ht="20.100000000000001" customHeight="1" x14ac:dyDescent="0.25">
      <c r="A195" s="350">
        <v>111</v>
      </c>
      <c r="B195" s="82"/>
      <c r="C195" s="127" t="str">
        <f t="shared" si="35"/>
        <v/>
      </c>
      <c r="D195" s="128" t="str">
        <f t="shared" si="36"/>
        <v/>
      </c>
      <c r="E195" s="83"/>
      <c r="F195" s="84"/>
      <c r="G195" s="137" t="str">
        <f t="shared" si="40"/>
        <v/>
      </c>
      <c r="H195" s="134" t="str">
        <f t="shared" si="37"/>
        <v/>
      </c>
      <c r="I195" s="141" t="str">
        <f t="shared" si="41"/>
        <v/>
      </c>
      <c r="J195" s="131" t="str">
        <f>IF(B195&gt;0,ROUNDUP(VLOOKUP(B195,G011B!$B:$R,16,0),1),"")</f>
        <v/>
      </c>
      <c r="K195" s="131" t="str">
        <f t="shared" si="38"/>
        <v/>
      </c>
      <c r="L195" s="132" t="str">
        <f>IF(B195&lt;&gt;"",VLOOKUP(B195,G011B!$B:$Z,25,0),"")</f>
        <v/>
      </c>
      <c r="M195" s="161" t="str">
        <f t="shared" si="39"/>
        <v/>
      </c>
      <c r="N195" s="64"/>
      <c r="O195" s="64"/>
      <c r="P195" s="64"/>
    </row>
    <row r="196" spans="1:16" ht="20.100000000000001" customHeight="1" x14ac:dyDescent="0.25">
      <c r="A196" s="350">
        <v>112</v>
      </c>
      <c r="B196" s="82"/>
      <c r="C196" s="127" t="str">
        <f t="shared" si="35"/>
        <v/>
      </c>
      <c r="D196" s="128" t="str">
        <f t="shared" si="36"/>
        <v/>
      </c>
      <c r="E196" s="83"/>
      <c r="F196" s="84"/>
      <c r="G196" s="137" t="str">
        <f t="shared" si="40"/>
        <v/>
      </c>
      <c r="H196" s="134" t="str">
        <f t="shared" si="37"/>
        <v/>
      </c>
      <c r="I196" s="141" t="str">
        <f t="shared" si="41"/>
        <v/>
      </c>
      <c r="J196" s="131" t="str">
        <f>IF(B196&gt;0,ROUNDUP(VLOOKUP(B196,G011B!$B:$R,16,0),1),"")</f>
        <v/>
      </c>
      <c r="K196" s="131" t="str">
        <f t="shared" si="38"/>
        <v/>
      </c>
      <c r="L196" s="132" t="str">
        <f>IF(B196&lt;&gt;"",VLOOKUP(B196,G011B!$B:$Z,25,0),"")</f>
        <v/>
      </c>
      <c r="M196" s="161" t="str">
        <f t="shared" si="39"/>
        <v/>
      </c>
      <c r="N196" s="64"/>
      <c r="O196" s="64"/>
      <c r="P196" s="64"/>
    </row>
    <row r="197" spans="1:16" ht="20.100000000000001" customHeight="1" x14ac:dyDescent="0.25">
      <c r="A197" s="350">
        <v>113</v>
      </c>
      <c r="B197" s="82"/>
      <c r="C197" s="127" t="str">
        <f t="shared" si="35"/>
        <v/>
      </c>
      <c r="D197" s="128" t="str">
        <f t="shared" si="36"/>
        <v/>
      </c>
      <c r="E197" s="83"/>
      <c r="F197" s="84"/>
      <c r="G197" s="137" t="str">
        <f t="shared" si="40"/>
        <v/>
      </c>
      <c r="H197" s="134" t="str">
        <f t="shared" si="37"/>
        <v/>
      </c>
      <c r="I197" s="141" t="str">
        <f t="shared" si="41"/>
        <v/>
      </c>
      <c r="J197" s="131" t="str">
        <f>IF(B197&gt;0,ROUNDUP(VLOOKUP(B197,G011B!$B:$R,16,0),1),"")</f>
        <v/>
      </c>
      <c r="K197" s="131" t="str">
        <f t="shared" si="38"/>
        <v/>
      </c>
      <c r="L197" s="132" t="str">
        <f>IF(B197&lt;&gt;"",VLOOKUP(B197,G011B!$B:$Z,25,0),"")</f>
        <v/>
      </c>
      <c r="M197" s="161" t="str">
        <f t="shared" si="39"/>
        <v/>
      </c>
      <c r="N197" s="64"/>
      <c r="O197" s="64"/>
      <c r="P197" s="64"/>
    </row>
    <row r="198" spans="1:16" ht="20.100000000000001" customHeight="1" x14ac:dyDescent="0.25">
      <c r="A198" s="350">
        <v>114</v>
      </c>
      <c r="B198" s="82"/>
      <c r="C198" s="127" t="str">
        <f t="shared" si="35"/>
        <v/>
      </c>
      <c r="D198" s="128" t="str">
        <f t="shared" si="36"/>
        <v/>
      </c>
      <c r="E198" s="83"/>
      <c r="F198" s="84"/>
      <c r="G198" s="137" t="str">
        <f t="shared" si="40"/>
        <v/>
      </c>
      <c r="H198" s="134" t="str">
        <f t="shared" si="37"/>
        <v/>
      </c>
      <c r="I198" s="141" t="str">
        <f t="shared" si="41"/>
        <v/>
      </c>
      <c r="J198" s="131" t="str">
        <f>IF(B198&gt;0,ROUNDUP(VLOOKUP(B198,G011B!$B:$R,16,0),1),"")</f>
        <v/>
      </c>
      <c r="K198" s="131" t="str">
        <f t="shared" si="38"/>
        <v/>
      </c>
      <c r="L198" s="132" t="str">
        <f>IF(B198&lt;&gt;"",VLOOKUP(B198,G011B!$B:$Z,25,0),"")</f>
        <v/>
      </c>
      <c r="M198" s="161" t="str">
        <f t="shared" si="39"/>
        <v/>
      </c>
      <c r="N198" s="64"/>
      <c r="O198" s="64"/>
      <c r="P198" s="64"/>
    </row>
    <row r="199" spans="1:16" ht="20.100000000000001" customHeight="1" x14ac:dyDescent="0.25">
      <c r="A199" s="350">
        <v>115</v>
      </c>
      <c r="B199" s="82"/>
      <c r="C199" s="127" t="str">
        <f t="shared" si="35"/>
        <v/>
      </c>
      <c r="D199" s="128" t="str">
        <f t="shared" si="36"/>
        <v/>
      </c>
      <c r="E199" s="83"/>
      <c r="F199" s="84"/>
      <c r="G199" s="137" t="str">
        <f t="shared" si="40"/>
        <v/>
      </c>
      <c r="H199" s="134" t="str">
        <f t="shared" si="37"/>
        <v/>
      </c>
      <c r="I199" s="141" t="str">
        <f t="shared" si="41"/>
        <v/>
      </c>
      <c r="J199" s="131" t="str">
        <f>IF(B199&gt;0,ROUNDUP(VLOOKUP(B199,G011B!$B:$R,16,0),1),"")</f>
        <v/>
      </c>
      <c r="K199" s="131" t="str">
        <f t="shared" si="38"/>
        <v/>
      </c>
      <c r="L199" s="132" t="str">
        <f>IF(B199&lt;&gt;"",VLOOKUP(B199,G011B!$B:$Z,25,0),"")</f>
        <v/>
      </c>
      <c r="M199" s="161" t="str">
        <f t="shared" si="39"/>
        <v/>
      </c>
      <c r="N199" s="64"/>
      <c r="O199" s="64"/>
      <c r="P199" s="64"/>
    </row>
    <row r="200" spans="1:16" ht="20.100000000000001" customHeight="1" x14ac:dyDescent="0.25">
      <c r="A200" s="350">
        <v>116</v>
      </c>
      <c r="B200" s="82"/>
      <c r="C200" s="127" t="str">
        <f t="shared" si="35"/>
        <v/>
      </c>
      <c r="D200" s="128" t="str">
        <f t="shared" si="36"/>
        <v/>
      </c>
      <c r="E200" s="83"/>
      <c r="F200" s="84"/>
      <c r="G200" s="137" t="str">
        <f t="shared" si="40"/>
        <v/>
      </c>
      <c r="H200" s="134" t="str">
        <f t="shared" si="37"/>
        <v/>
      </c>
      <c r="I200" s="141" t="str">
        <f t="shared" si="41"/>
        <v/>
      </c>
      <c r="J200" s="131" t="str">
        <f>IF(B200&gt;0,ROUNDUP(VLOOKUP(B200,G011B!$B:$R,16,0),1),"")</f>
        <v/>
      </c>
      <c r="K200" s="131" t="str">
        <f t="shared" si="38"/>
        <v/>
      </c>
      <c r="L200" s="132" t="str">
        <f>IF(B200&lt;&gt;"",VLOOKUP(B200,G011B!$B:$Z,25,0),"")</f>
        <v/>
      </c>
      <c r="M200" s="161" t="str">
        <f t="shared" si="39"/>
        <v/>
      </c>
      <c r="N200" s="64"/>
      <c r="O200" s="64"/>
      <c r="P200" s="64"/>
    </row>
    <row r="201" spans="1:16" ht="20.100000000000001" customHeight="1" x14ac:dyDescent="0.25">
      <c r="A201" s="350">
        <v>117</v>
      </c>
      <c r="B201" s="82"/>
      <c r="C201" s="127" t="str">
        <f t="shared" si="35"/>
        <v/>
      </c>
      <c r="D201" s="128" t="str">
        <f t="shared" si="36"/>
        <v/>
      </c>
      <c r="E201" s="83"/>
      <c r="F201" s="84"/>
      <c r="G201" s="137" t="str">
        <f t="shared" si="40"/>
        <v/>
      </c>
      <c r="H201" s="134" t="str">
        <f t="shared" si="37"/>
        <v/>
      </c>
      <c r="I201" s="141" t="str">
        <f t="shared" si="41"/>
        <v/>
      </c>
      <c r="J201" s="131" t="str">
        <f>IF(B201&gt;0,ROUNDUP(VLOOKUP(B201,G011B!$B:$R,16,0),1),"")</f>
        <v/>
      </c>
      <c r="K201" s="131" t="str">
        <f t="shared" si="38"/>
        <v/>
      </c>
      <c r="L201" s="132" t="str">
        <f>IF(B201&lt;&gt;"",VLOOKUP(B201,G011B!$B:$Z,25,0),"")</f>
        <v/>
      </c>
      <c r="M201" s="161" t="str">
        <f t="shared" si="39"/>
        <v/>
      </c>
      <c r="N201" s="64"/>
      <c r="O201" s="64"/>
      <c r="P201" s="64"/>
    </row>
    <row r="202" spans="1:16" ht="20.100000000000001" customHeight="1" x14ac:dyDescent="0.25">
      <c r="A202" s="350">
        <v>118</v>
      </c>
      <c r="B202" s="82"/>
      <c r="C202" s="127" t="str">
        <f t="shared" si="35"/>
        <v/>
      </c>
      <c r="D202" s="128" t="str">
        <f t="shared" si="36"/>
        <v/>
      </c>
      <c r="E202" s="83"/>
      <c r="F202" s="84"/>
      <c r="G202" s="137" t="str">
        <f t="shared" si="40"/>
        <v/>
      </c>
      <c r="H202" s="134" t="str">
        <f t="shared" si="37"/>
        <v/>
      </c>
      <c r="I202" s="141" t="str">
        <f t="shared" si="41"/>
        <v/>
      </c>
      <c r="J202" s="131" t="str">
        <f>IF(B202&gt;0,ROUNDUP(VLOOKUP(B202,G011B!$B:$R,16,0),1),"")</f>
        <v/>
      </c>
      <c r="K202" s="131" t="str">
        <f t="shared" si="38"/>
        <v/>
      </c>
      <c r="L202" s="132" t="str">
        <f>IF(B202&lt;&gt;"",VLOOKUP(B202,G011B!$B:$Z,25,0),"")</f>
        <v/>
      </c>
      <c r="M202" s="161" t="str">
        <f t="shared" si="39"/>
        <v/>
      </c>
      <c r="N202" s="64"/>
      <c r="O202" s="64"/>
      <c r="P202" s="64"/>
    </row>
    <row r="203" spans="1:16" ht="20.100000000000001" customHeight="1" x14ac:dyDescent="0.25">
      <c r="A203" s="350">
        <v>119</v>
      </c>
      <c r="B203" s="82"/>
      <c r="C203" s="127" t="str">
        <f t="shared" si="35"/>
        <v/>
      </c>
      <c r="D203" s="128" t="str">
        <f t="shared" si="36"/>
        <v/>
      </c>
      <c r="E203" s="83"/>
      <c r="F203" s="84"/>
      <c r="G203" s="137" t="str">
        <f t="shared" si="40"/>
        <v/>
      </c>
      <c r="H203" s="134" t="str">
        <f t="shared" si="37"/>
        <v/>
      </c>
      <c r="I203" s="141" t="str">
        <f t="shared" si="41"/>
        <v/>
      </c>
      <c r="J203" s="131" t="str">
        <f>IF(B203&gt;0,ROUNDUP(VLOOKUP(B203,G011B!$B:$R,16,0),1),"")</f>
        <v/>
      </c>
      <c r="K203" s="131" t="str">
        <f t="shared" si="38"/>
        <v/>
      </c>
      <c r="L203" s="132" t="str">
        <f>IF(B203&lt;&gt;"",VLOOKUP(B203,G011B!$B:$Z,25,0),"")</f>
        <v/>
      </c>
      <c r="M203" s="161" t="str">
        <f t="shared" si="39"/>
        <v/>
      </c>
      <c r="N203" s="64"/>
      <c r="O203" s="64"/>
      <c r="P203" s="64"/>
    </row>
    <row r="204" spans="1:16" ht="20.100000000000001" customHeight="1" thickBot="1" x14ac:dyDescent="0.3">
      <c r="A204" s="351">
        <v>120</v>
      </c>
      <c r="B204" s="85"/>
      <c r="C204" s="129" t="str">
        <f t="shared" si="35"/>
        <v/>
      </c>
      <c r="D204" s="130" t="str">
        <f t="shared" si="36"/>
        <v/>
      </c>
      <c r="E204" s="86"/>
      <c r="F204" s="87"/>
      <c r="G204" s="138" t="str">
        <f t="shared" si="40"/>
        <v/>
      </c>
      <c r="H204" s="135" t="str">
        <f t="shared" si="37"/>
        <v/>
      </c>
      <c r="I204" s="142" t="str">
        <f t="shared" si="41"/>
        <v/>
      </c>
      <c r="J204" s="131" t="str">
        <f>IF(B204&gt;0,ROUNDUP(VLOOKUP(B204,G011B!$B:$R,16,0),1),"")</f>
        <v/>
      </c>
      <c r="K204" s="131" t="str">
        <f t="shared" si="38"/>
        <v/>
      </c>
      <c r="L204" s="132" t="str">
        <f>IF(B204&lt;&gt;"",VLOOKUP(B204,G011B!$B:$Z,25,0),"")</f>
        <v/>
      </c>
      <c r="M204" s="161" t="str">
        <f t="shared" si="39"/>
        <v/>
      </c>
      <c r="N204" s="64"/>
      <c r="O204" s="64"/>
      <c r="P204" s="64"/>
    </row>
    <row r="205" spans="1:16" ht="20.100000000000001" customHeight="1" thickBot="1" x14ac:dyDescent="0.35">
      <c r="A205" s="534" t="s">
        <v>35</v>
      </c>
      <c r="B205" s="535"/>
      <c r="C205" s="535"/>
      <c r="D205" s="535"/>
      <c r="E205" s="535"/>
      <c r="F205" s="536"/>
      <c r="G205" s="139">
        <f>SUM(G185:G204)</f>
        <v>0</v>
      </c>
      <c r="H205" s="223"/>
      <c r="I205" s="122">
        <f>IF(C183=C148,SUM(I185:I204)+I170,SUM(I185:I204))</f>
        <v>0</v>
      </c>
      <c r="J205" s="64"/>
      <c r="K205" s="64"/>
      <c r="L205" s="64"/>
      <c r="M205" s="64"/>
      <c r="N205" s="143">
        <f>IF(COUNTA(E185:E204)&gt;0,1,0)</f>
        <v>0</v>
      </c>
      <c r="O205" s="64"/>
      <c r="P205" s="64"/>
    </row>
    <row r="206" spans="1:16" ht="20.100000000000001" customHeight="1" thickBot="1" x14ac:dyDescent="0.3">
      <c r="A206" s="527" t="s">
        <v>73</v>
      </c>
      <c r="B206" s="528"/>
      <c r="C206" s="528"/>
      <c r="D206" s="529"/>
      <c r="E206" s="111">
        <f>SUM(G:G)/2</f>
        <v>0</v>
      </c>
      <c r="F206" s="530"/>
      <c r="G206" s="531"/>
      <c r="H206" s="532"/>
      <c r="I206" s="120">
        <f>SUM(I185:I204)+I171</f>
        <v>0</v>
      </c>
      <c r="J206" s="64"/>
      <c r="K206" s="64"/>
      <c r="L206" s="64"/>
      <c r="M206" s="64"/>
      <c r="N206" s="64"/>
      <c r="O206" s="64"/>
      <c r="P206" s="64"/>
    </row>
    <row r="207" spans="1:16" x14ac:dyDescent="0.25">
      <c r="A207" s="341" t="s">
        <v>137</v>
      </c>
      <c r="B207" s="64"/>
      <c r="C207" s="64"/>
      <c r="D207" s="64"/>
      <c r="E207" s="64"/>
      <c r="F207" s="64"/>
      <c r="G207" s="64"/>
      <c r="H207" s="64"/>
      <c r="I207" s="64"/>
      <c r="J207" s="64"/>
      <c r="K207" s="64"/>
      <c r="L207" s="64"/>
      <c r="M207" s="64"/>
      <c r="N207" s="64"/>
      <c r="O207" s="64"/>
      <c r="P207" s="64"/>
    </row>
    <row r="208" spans="1:16" x14ac:dyDescent="0.25">
      <c r="A208" s="64"/>
      <c r="B208" s="64"/>
      <c r="C208" s="64"/>
      <c r="D208" s="64"/>
      <c r="E208" s="64"/>
      <c r="F208" s="64"/>
      <c r="G208" s="64"/>
      <c r="H208" s="64"/>
      <c r="I208" s="64"/>
      <c r="J208" s="64"/>
      <c r="K208" s="64"/>
      <c r="L208" s="64"/>
      <c r="M208" s="64"/>
      <c r="N208" s="64"/>
      <c r="O208" s="64"/>
      <c r="P208" s="64"/>
    </row>
    <row r="209" spans="1:16" ht="19.5" x14ac:dyDescent="0.3">
      <c r="A209" s="352" t="s">
        <v>32</v>
      </c>
      <c r="B209" s="354">
        <f ca="1">imzatarihi</f>
        <v>46091</v>
      </c>
      <c r="C209" s="353" t="s">
        <v>33</v>
      </c>
      <c r="D209" s="355" t="str">
        <f>IF(kurulusyetkilisi&gt;0,kurulusyetkilisi,"")</f>
        <v/>
      </c>
      <c r="E209" s="64"/>
      <c r="F209" s="64"/>
      <c r="G209" s="230"/>
      <c r="H209" s="229"/>
      <c r="I209" s="229"/>
      <c r="J209" s="64"/>
      <c r="K209" s="94"/>
      <c r="L209" s="94"/>
      <c r="M209" s="2"/>
      <c r="N209" s="94"/>
      <c r="O209" s="94"/>
      <c r="P209" s="64"/>
    </row>
    <row r="210" spans="1:16" ht="19.5" x14ac:dyDescent="0.3">
      <c r="A210" s="232"/>
      <c r="B210" s="232"/>
      <c r="C210" s="353" t="s">
        <v>34</v>
      </c>
      <c r="D210" s="77"/>
      <c r="E210" s="469"/>
      <c r="F210" s="469"/>
      <c r="G210" s="469"/>
      <c r="H210" s="61"/>
      <c r="I210" s="61"/>
      <c r="J210" s="64"/>
      <c r="K210" s="94"/>
      <c r="L210" s="94"/>
      <c r="M210" s="2"/>
      <c r="N210" s="94"/>
      <c r="O210" s="94"/>
      <c r="P210" s="64"/>
    </row>
    <row r="211" spans="1:16" ht="15.75" x14ac:dyDescent="0.25">
      <c r="A211" s="508" t="s">
        <v>66</v>
      </c>
      <c r="B211" s="508"/>
      <c r="C211" s="508"/>
      <c r="D211" s="508"/>
      <c r="E211" s="508"/>
      <c r="F211" s="508"/>
      <c r="G211" s="508"/>
      <c r="H211" s="508"/>
      <c r="I211" s="508"/>
      <c r="J211" s="64"/>
      <c r="K211" s="64"/>
      <c r="L211" s="64"/>
      <c r="M211" s="64"/>
      <c r="N211" s="64"/>
      <c r="O211" s="64"/>
      <c r="P211" s="64"/>
    </row>
    <row r="212" spans="1:16" x14ac:dyDescent="0.25">
      <c r="A212" s="494" t="str">
        <f>IF(YilDonem&lt;&gt;"",CONCATENATE(YilDonem," dönemine aittir."),"")</f>
        <v/>
      </c>
      <c r="B212" s="494"/>
      <c r="C212" s="494"/>
      <c r="D212" s="494"/>
      <c r="E212" s="494"/>
      <c r="F212" s="494"/>
      <c r="G212" s="494"/>
      <c r="H212" s="494"/>
      <c r="I212" s="494"/>
      <c r="J212" s="64"/>
      <c r="K212" s="64"/>
      <c r="L212" s="64"/>
      <c r="M212" s="64"/>
      <c r="N212" s="64"/>
      <c r="O212" s="64"/>
      <c r="P212" s="64"/>
    </row>
    <row r="213" spans="1:16" ht="19.5" thickBot="1" x14ac:dyDescent="0.35">
      <c r="A213" s="526" t="s">
        <v>75</v>
      </c>
      <c r="B213" s="526"/>
      <c r="C213" s="526"/>
      <c r="D213" s="526"/>
      <c r="E213" s="526"/>
      <c r="F213" s="526"/>
      <c r="G213" s="526"/>
      <c r="H213" s="526"/>
      <c r="I213" s="526"/>
      <c r="J213" s="64"/>
      <c r="K213" s="64"/>
      <c r="L213" s="64"/>
      <c r="M213" s="64"/>
      <c r="N213" s="64"/>
      <c r="O213" s="64"/>
      <c r="P213" s="64"/>
    </row>
    <row r="214" spans="1:16" ht="19.5" customHeight="1" thickBot="1" x14ac:dyDescent="0.3">
      <c r="A214" s="496" t="s">
        <v>167</v>
      </c>
      <c r="B214" s="498"/>
      <c r="C214" s="496" t="str">
        <f>IF(ProjeNo&gt;0,ProjeNo,"")</f>
        <v/>
      </c>
      <c r="D214" s="497"/>
      <c r="E214" s="497"/>
      <c r="F214" s="497"/>
      <c r="G214" s="497"/>
      <c r="H214" s="497"/>
      <c r="I214" s="498"/>
      <c r="J214" s="64"/>
      <c r="K214" s="64"/>
      <c r="L214" s="64"/>
      <c r="M214" s="64"/>
      <c r="N214" s="64"/>
      <c r="O214" s="64"/>
      <c r="P214" s="64"/>
    </row>
    <row r="215" spans="1:16" ht="29.25" customHeight="1" thickBot="1" x14ac:dyDescent="0.3">
      <c r="A215" s="533" t="s">
        <v>168</v>
      </c>
      <c r="B215" s="522"/>
      <c r="C215" s="519" t="str">
        <f>IF(ProjeAdi&gt;0,ProjeAdi,"")</f>
        <v/>
      </c>
      <c r="D215" s="520"/>
      <c r="E215" s="520"/>
      <c r="F215" s="520"/>
      <c r="G215" s="520"/>
      <c r="H215" s="520"/>
      <c r="I215" s="521"/>
      <c r="J215" s="64"/>
      <c r="K215" s="64"/>
      <c r="L215" s="64"/>
      <c r="M215" s="64"/>
      <c r="N215" s="64"/>
      <c r="O215" s="64"/>
      <c r="P215" s="64"/>
    </row>
    <row r="216" spans="1:16" ht="29.25" customHeight="1" thickBot="1" x14ac:dyDescent="0.3">
      <c r="A216" s="533" t="s">
        <v>180</v>
      </c>
      <c r="B216" s="522"/>
      <c r="C216" s="539"/>
      <c r="D216" s="537"/>
      <c r="E216" s="537"/>
      <c r="F216" s="537"/>
      <c r="G216" s="537"/>
      <c r="H216" s="537"/>
      <c r="I216" s="538"/>
      <c r="J216" s="64"/>
      <c r="K216" s="64"/>
      <c r="L216" s="64"/>
      <c r="M216" s="64"/>
      <c r="N216" s="64"/>
      <c r="O216" s="64"/>
      <c r="P216" s="64"/>
    </row>
    <row r="217" spans="1:16" ht="29.25" customHeight="1" thickBot="1" x14ac:dyDescent="0.3">
      <c r="A217" s="533" t="s">
        <v>181</v>
      </c>
      <c r="B217" s="522"/>
      <c r="C217" s="539"/>
      <c r="D217" s="537"/>
      <c r="E217" s="537"/>
      <c r="F217" s="537"/>
      <c r="G217" s="537"/>
      <c r="H217" s="537"/>
      <c r="I217" s="538"/>
      <c r="J217" s="64"/>
      <c r="K217" s="64"/>
      <c r="L217" s="64"/>
      <c r="M217" s="64"/>
      <c r="N217" s="64"/>
      <c r="O217" s="64"/>
      <c r="P217" s="64"/>
    </row>
    <row r="218" spans="1:16" ht="19.5" customHeight="1" thickBot="1" x14ac:dyDescent="0.3">
      <c r="A218" s="496" t="s">
        <v>67</v>
      </c>
      <c r="B218" s="498"/>
      <c r="C218" s="14"/>
      <c r="D218" s="537"/>
      <c r="E218" s="537"/>
      <c r="F218" s="537"/>
      <c r="G218" s="537"/>
      <c r="H218" s="537"/>
      <c r="I218" s="538"/>
      <c r="J218" s="64"/>
      <c r="K218" s="64"/>
      <c r="L218" s="64"/>
      <c r="M218" s="64"/>
      <c r="N218" s="64"/>
      <c r="O218" s="64"/>
      <c r="P218" s="64"/>
    </row>
    <row r="219" spans="1:16" s="1" customFormat="1" ht="30.75" thickBot="1" x14ac:dyDescent="0.3">
      <c r="A219" s="334" t="s">
        <v>3</v>
      </c>
      <c r="B219" s="334" t="s">
        <v>4</v>
      </c>
      <c r="C219" s="334" t="s">
        <v>56</v>
      </c>
      <c r="D219" s="334" t="s">
        <v>141</v>
      </c>
      <c r="E219" s="334" t="s">
        <v>68</v>
      </c>
      <c r="F219" s="334" t="s">
        <v>69</v>
      </c>
      <c r="G219" s="334" t="s">
        <v>70</v>
      </c>
      <c r="H219" s="334" t="s">
        <v>71</v>
      </c>
      <c r="I219" s="334" t="s">
        <v>72</v>
      </c>
      <c r="J219" s="347" t="s">
        <v>76</v>
      </c>
      <c r="K219" s="348" t="s">
        <v>77</v>
      </c>
      <c r="L219" s="348" t="s">
        <v>69</v>
      </c>
      <c r="M219" s="333"/>
      <c r="N219" s="333"/>
      <c r="O219" s="333"/>
      <c r="P219" s="333"/>
    </row>
    <row r="220" spans="1:16" ht="20.100000000000001" customHeight="1" x14ac:dyDescent="0.25">
      <c r="A220" s="349">
        <v>121</v>
      </c>
      <c r="B220" s="79"/>
      <c r="C220" s="125" t="str">
        <f t="shared" ref="C220:C239" si="42">IF(B220&lt;&gt;"",VLOOKUP(B220,PersonelTablo,2,0),"")</f>
        <v/>
      </c>
      <c r="D220" s="126" t="str">
        <f t="shared" ref="D220:D239" si="43">IF(B220&lt;&gt;"",VLOOKUP(B220,PersonelTablo,3,0),"")</f>
        <v/>
      </c>
      <c r="E220" s="80"/>
      <c r="F220" s="81"/>
      <c r="G220" s="136" t="str">
        <f>IF(AND(B220&lt;&gt;"",L220&gt;=F220),E220*F220,"")</f>
        <v/>
      </c>
      <c r="H220" s="133" t="str">
        <f t="shared" ref="H220:H239" si="44">IF(B220&lt;&gt;"",VLOOKUP(B220,G011CTablo,15,0),"")</f>
        <v/>
      </c>
      <c r="I220" s="140" t="str">
        <f>IF(AND(B220&lt;&gt;"",J220&gt;=K220,L220&gt;0),G220*H220,"")</f>
        <v/>
      </c>
      <c r="J220" s="131" t="str">
        <f>IF(B220&gt;0,ROUNDUP(VLOOKUP(B220,G011B!$B:$R,16,0),1),"")</f>
        <v/>
      </c>
      <c r="K220" s="131" t="str">
        <f t="shared" ref="K220:K239" si="45">IF(B220&gt;0,SUMIF($B:$B,B220,$G:$G),"")</f>
        <v/>
      </c>
      <c r="L220" s="132" t="str">
        <f>IF(B220&lt;&gt;"",VLOOKUP(B220,G011B!$B:$Z,25,0),"")</f>
        <v/>
      </c>
      <c r="M220" s="161" t="str">
        <f t="shared" ref="M220:M239" si="46">IF(J220&gt;=K220,"","Personelin bütün iş paketlerindeki Toplam Adam Ay değeri "&amp;K220&amp;" olup, bu değer, G011B formunda beyan edilen Çalışılan Toplam Ay değerini geçemez. Maliyeti hesaplamak için Adam/Ay Oranı veya Çalışılan Ay değerini düzeltiniz. ")</f>
        <v/>
      </c>
      <c r="N220" s="64"/>
      <c r="O220" s="64"/>
      <c r="P220" s="64"/>
    </row>
    <row r="221" spans="1:16" ht="20.100000000000001" customHeight="1" x14ac:dyDescent="0.25">
      <c r="A221" s="350">
        <v>122</v>
      </c>
      <c r="B221" s="82"/>
      <c r="C221" s="127" t="str">
        <f t="shared" si="42"/>
        <v/>
      </c>
      <c r="D221" s="128" t="str">
        <f t="shared" si="43"/>
        <v/>
      </c>
      <c r="E221" s="83"/>
      <c r="F221" s="84"/>
      <c r="G221" s="137" t="str">
        <f t="shared" ref="G221:G239" si="47">IF(AND(B221&lt;&gt;"",L221&gt;=F221),E221*F221,"")</f>
        <v/>
      </c>
      <c r="H221" s="134" t="str">
        <f t="shared" si="44"/>
        <v/>
      </c>
      <c r="I221" s="141" t="str">
        <f t="shared" ref="I221:I239" si="48">IF(AND(B221&lt;&gt;"",J221&gt;=K221,L221&gt;0),G221*H221,"")</f>
        <v/>
      </c>
      <c r="J221" s="131" t="str">
        <f>IF(B221&gt;0,ROUNDUP(VLOOKUP(B221,G011B!$B:$R,16,0),1),"")</f>
        <v/>
      </c>
      <c r="K221" s="131" t="str">
        <f t="shared" si="45"/>
        <v/>
      </c>
      <c r="L221" s="132" t="str">
        <f>IF(B221&lt;&gt;"",VLOOKUP(B221,G011B!$B:$Z,25,0),"")</f>
        <v/>
      </c>
      <c r="M221" s="161" t="str">
        <f t="shared" si="46"/>
        <v/>
      </c>
      <c r="N221" s="64"/>
      <c r="O221" s="64"/>
      <c r="P221" s="64"/>
    </row>
    <row r="222" spans="1:16" ht="20.100000000000001" customHeight="1" x14ac:dyDescent="0.25">
      <c r="A222" s="350">
        <v>123</v>
      </c>
      <c r="B222" s="82"/>
      <c r="C222" s="127" t="str">
        <f t="shared" si="42"/>
        <v/>
      </c>
      <c r="D222" s="128" t="str">
        <f t="shared" si="43"/>
        <v/>
      </c>
      <c r="E222" s="83"/>
      <c r="F222" s="84"/>
      <c r="G222" s="137" t="str">
        <f t="shared" si="47"/>
        <v/>
      </c>
      <c r="H222" s="134" t="str">
        <f t="shared" si="44"/>
        <v/>
      </c>
      <c r="I222" s="141" t="str">
        <f t="shared" si="48"/>
        <v/>
      </c>
      <c r="J222" s="131" t="str">
        <f>IF(B222&gt;0,ROUNDUP(VLOOKUP(B222,G011B!$B:$R,16,0),1),"")</f>
        <v/>
      </c>
      <c r="K222" s="131" t="str">
        <f t="shared" si="45"/>
        <v/>
      </c>
      <c r="L222" s="132" t="str">
        <f>IF(B222&lt;&gt;"",VLOOKUP(B222,G011B!$B:$Z,25,0),"")</f>
        <v/>
      </c>
      <c r="M222" s="161" t="str">
        <f t="shared" si="46"/>
        <v/>
      </c>
      <c r="N222" s="64"/>
      <c r="O222" s="64"/>
      <c r="P222" s="64"/>
    </row>
    <row r="223" spans="1:16" ht="20.100000000000001" customHeight="1" x14ac:dyDescent="0.25">
      <c r="A223" s="350">
        <v>124</v>
      </c>
      <c r="B223" s="82"/>
      <c r="C223" s="127" t="str">
        <f t="shared" si="42"/>
        <v/>
      </c>
      <c r="D223" s="128" t="str">
        <f t="shared" si="43"/>
        <v/>
      </c>
      <c r="E223" s="83"/>
      <c r="F223" s="84"/>
      <c r="G223" s="137" t="str">
        <f t="shared" si="47"/>
        <v/>
      </c>
      <c r="H223" s="134" t="str">
        <f t="shared" si="44"/>
        <v/>
      </c>
      <c r="I223" s="141" t="str">
        <f t="shared" si="48"/>
        <v/>
      </c>
      <c r="J223" s="131" t="str">
        <f>IF(B223&gt;0,ROUNDUP(VLOOKUP(B223,G011B!$B:$R,16,0),1),"")</f>
        <v/>
      </c>
      <c r="K223" s="131" t="str">
        <f t="shared" si="45"/>
        <v/>
      </c>
      <c r="L223" s="132" t="str">
        <f>IF(B223&lt;&gt;"",VLOOKUP(B223,G011B!$B:$Z,25,0),"")</f>
        <v/>
      </c>
      <c r="M223" s="161" t="str">
        <f t="shared" si="46"/>
        <v/>
      </c>
      <c r="N223" s="64"/>
      <c r="O223" s="64"/>
      <c r="P223" s="64"/>
    </row>
    <row r="224" spans="1:16" ht="20.100000000000001" customHeight="1" x14ac:dyDescent="0.25">
      <c r="A224" s="350">
        <v>125</v>
      </c>
      <c r="B224" s="82"/>
      <c r="C224" s="127" t="str">
        <f t="shared" si="42"/>
        <v/>
      </c>
      <c r="D224" s="128" t="str">
        <f t="shared" si="43"/>
        <v/>
      </c>
      <c r="E224" s="83"/>
      <c r="F224" s="84"/>
      <c r="G224" s="137" t="str">
        <f t="shared" si="47"/>
        <v/>
      </c>
      <c r="H224" s="134" t="str">
        <f t="shared" si="44"/>
        <v/>
      </c>
      <c r="I224" s="141" t="str">
        <f t="shared" si="48"/>
        <v/>
      </c>
      <c r="J224" s="131" t="str">
        <f>IF(B224&gt;0,ROUNDUP(VLOOKUP(B224,G011B!$B:$R,16,0),1),"")</f>
        <v/>
      </c>
      <c r="K224" s="131" t="str">
        <f t="shared" si="45"/>
        <v/>
      </c>
      <c r="L224" s="132" t="str">
        <f>IF(B224&lt;&gt;"",VLOOKUP(B224,G011B!$B:$Z,25,0),"")</f>
        <v/>
      </c>
      <c r="M224" s="161" t="str">
        <f t="shared" si="46"/>
        <v/>
      </c>
      <c r="N224" s="64"/>
      <c r="O224" s="64"/>
      <c r="P224" s="64"/>
    </row>
    <row r="225" spans="1:16" ht="20.100000000000001" customHeight="1" x14ac:dyDescent="0.25">
      <c r="A225" s="350">
        <v>126</v>
      </c>
      <c r="B225" s="82"/>
      <c r="C225" s="127" t="str">
        <f t="shared" si="42"/>
        <v/>
      </c>
      <c r="D225" s="128" t="str">
        <f t="shared" si="43"/>
        <v/>
      </c>
      <c r="E225" s="83"/>
      <c r="F225" s="84"/>
      <c r="G225" s="137" t="str">
        <f t="shared" si="47"/>
        <v/>
      </c>
      <c r="H225" s="134" t="str">
        <f t="shared" si="44"/>
        <v/>
      </c>
      <c r="I225" s="141" t="str">
        <f t="shared" si="48"/>
        <v/>
      </c>
      <c r="J225" s="131" t="str">
        <f>IF(B225&gt;0,ROUNDUP(VLOOKUP(B225,G011B!$B:$R,16,0),1),"")</f>
        <v/>
      </c>
      <c r="K225" s="131" t="str">
        <f t="shared" si="45"/>
        <v/>
      </c>
      <c r="L225" s="132" t="str">
        <f>IF(B225&lt;&gt;"",VLOOKUP(B225,G011B!$B:$Z,25,0),"")</f>
        <v/>
      </c>
      <c r="M225" s="161" t="str">
        <f t="shared" si="46"/>
        <v/>
      </c>
      <c r="N225" s="64"/>
      <c r="O225" s="64"/>
      <c r="P225" s="64"/>
    </row>
    <row r="226" spans="1:16" ht="20.100000000000001" customHeight="1" x14ac:dyDescent="0.25">
      <c r="A226" s="350">
        <v>127</v>
      </c>
      <c r="B226" s="82"/>
      <c r="C226" s="127" t="str">
        <f t="shared" si="42"/>
        <v/>
      </c>
      <c r="D226" s="128" t="str">
        <f t="shared" si="43"/>
        <v/>
      </c>
      <c r="E226" s="83"/>
      <c r="F226" s="84"/>
      <c r="G226" s="137" t="str">
        <f t="shared" si="47"/>
        <v/>
      </c>
      <c r="H226" s="134" t="str">
        <f t="shared" si="44"/>
        <v/>
      </c>
      <c r="I226" s="141" t="str">
        <f t="shared" si="48"/>
        <v/>
      </c>
      <c r="J226" s="131" t="str">
        <f>IF(B226&gt;0,ROUNDUP(VLOOKUP(B226,G011B!$B:$R,16,0),1),"")</f>
        <v/>
      </c>
      <c r="K226" s="131" t="str">
        <f t="shared" si="45"/>
        <v/>
      </c>
      <c r="L226" s="132" t="str">
        <f>IF(B226&lt;&gt;"",VLOOKUP(B226,G011B!$B:$Z,25,0),"")</f>
        <v/>
      </c>
      <c r="M226" s="161" t="str">
        <f t="shared" si="46"/>
        <v/>
      </c>
      <c r="N226" s="64"/>
      <c r="O226" s="64"/>
      <c r="P226" s="64"/>
    </row>
    <row r="227" spans="1:16" ht="20.100000000000001" customHeight="1" x14ac:dyDescent="0.25">
      <c r="A227" s="350">
        <v>128</v>
      </c>
      <c r="B227" s="82"/>
      <c r="C227" s="127" t="str">
        <f t="shared" si="42"/>
        <v/>
      </c>
      <c r="D227" s="128" t="str">
        <f t="shared" si="43"/>
        <v/>
      </c>
      <c r="E227" s="83"/>
      <c r="F227" s="84"/>
      <c r="G227" s="137" t="str">
        <f t="shared" si="47"/>
        <v/>
      </c>
      <c r="H227" s="134" t="str">
        <f t="shared" si="44"/>
        <v/>
      </c>
      <c r="I227" s="141" t="str">
        <f t="shared" si="48"/>
        <v/>
      </c>
      <c r="J227" s="131" t="str">
        <f>IF(B227&gt;0,ROUNDUP(VLOOKUP(B227,G011B!$B:$R,16,0),1),"")</f>
        <v/>
      </c>
      <c r="K227" s="131" t="str">
        <f t="shared" si="45"/>
        <v/>
      </c>
      <c r="L227" s="132" t="str">
        <f>IF(B227&lt;&gt;"",VLOOKUP(B227,G011B!$B:$Z,25,0),"")</f>
        <v/>
      </c>
      <c r="M227" s="161" t="str">
        <f t="shared" si="46"/>
        <v/>
      </c>
      <c r="N227" s="64"/>
      <c r="O227" s="64"/>
      <c r="P227" s="64"/>
    </row>
    <row r="228" spans="1:16" ht="20.100000000000001" customHeight="1" x14ac:dyDescent="0.25">
      <c r="A228" s="350">
        <v>129</v>
      </c>
      <c r="B228" s="82"/>
      <c r="C228" s="127" t="str">
        <f t="shared" si="42"/>
        <v/>
      </c>
      <c r="D228" s="128" t="str">
        <f t="shared" si="43"/>
        <v/>
      </c>
      <c r="E228" s="83"/>
      <c r="F228" s="84"/>
      <c r="G228" s="137" t="str">
        <f t="shared" si="47"/>
        <v/>
      </c>
      <c r="H228" s="134" t="str">
        <f t="shared" si="44"/>
        <v/>
      </c>
      <c r="I228" s="141" t="str">
        <f t="shared" si="48"/>
        <v/>
      </c>
      <c r="J228" s="131" t="str">
        <f>IF(B228&gt;0,ROUNDUP(VLOOKUP(B228,G011B!$B:$R,16,0),1),"")</f>
        <v/>
      </c>
      <c r="K228" s="131" t="str">
        <f t="shared" si="45"/>
        <v/>
      </c>
      <c r="L228" s="132" t="str">
        <f>IF(B228&lt;&gt;"",VLOOKUP(B228,G011B!$B:$Z,25,0),"")</f>
        <v/>
      </c>
      <c r="M228" s="161" t="str">
        <f t="shared" si="46"/>
        <v/>
      </c>
      <c r="N228" s="64"/>
      <c r="O228" s="64"/>
      <c r="P228" s="64"/>
    </row>
    <row r="229" spans="1:16" ht="20.100000000000001" customHeight="1" x14ac:dyDescent="0.25">
      <c r="A229" s="350">
        <v>130</v>
      </c>
      <c r="B229" s="82"/>
      <c r="C229" s="127" t="str">
        <f t="shared" si="42"/>
        <v/>
      </c>
      <c r="D229" s="128" t="str">
        <f t="shared" si="43"/>
        <v/>
      </c>
      <c r="E229" s="83"/>
      <c r="F229" s="84"/>
      <c r="G229" s="137" t="str">
        <f t="shared" si="47"/>
        <v/>
      </c>
      <c r="H229" s="134" t="str">
        <f t="shared" si="44"/>
        <v/>
      </c>
      <c r="I229" s="141" t="str">
        <f t="shared" si="48"/>
        <v/>
      </c>
      <c r="J229" s="131" t="str">
        <f>IF(B229&gt;0,ROUNDUP(VLOOKUP(B229,G011B!$B:$R,16,0),1),"")</f>
        <v/>
      </c>
      <c r="K229" s="131" t="str">
        <f t="shared" si="45"/>
        <v/>
      </c>
      <c r="L229" s="132" t="str">
        <f>IF(B229&lt;&gt;"",VLOOKUP(B229,G011B!$B:$Z,25,0),"")</f>
        <v/>
      </c>
      <c r="M229" s="161" t="str">
        <f t="shared" si="46"/>
        <v/>
      </c>
      <c r="N229" s="64"/>
      <c r="O229" s="64"/>
      <c r="P229" s="64"/>
    </row>
    <row r="230" spans="1:16" ht="20.100000000000001" customHeight="1" x14ac:dyDescent="0.25">
      <c r="A230" s="350">
        <v>131</v>
      </c>
      <c r="B230" s="82"/>
      <c r="C230" s="127" t="str">
        <f t="shared" si="42"/>
        <v/>
      </c>
      <c r="D230" s="128" t="str">
        <f t="shared" si="43"/>
        <v/>
      </c>
      <c r="E230" s="83"/>
      <c r="F230" s="84"/>
      <c r="G230" s="137" t="str">
        <f t="shared" si="47"/>
        <v/>
      </c>
      <c r="H230" s="134" t="str">
        <f t="shared" si="44"/>
        <v/>
      </c>
      <c r="I230" s="141" t="str">
        <f t="shared" si="48"/>
        <v/>
      </c>
      <c r="J230" s="131" t="str">
        <f>IF(B230&gt;0,ROUNDUP(VLOOKUP(B230,G011B!$B:$R,16,0),1),"")</f>
        <v/>
      </c>
      <c r="K230" s="131" t="str">
        <f t="shared" si="45"/>
        <v/>
      </c>
      <c r="L230" s="132" t="str">
        <f>IF(B230&lt;&gt;"",VLOOKUP(B230,G011B!$B:$Z,25,0),"")</f>
        <v/>
      </c>
      <c r="M230" s="161" t="str">
        <f t="shared" si="46"/>
        <v/>
      </c>
      <c r="N230" s="64"/>
      <c r="O230" s="64"/>
      <c r="P230" s="64"/>
    </row>
    <row r="231" spans="1:16" ht="20.100000000000001" customHeight="1" x14ac:dyDescent="0.25">
      <c r="A231" s="350">
        <v>132</v>
      </c>
      <c r="B231" s="82"/>
      <c r="C231" s="127" t="str">
        <f t="shared" si="42"/>
        <v/>
      </c>
      <c r="D231" s="128" t="str">
        <f t="shared" si="43"/>
        <v/>
      </c>
      <c r="E231" s="83"/>
      <c r="F231" s="84"/>
      <c r="G231" s="137" t="str">
        <f t="shared" si="47"/>
        <v/>
      </c>
      <c r="H231" s="134" t="str">
        <f t="shared" si="44"/>
        <v/>
      </c>
      <c r="I231" s="141" t="str">
        <f t="shared" si="48"/>
        <v/>
      </c>
      <c r="J231" s="131" t="str">
        <f>IF(B231&gt;0,ROUNDUP(VLOOKUP(B231,G011B!$B:$R,16,0),1),"")</f>
        <v/>
      </c>
      <c r="K231" s="131" t="str">
        <f t="shared" si="45"/>
        <v/>
      </c>
      <c r="L231" s="132" t="str">
        <f>IF(B231&lt;&gt;"",VLOOKUP(B231,G011B!$B:$Z,25,0),"")</f>
        <v/>
      </c>
      <c r="M231" s="161" t="str">
        <f t="shared" si="46"/>
        <v/>
      </c>
      <c r="N231" s="64"/>
      <c r="O231" s="64"/>
      <c r="P231" s="64"/>
    </row>
    <row r="232" spans="1:16" ht="20.100000000000001" customHeight="1" x14ac:dyDescent="0.25">
      <c r="A232" s="350">
        <v>133</v>
      </c>
      <c r="B232" s="82"/>
      <c r="C232" s="127" t="str">
        <f t="shared" si="42"/>
        <v/>
      </c>
      <c r="D232" s="128" t="str">
        <f t="shared" si="43"/>
        <v/>
      </c>
      <c r="E232" s="83"/>
      <c r="F232" s="84"/>
      <c r="G232" s="137" t="str">
        <f t="shared" si="47"/>
        <v/>
      </c>
      <c r="H232" s="134" t="str">
        <f t="shared" si="44"/>
        <v/>
      </c>
      <c r="I232" s="141" t="str">
        <f t="shared" si="48"/>
        <v/>
      </c>
      <c r="J232" s="131" t="str">
        <f>IF(B232&gt;0,ROUNDUP(VLOOKUP(B232,G011B!$B:$R,16,0),1),"")</f>
        <v/>
      </c>
      <c r="K232" s="131" t="str">
        <f t="shared" si="45"/>
        <v/>
      </c>
      <c r="L232" s="132" t="str">
        <f>IF(B232&lt;&gt;"",VLOOKUP(B232,G011B!$B:$Z,25,0),"")</f>
        <v/>
      </c>
      <c r="M232" s="161" t="str">
        <f t="shared" si="46"/>
        <v/>
      </c>
      <c r="N232" s="64"/>
      <c r="O232" s="64"/>
      <c r="P232" s="64"/>
    </row>
    <row r="233" spans="1:16" ht="20.100000000000001" customHeight="1" x14ac:dyDescent="0.25">
      <c r="A233" s="350">
        <v>134</v>
      </c>
      <c r="B233" s="82"/>
      <c r="C233" s="127" t="str">
        <f t="shared" si="42"/>
        <v/>
      </c>
      <c r="D233" s="128" t="str">
        <f t="shared" si="43"/>
        <v/>
      </c>
      <c r="E233" s="83"/>
      <c r="F233" s="84"/>
      <c r="G233" s="137" t="str">
        <f t="shared" si="47"/>
        <v/>
      </c>
      <c r="H233" s="134" t="str">
        <f t="shared" si="44"/>
        <v/>
      </c>
      <c r="I233" s="141" t="str">
        <f t="shared" si="48"/>
        <v/>
      </c>
      <c r="J233" s="131" t="str">
        <f>IF(B233&gt;0,ROUNDUP(VLOOKUP(B233,G011B!$B:$R,16,0),1),"")</f>
        <v/>
      </c>
      <c r="K233" s="131" t="str">
        <f t="shared" si="45"/>
        <v/>
      </c>
      <c r="L233" s="132" t="str">
        <f>IF(B233&lt;&gt;"",VLOOKUP(B233,G011B!$B:$Z,25,0),"")</f>
        <v/>
      </c>
      <c r="M233" s="161" t="str">
        <f t="shared" si="46"/>
        <v/>
      </c>
      <c r="N233" s="64"/>
      <c r="O233" s="64"/>
      <c r="P233" s="64"/>
    </row>
    <row r="234" spans="1:16" ht="20.100000000000001" customHeight="1" x14ac:dyDescent="0.25">
      <c r="A234" s="350">
        <v>135</v>
      </c>
      <c r="B234" s="82"/>
      <c r="C234" s="127" t="str">
        <f t="shared" si="42"/>
        <v/>
      </c>
      <c r="D234" s="128" t="str">
        <f t="shared" si="43"/>
        <v/>
      </c>
      <c r="E234" s="83"/>
      <c r="F234" s="84"/>
      <c r="G234" s="137" t="str">
        <f t="shared" si="47"/>
        <v/>
      </c>
      <c r="H234" s="134" t="str">
        <f t="shared" si="44"/>
        <v/>
      </c>
      <c r="I234" s="141" t="str">
        <f t="shared" si="48"/>
        <v/>
      </c>
      <c r="J234" s="131" t="str">
        <f>IF(B234&gt;0,ROUNDUP(VLOOKUP(B234,G011B!$B:$R,16,0),1),"")</f>
        <v/>
      </c>
      <c r="K234" s="131" t="str">
        <f t="shared" si="45"/>
        <v/>
      </c>
      <c r="L234" s="132" t="str">
        <f>IF(B234&lt;&gt;"",VLOOKUP(B234,G011B!$B:$Z,25,0),"")</f>
        <v/>
      </c>
      <c r="M234" s="161" t="str">
        <f t="shared" si="46"/>
        <v/>
      </c>
      <c r="N234" s="64"/>
      <c r="O234" s="64"/>
      <c r="P234" s="64"/>
    </row>
    <row r="235" spans="1:16" ht="20.100000000000001" customHeight="1" x14ac:dyDescent="0.25">
      <c r="A235" s="350">
        <v>136</v>
      </c>
      <c r="B235" s="82"/>
      <c r="C235" s="127" t="str">
        <f t="shared" si="42"/>
        <v/>
      </c>
      <c r="D235" s="128" t="str">
        <f t="shared" si="43"/>
        <v/>
      </c>
      <c r="E235" s="83"/>
      <c r="F235" s="84"/>
      <c r="G235" s="137" t="str">
        <f t="shared" si="47"/>
        <v/>
      </c>
      <c r="H235" s="134" t="str">
        <f t="shared" si="44"/>
        <v/>
      </c>
      <c r="I235" s="141" t="str">
        <f t="shared" si="48"/>
        <v/>
      </c>
      <c r="J235" s="131" t="str">
        <f>IF(B235&gt;0,ROUNDUP(VLOOKUP(B235,G011B!$B:$R,16,0),1),"")</f>
        <v/>
      </c>
      <c r="K235" s="131" t="str">
        <f t="shared" si="45"/>
        <v/>
      </c>
      <c r="L235" s="132" t="str">
        <f>IF(B235&lt;&gt;"",VLOOKUP(B235,G011B!$B:$Z,25,0),"")</f>
        <v/>
      </c>
      <c r="M235" s="161" t="str">
        <f t="shared" si="46"/>
        <v/>
      </c>
      <c r="N235" s="64"/>
      <c r="O235" s="64"/>
      <c r="P235" s="64"/>
    </row>
    <row r="236" spans="1:16" ht="20.100000000000001" customHeight="1" x14ac:dyDescent="0.25">
      <c r="A236" s="350">
        <v>137</v>
      </c>
      <c r="B236" s="82"/>
      <c r="C236" s="127" t="str">
        <f t="shared" si="42"/>
        <v/>
      </c>
      <c r="D236" s="128" t="str">
        <f t="shared" si="43"/>
        <v/>
      </c>
      <c r="E236" s="83"/>
      <c r="F236" s="84"/>
      <c r="G236" s="137" t="str">
        <f t="shared" si="47"/>
        <v/>
      </c>
      <c r="H236" s="134" t="str">
        <f t="shared" si="44"/>
        <v/>
      </c>
      <c r="I236" s="141" t="str">
        <f t="shared" si="48"/>
        <v/>
      </c>
      <c r="J236" s="131" t="str">
        <f>IF(B236&gt;0,ROUNDUP(VLOOKUP(B236,G011B!$B:$R,16,0),1),"")</f>
        <v/>
      </c>
      <c r="K236" s="131" t="str">
        <f t="shared" si="45"/>
        <v/>
      </c>
      <c r="L236" s="132" t="str">
        <f>IF(B236&lt;&gt;"",VLOOKUP(B236,G011B!$B:$Z,25,0),"")</f>
        <v/>
      </c>
      <c r="M236" s="161" t="str">
        <f t="shared" si="46"/>
        <v/>
      </c>
      <c r="N236" s="64"/>
      <c r="O236" s="64"/>
      <c r="P236" s="64"/>
    </row>
    <row r="237" spans="1:16" ht="20.100000000000001" customHeight="1" x14ac:dyDescent="0.25">
      <c r="A237" s="350">
        <v>138</v>
      </c>
      <c r="B237" s="82"/>
      <c r="C237" s="127" t="str">
        <f t="shared" si="42"/>
        <v/>
      </c>
      <c r="D237" s="128" t="str">
        <f t="shared" si="43"/>
        <v/>
      </c>
      <c r="E237" s="83"/>
      <c r="F237" s="84"/>
      <c r="G237" s="137" t="str">
        <f t="shared" si="47"/>
        <v/>
      </c>
      <c r="H237" s="134" t="str">
        <f t="shared" si="44"/>
        <v/>
      </c>
      <c r="I237" s="141" t="str">
        <f t="shared" si="48"/>
        <v/>
      </c>
      <c r="J237" s="131" t="str">
        <f>IF(B237&gt;0,ROUNDUP(VLOOKUP(B237,G011B!$B:$R,16,0),1),"")</f>
        <v/>
      </c>
      <c r="K237" s="131" t="str">
        <f t="shared" si="45"/>
        <v/>
      </c>
      <c r="L237" s="132" t="str">
        <f>IF(B237&lt;&gt;"",VLOOKUP(B237,G011B!$B:$Z,25,0),"")</f>
        <v/>
      </c>
      <c r="M237" s="161" t="str">
        <f t="shared" si="46"/>
        <v/>
      </c>
      <c r="N237" s="64"/>
      <c r="O237" s="64"/>
      <c r="P237" s="64"/>
    </row>
    <row r="238" spans="1:16" ht="20.100000000000001" customHeight="1" x14ac:dyDescent="0.25">
      <c r="A238" s="350">
        <v>139</v>
      </c>
      <c r="B238" s="82"/>
      <c r="C238" s="127" t="str">
        <f t="shared" si="42"/>
        <v/>
      </c>
      <c r="D238" s="128" t="str">
        <f t="shared" si="43"/>
        <v/>
      </c>
      <c r="E238" s="83"/>
      <c r="F238" s="84"/>
      <c r="G238" s="137" t="str">
        <f t="shared" si="47"/>
        <v/>
      </c>
      <c r="H238" s="134" t="str">
        <f t="shared" si="44"/>
        <v/>
      </c>
      <c r="I238" s="141" t="str">
        <f t="shared" si="48"/>
        <v/>
      </c>
      <c r="J238" s="131" t="str">
        <f>IF(B238&gt;0,ROUNDUP(VLOOKUP(B238,G011B!$B:$R,16,0),1),"")</f>
        <v/>
      </c>
      <c r="K238" s="131" t="str">
        <f t="shared" si="45"/>
        <v/>
      </c>
      <c r="L238" s="132" t="str">
        <f>IF(B238&lt;&gt;"",VLOOKUP(B238,G011B!$B:$Z,25,0),"")</f>
        <v/>
      </c>
      <c r="M238" s="161" t="str">
        <f t="shared" si="46"/>
        <v/>
      </c>
      <c r="N238" s="64"/>
      <c r="O238" s="64"/>
      <c r="P238" s="64"/>
    </row>
    <row r="239" spans="1:16" ht="20.100000000000001" customHeight="1" thickBot="1" x14ac:dyDescent="0.3">
      <c r="A239" s="351">
        <v>140</v>
      </c>
      <c r="B239" s="85"/>
      <c r="C239" s="129" t="str">
        <f t="shared" si="42"/>
        <v/>
      </c>
      <c r="D239" s="130" t="str">
        <f t="shared" si="43"/>
        <v/>
      </c>
      <c r="E239" s="86"/>
      <c r="F239" s="87"/>
      <c r="G239" s="138" t="str">
        <f t="shared" si="47"/>
        <v/>
      </c>
      <c r="H239" s="135" t="str">
        <f t="shared" si="44"/>
        <v/>
      </c>
      <c r="I239" s="142" t="str">
        <f t="shared" si="48"/>
        <v/>
      </c>
      <c r="J239" s="131" t="str">
        <f>IF(B239&gt;0,ROUNDUP(VLOOKUP(B239,G011B!$B:$R,16,0),1),"")</f>
        <v/>
      </c>
      <c r="K239" s="131" t="str">
        <f t="shared" si="45"/>
        <v/>
      </c>
      <c r="L239" s="132" t="str">
        <f>IF(B239&lt;&gt;"",VLOOKUP(B239,G011B!$B:$Z,25,0),"")</f>
        <v/>
      </c>
      <c r="M239" s="161" t="str">
        <f t="shared" si="46"/>
        <v/>
      </c>
      <c r="N239" s="64"/>
      <c r="O239" s="64"/>
      <c r="P239" s="64"/>
    </row>
    <row r="240" spans="1:16" ht="20.100000000000001" customHeight="1" thickBot="1" x14ac:dyDescent="0.35">
      <c r="A240" s="534" t="s">
        <v>35</v>
      </c>
      <c r="B240" s="535"/>
      <c r="C240" s="535"/>
      <c r="D240" s="535"/>
      <c r="E240" s="535"/>
      <c r="F240" s="536"/>
      <c r="G240" s="139">
        <f>SUM(G220:G239)</f>
        <v>0</v>
      </c>
      <c r="H240" s="346"/>
      <c r="I240" s="122">
        <f>IF(C218=C183,SUM(I220:I239)+I205,SUM(I220:I239))</f>
        <v>0</v>
      </c>
      <c r="J240" s="64"/>
      <c r="K240" s="64"/>
      <c r="L240" s="64"/>
      <c r="M240" s="64"/>
      <c r="N240" s="143">
        <f>IF(COUNTA(E220:E239)&gt;0,1,0)</f>
        <v>0</v>
      </c>
      <c r="O240" s="64"/>
      <c r="P240" s="64"/>
    </row>
    <row r="241" spans="1:16" ht="20.100000000000001" customHeight="1" thickBot="1" x14ac:dyDescent="0.3">
      <c r="A241" s="527" t="s">
        <v>73</v>
      </c>
      <c r="B241" s="528"/>
      <c r="C241" s="528"/>
      <c r="D241" s="529"/>
      <c r="E241" s="111">
        <f>SUM(G:G)/2</f>
        <v>0</v>
      </c>
      <c r="F241" s="530"/>
      <c r="G241" s="531"/>
      <c r="H241" s="532"/>
      <c r="I241" s="120">
        <f>SUM(I220:I239)+I206</f>
        <v>0</v>
      </c>
      <c r="J241" s="64"/>
      <c r="K241" s="64"/>
      <c r="L241" s="64"/>
      <c r="M241" s="64"/>
      <c r="N241" s="64"/>
      <c r="O241" s="64"/>
      <c r="P241" s="64"/>
    </row>
    <row r="242" spans="1:16" x14ac:dyDescent="0.25">
      <c r="A242" s="341" t="s">
        <v>137</v>
      </c>
      <c r="B242" s="64"/>
      <c r="C242" s="64"/>
      <c r="D242" s="64"/>
      <c r="E242" s="64"/>
      <c r="F242" s="64"/>
      <c r="G242" s="64"/>
      <c r="H242" s="64"/>
      <c r="I242" s="64"/>
      <c r="J242" s="64"/>
      <c r="K242" s="64"/>
      <c r="L242" s="64"/>
      <c r="M242" s="64"/>
      <c r="N242" s="64"/>
      <c r="O242" s="64"/>
      <c r="P242" s="64"/>
    </row>
    <row r="243" spans="1:16" x14ac:dyDescent="0.25">
      <c r="A243" s="64"/>
      <c r="B243" s="64"/>
      <c r="C243" s="64"/>
      <c r="D243" s="64"/>
      <c r="E243" s="64"/>
      <c r="F243" s="64"/>
      <c r="G243" s="64"/>
      <c r="H243" s="64"/>
      <c r="I243" s="64"/>
      <c r="J243" s="64"/>
      <c r="K243" s="64"/>
      <c r="L243" s="64"/>
      <c r="M243" s="64"/>
      <c r="N243" s="64"/>
      <c r="O243" s="64"/>
      <c r="P243" s="64"/>
    </row>
    <row r="244" spans="1:16" ht="19.5" x14ac:dyDescent="0.3">
      <c r="A244" s="352" t="s">
        <v>32</v>
      </c>
      <c r="B244" s="354">
        <f ca="1">imzatarihi</f>
        <v>46091</v>
      </c>
      <c r="C244" s="353" t="s">
        <v>33</v>
      </c>
      <c r="D244" s="355" t="str">
        <f>IF(kurulusyetkilisi&gt;0,kurulusyetkilisi,"")</f>
        <v/>
      </c>
      <c r="E244" s="64"/>
      <c r="F244" s="64"/>
      <c r="G244" s="230"/>
      <c r="H244" s="229"/>
      <c r="I244" s="229"/>
      <c r="J244" s="64"/>
      <c r="K244" s="94"/>
      <c r="L244" s="94"/>
      <c r="M244" s="2"/>
      <c r="N244" s="94"/>
      <c r="O244" s="94"/>
      <c r="P244" s="64"/>
    </row>
    <row r="245" spans="1:16" ht="19.5" x14ac:dyDescent="0.3">
      <c r="A245" s="232"/>
      <c r="B245" s="232"/>
      <c r="C245" s="353" t="s">
        <v>34</v>
      </c>
      <c r="D245" s="77"/>
      <c r="E245" s="469"/>
      <c r="F245" s="469"/>
      <c r="G245" s="469"/>
      <c r="H245" s="61"/>
      <c r="I245" s="61"/>
      <c r="J245" s="64"/>
      <c r="K245" s="94"/>
      <c r="L245" s="94"/>
      <c r="M245" s="2"/>
      <c r="N245" s="94"/>
      <c r="O245" s="94"/>
      <c r="P245" s="64"/>
    </row>
    <row r="246" spans="1:16" ht="15.75" x14ac:dyDescent="0.25">
      <c r="A246" s="508" t="s">
        <v>66</v>
      </c>
      <c r="B246" s="508"/>
      <c r="C246" s="508"/>
      <c r="D246" s="508"/>
      <c r="E246" s="508"/>
      <c r="F246" s="508"/>
      <c r="G246" s="508"/>
      <c r="H246" s="508"/>
      <c r="I246" s="508"/>
      <c r="J246" s="64"/>
      <c r="K246" s="64"/>
      <c r="L246" s="64"/>
      <c r="M246" s="64"/>
      <c r="N246" s="64"/>
      <c r="O246" s="64"/>
      <c r="P246" s="64"/>
    </row>
    <row r="247" spans="1:16" x14ac:dyDescent="0.25">
      <c r="A247" s="494" t="str">
        <f>IF(YilDonem&lt;&gt;"",CONCATENATE(YilDonem," dönemine aittir."),"")</f>
        <v/>
      </c>
      <c r="B247" s="494"/>
      <c r="C247" s="494"/>
      <c r="D247" s="494"/>
      <c r="E247" s="494"/>
      <c r="F247" s="494"/>
      <c r="G247" s="494"/>
      <c r="H247" s="494"/>
      <c r="I247" s="494"/>
      <c r="J247" s="64"/>
      <c r="K247" s="64"/>
      <c r="L247" s="64"/>
      <c r="M247" s="64"/>
      <c r="N247" s="64"/>
      <c r="O247" s="64"/>
      <c r="P247" s="64"/>
    </row>
    <row r="248" spans="1:16" ht="19.5" thickBot="1" x14ac:dyDescent="0.35">
      <c r="A248" s="526" t="s">
        <v>75</v>
      </c>
      <c r="B248" s="526"/>
      <c r="C248" s="526"/>
      <c r="D248" s="526"/>
      <c r="E248" s="526"/>
      <c r="F248" s="526"/>
      <c r="G248" s="526"/>
      <c r="H248" s="526"/>
      <c r="I248" s="526"/>
      <c r="J248" s="64"/>
      <c r="K248" s="64"/>
      <c r="L248" s="64"/>
      <c r="M248" s="64"/>
      <c r="N248" s="64"/>
      <c r="O248" s="64"/>
      <c r="P248" s="64"/>
    </row>
    <row r="249" spans="1:16" ht="19.5" customHeight="1" thickBot="1" x14ac:dyDescent="0.3">
      <c r="A249" s="496" t="s">
        <v>167</v>
      </c>
      <c r="B249" s="498"/>
      <c r="C249" s="496" t="str">
        <f>IF(ProjeNo&gt;0,ProjeNo,"")</f>
        <v/>
      </c>
      <c r="D249" s="497"/>
      <c r="E249" s="497"/>
      <c r="F249" s="497"/>
      <c r="G249" s="497"/>
      <c r="H249" s="497"/>
      <c r="I249" s="498"/>
      <c r="J249" s="64"/>
      <c r="K249" s="64"/>
      <c r="L249" s="64"/>
      <c r="M249" s="64"/>
      <c r="N249" s="64"/>
      <c r="O249" s="64"/>
      <c r="P249" s="64"/>
    </row>
    <row r="250" spans="1:16" ht="29.25" customHeight="1" thickBot="1" x14ac:dyDescent="0.3">
      <c r="A250" s="533" t="s">
        <v>168</v>
      </c>
      <c r="B250" s="522"/>
      <c r="C250" s="519" t="str">
        <f>IF(ProjeAdi&gt;0,ProjeAdi,"")</f>
        <v/>
      </c>
      <c r="D250" s="520"/>
      <c r="E250" s="520"/>
      <c r="F250" s="520"/>
      <c r="G250" s="520"/>
      <c r="H250" s="520"/>
      <c r="I250" s="521"/>
      <c r="J250" s="64"/>
      <c r="K250" s="64"/>
      <c r="L250" s="64"/>
      <c r="M250" s="64"/>
      <c r="N250" s="64"/>
      <c r="O250" s="64"/>
      <c r="P250" s="64"/>
    </row>
    <row r="251" spans="1:16" ht="29.25" customHeight="1" thickBot="1" x14ac:dyDescent="0.3">
      <c r="A251" s="533" t="s">
        <v>180</v>
      </c>
      <c r="B251" s="522"/>
      <c r="C251" s="539"/>
      <c r="D251" s="537"/>
      <c r="E251" s="537"/>
      <c r="F251" s="537"/>
      <c r="G251" s="537"/>
      <c r="H251" s="537"/>
      <c r="I251" s="538"/>
      <c r="J251" s="64"/>
      <c r="K251" s="64"/>
      <c r="L251" s="64"/>
      <c r="M251" s="64"/>
      <c r="N251" s="64"/>
      <c r="O251" s="64"/>
      <c r="P251" s="64"/>
    </row>
    <row r="252" spans="1:16" ht="29.25" customHeight="1" thickBot="1" x14ac:dyDescent="0.3">
      <c r="A252" s="533" t="s">
        <v>181</v>
      </c>
      <c r="B252" s="522"/>
      <c r="C252" s="539"/>
      <c r="D252" s="537"/>
      <c r="E252" s="537"/>
      <c r="F252" s="537"/>
      <c r="G252" s="537"/>
      <c r="H252" s="537"/>
      <c r="I252" s="538"/>
      <c r="J252" s="64"/>
      <c r="K252" s="64"/>
      <c r="L252" s="64"/>
      <c r="M252" s="64"/>
      <c r="N252" s="64"/>
      <c r="O252" s="64"/>
      <c r="P252" s="64"/>
    </row>
    <row r="253" spans="1:16" ht="19.5" customHeight="1" thickBot="1" x14ac:dyDescent="0.3">
      <c r="A253" s="496" t="s">
        <v>67</v>
      </c>
      <c r="B253" s="498"/>
      <c r="C253" s="14"/>
      <c r="D253" s="537"/>
      <c r="E253" s="537"/>
      <c r="F253" s="537"/>
      <c r="G253" s="537"/>
      <c r="H253" s="537"/>
      <c r="I253" s="538"/>
      <c r="J253" s="64"/>
      <c r="K253" s="64"/>
      <c r="L253" s="64"/>
      <c r="M253" s="64"/>
      <c r="N253" s="64"/>
      <c r="O253" s="64"/>
      <c r="P253" s="64"/>
    </row>
    <row r="254" spans="1:16" s="1" customFormat="1" ht="30.75" thickBot="1" x14ac:dyDescent="0.3">
      <c r="A254" s="334" t="s">
        <v>3</v>
      </c>
      <c r="B254" s="334" t="s">
        <v>4</v>
      </c>
      <c r="C254" s="334" t="s">
        <v>56</v>
      </c>
      <c r="D254" s="334" t="s">
        <v>141</v>
      </c>
      <c r="E254" s="334" t="s">
        <v>68</v>
      </c>
      <c r="F254" s="334" t="s">
        <v>69</v>
      </c>
      <c r="G254" s="334" t="s">
        <v>70</v>
      </c>
      <c r="H254" s="334" t="s">
        <v>71</v>
      </c>
      <c r="I254" s="334" t="s">
        <v>72</v>
      </c>
      <c r="J254" s="347" t="s">
        <v>76</v>
      </c>
      <c r="K254" s="348" t="s">
        <v>77</v>
      </c>
      <c r="L254" s="348" t="s">
        <v>69</v>
      </c>
      <c r="M254" s="333"/>
      <c r="N254" s="333"/>
      <c r="O254" s="333"/>
      <c r="P254" s="333"/>
    </row>
    <row r="255" spans="1:16" ht="20.100000000000001" customHeight="1" x14ac:dyDescent="0.25">
      <c r="A255" s="349">
        <v>141</v>
      </c>
      <c r="B255" s="79"/>
      <c r="C255" s="125" t="str">
        <f t="shared" ref="C255:C274" si="49">IF(B255&lt;&gt;"",VLOOKUP(B255,PersonelTablo,2,0),"")</f>
        <v/>
      </c>
      <c r="D255" s="126" t="str">
        <f t="shared" ref="D255:D274" si="50">IF(B255&lt;&gt;"",VLOOKUP(B255,PersonelTablo,3,0),"")</f>
        <v/>
      </c>
      <c r="E255" s="80"/>
      <c r="F255" s="81"/>
      <c r="G255" s="136" t="str">
        <f>IF(AND(B255&lt;&gt;"",L255&gt;=F255),E255*F255,"")</f>
        <v/>
      </c>
      <c r="H255" s="133" t="str">
        <f t="shared" ref="H255:H274" si="51">IF(B255&lt;&gt;"",VLOOKUP(B255,G011CTablo,15,0),"")</f>
        <v/>
      </c>
      <c r="I255" s="140" t="str">
        <f>IF(AND(B255&lt;&gt;"",J255&gt;=K255,L255&gt;0),G255*H255,"")</f>
        <v/>
      </c>
      <c r="J255" s="131" t="str">
        <f>IF(B255&gt;0,ROUNDUP(VLOOKUP(B255,G011B!$B:$R,16,0),1),"")</f>
        <v/>
      </c>
      <c r="K255" s="131" t="str">
        <f t="shared" ref="K255:K274" si="52">IF(B255&gt;0,SUMIF($B:$B,B255,$G:$G),"")</f>
        <v/>
      </c>
      <c r="L255" s="132" t="str">
        <f>IF(B255&lt;&gt;"",VLOOKUP(B255,G011B!$B:$Z,25,0),"")</f>
        <v/>
      </c>
      <c r="M255" s="161" t="str">
        <f t="shared" ref="M255:M274" si="53">IF(J255&gt;=K255,"","Personelin bütün iş paketlerindeki Toplam Adam Ay değeri "&amp;K255&amp;" olup, bu değer, G011B formunda beyan edilen Çalışılan Toplam Ay değerini geçemez. Maliyeti hesaplamak için Adam/Ay Oranı veya Çalışılan Ay değerini düzeltiniz. ")</f>
        <v/>
      </c>
      <c r="N255" s="64"/>
      <c r="O255" s="64"/>
      <c r="P255" s="64"/>
    </row>
    <row r="256" spans="1:16" ht="20.100000000000001" customHeight="1" x14ac:dyDescent="0.25">
      <c r="A256" s="350">
        <v>142</v>
      </c>
      <c r="B256" s="82"/>
      <c r="C256" s="127" t="str">
        <f t="shared" si="49"/>
        <v/>
      </c>
      <c r="D256" s="128" t="str">
        <f t="shared" si="50"/>
        <v/>
      </c>
      <c r="E256" s="83"/>
      <c r="F256" s="84"/>
      <c r="G256" s="137" t="str">
        <f t="shared" ref="G256:G274" si="54">IF(AND(B256&lt;&gt;"",L256&gt;=F256),E256*F256,"")</f>
        <v/>
      </c>
      <c r="H256" s="134" t="str">
        <f t="shared" si="51"/>
        <v/>
      </c>
      <c r="I256" s="141" t="str">
        <f t="shared" ref="I256:I274" si="55">IF(AND(B256&lt;&gt;"",J256&gt;=K256,L256&gt;0),G256*H256,"")</f>
        <v/>
      </c>
      <c r="J256" s="131" t="str">
        <f>IF(B256&gt;0,ROUNDUP(VLOOKUP(B256,G011B!$B:$R,16,0),1),"")</f>
        <v/>
      </c>
      <c r="K256" s="131" t="str">
        <f t="shared" si="52"/>
        <v/>
      </c>
      <c r="L256" s="132" t="str">
        <f>IF(B256&lt;&gt;"",VLOOKUP(B256,G011B!$B:$Z,25,0),"")</f>
        <v/>
      </c>
      <c r="M256" s="161" t="str">
        <f t="shared" si="53"/>
        <v/>
      </c>
      <c r="N256" s="64"/>
      <c r="O256" s="64"/>
      <c r="P256" s="64"/>
    </row>
    <row r="257" spans="1:16" ht="20.100000000000001" customHeight="1" x14ac:dyDescent="0.25">
      <c r="A257" s="350">
        <v>143</v>
      </c>
      <c r="B257" s="82"/>
      <c r="C257" s="127" t="str">
        <f t="shared" si="49"/>
        <v/>
      </c>
      <c r="D257" s="128" t="str">
        <f t="shared" si="50"/>
        <v/>
      </c>
      <c r="E257" s="83"/>
      <c r="F257" s="84"/>
      <c r="G257" s="137" t="str">
        <f t="shared" si="54"/>
        <v/>
      </c>
      <c r="H257" s="134" t="str">
        <f t="shared" si="51"/>
        <v/>
      </c>
      <c r="I257" s="141" t="str">
        <f t="shared" si="55"/>
        <v/>
      </c>
      <c r="J257" s="131" t="str">
        <f>IF(B257&gt;0,ROUNDUP(VLOOKUP(B257,G011B!$B:$R,16,0),1),"")</f>
        <v/>
      </c>
      <c r="K257" s="131" t="str">
        <f t="shared" si="52"/>
        <v/>
      </c>
      <c r="L257" s="132" t="str">
        <f>IF(B257&lt;&gt;"",VLOOKUP(B257,G011B!$B:$Z,25,0),"")</f>
        <v/>
      </c>
      <c r="M257" s="161" t="str">
        <f t="shared" si="53"/>
        <v/>
      </c>
      <c r="N257" s="64"/>
      <c r="O257" s="64"/>
      <c r="P257" s="64"/>
    </row>
    <row r="258" spans="1:16" ht="20.100000000000001" customHeight="1" x14ac:dyDescent="0.25">
      <c r="A258" s="350">
        <v>144</v>
      </c>
      <c r="B258" s="82"/>
      <c r="C258" s="127" t="str">
        <f t="shared" si="49"/>
        <v/>
      </c>
      <c r="D258" s="128" t="str">
        <f t="shared" si="50"/>
        <v/>
      </c>
      <c r="E258" s="83"/>
      <c r="F258" s="84"/>
      <c r="G258" s="137" t="str">
        <f t="shared" si="54"/>
        <v/>
      </c>
      <c r="H258" s="134" t="str">
        <f t="shared" si="51"/>
        <v/>
      </c>
      <c r="I258" s="141" t="str">
        <f t="shared" si="55"/>
        <v/>
      </c>
      <c r="J258" s="131" t="str">
        <f>IF(B258&gt;0,ROUNDUP(VLOOKUP(B258,G011B!$B:$R,16,0),1),"")</f>
        <v/>
      </c>
      <c r="K258" s="131" t="str">
        <f t="shared" si="52"/>
        <v/>
      </c>
      <c r="L258" s="132" t="str">
        <f>IF(B258&lt;&gt;"",VLOOKUP(B258,G011B!$B:$Z,25,0),"")</f>
        <v/>
      </c>
      <c r="M258" s="161" t="str">
        <f t="shared" si="53"/>
        <v/>
      </c>
      <c r="N258" s="64"/>
      <c r="O258" s="64"/>
      <c r="P258" s="64"/>
    </row>
    <row r="259" spans="1:16" ht="20.100000000000001" customHeight="1" x14ac:dyDescent="0.25">
      <c r="A259" s="350">
        <v>145</v>
      </c>
      <c r="B259" s="82"/>
      <c r="C259" s="127" t="str">
        <f t="shared" si="49"/>
        <v/>
      </c>
      <c r="D259" s="128" t="str">
        <f t="shared" si="50"/>
        <v/>
      </c>
      <c r="E259" s="83"/>
      <c r="F259" s="84"/>
      <c r="G259" s="137" t="str">
        <f t="shared" si="54"/>
        <v/>
      </c>
      <c r="H259" s="134" t="str">
        <f t="shared" si="51"/>
        <v/>
      </c>
      <c r="I259" s="141" t="str">
        <f t="shared" si="55"/>
        <v/>
      </c>
      <c r="J259" s="131" t="str">
        <f>IF(B259&gt;0,ROUNDUP(VLOOKUP(B259,G011B!$B:$R,16,0),1),"")</f>
        <v/>
      </c>
      <c r="K259" s="131" t="str">
        <f t="shared" si="52"/>
        <v/>
      </c>
      <c r="L259" s="132" t="str">
        <f>IF(B259&lt;&gt;"",VLOOKUP(B259,G011B!$B:$Z,25,0),"")</f>
        <v/>
      </c>
      <c r="M259" s="161" t="str">
        <f t="shared" si="53"/>
        <v/>
      </c>
      <c r="N259" s="64"/>
      <c r="O259" s="64"/>
      <c r="P259" s="64"/>
    </row>
    <row r="260" spans="1:16" ht="20.100000000000001" customHeight="1" x14ac:dyDescent="0.25">
      <c r="A260" s="350">
        <v>146</v>
      </c>
      <c r="B260" s="82"/>
      <c r="C260" s="127" t="str">
        <f t="shared" si="49"/>
        <v/>
      </c>
      <c r="D260" s="128" t="str">
        <f t="shared" si="50"/>
        <v/>
      </c>
      <c r="E260" s="83"/>
      <c r="F260" s="84"/>
      <c r="G260" s="137" t="str">
        <f t="shared" si="54"/>
        <v/>
      </c>
      <c r="H260" s="134" t="str">
        <f t="shared" si="51"/>
        <v/>
      </c>
      <c r="I260" s="141" t="str">
        <f t="shared" si="55"/>
        <v/>
      </c>
      <c r="J260" s="131" t="str">
        <f>IF(B260&gt;0,ROUNDUP(VLOOKUP(B260,G011B!$B:$R,16,0),1),"")</f>
        <v/>
      </c>
      <c r="K260" s="131" t="str">
        <f t="shared" si="52"/>
        <v/>
      </c>
      <c r="L260" s="132" t="str">
        <f>IF(B260&lt;&gt;"",VLOOKUP(B260,G011B!$B:$Z,25,0),"")</f>
        <v/>
      </c>
      <c r="M260" s="161" t="str">
        <f t="shared" si="53"/>
        <v/>
      </c>
      <c r="N260" s="64"/>
      <c r="O260" s="64"/>
      <c r="P260" s="64"/>
    </row>
    <row r="261" spans="1:16" ht="20.100000000000001" customHeight="1" x14ac:dyDescent="0.25">
      <c r="A261" s="350">
        <v>147</v>
      </c>
      <c r="B261" s="82"/>
      <c r="C261" s="127" t="str">
        <f t="shared" si="49"/>
        <v/>
      </c>
      <c r="D261" s="128" t="str">
        <f t="shared" si="50"/>
        <v/>
      </c>
      <c r="E261" s="83"/>
      <c r="F261" s="84"/>
      <c r="G261" s="137" t="str">
        <f t="shared" si="54"/>
        <v/>
      </c>
      <c r="H261" s="134" t="str">
        <f t="shared" si="51"/>
        <v/>
      </c>
      <c r="I261" s="141" t="str">
        <f t="shared" si="55"/>
        <v/>
      </c>
      <c r="J261" s="131" t="str">
        <f>IF(B261&gt;0,ROUNDUP(VLOOKUP(B261,G011B!$B:$R,16,0),1),"")</f>
        <v/>
      </c>
      <c r="K261" s="131" t="str">
        <f t="shared" si="52"/>
        <v/>
      </c>
      <c r="L261" s="132" t="str">
        <f>IF(B261&lt;&gt;"",VLOOKUP(B261,G011B!$B:$Z,25,0),"")</f>
        <v/>
      </c>
      <c r="M261" s="161" t="str">
        <f t="shared" si="53"/>
        <v/>
      </c>
      <c r="N261" s="64"/>
      <c r="O261" s="64"/>
      <c r="P261" s="64"/>
    </row>
    <row r="262" spans="1:16" ht="20.100000000000001" customHeight="1" x14ac:dyDescent="0.25">
      <c r="A262" s="350">
        <v>148</v>
      </c>
      <c r="B262" s="82"/>
      <c r="C262" s="127" t="str">
        <f t="shared" si="49"/>
        <v/>
      </c>
      <c r="D262" s="128" t="str">
        <f t="shared" si="50"/>
        <v/>
      </c>
      <c r="E262" s="83"/>
      <c r="F262" s="84"/>
      <c r="G262" s="137" t="str">
        <f t="shared" si="54"/>
        <v/>
      </c>
      <c r="H262" s="134" t="str">
        <f t="shared" si="51"/>
        <v/>
      </c>
      <c r="I262" s="141" t="str">
        <f t="shared" si="55"/>
        <v/>
      </c>
      <c r="J262" s="131" t="str">
        <f>IF(B262&gt;0,ROUNDUP(VLOOKUP(B262,G011B!$B:$R,16,0),1),"")</f>
        <v/>
      </c>
      <c r="K262" s="131" t="str">
        <f t="shared" si="52"/>
        <v/>
      </c>
      <c r="L262" s="132" t="str">
        <f>IF(B262&lt;&gt;"",VLOOKUP(B262,G011B!$B:$Z,25,0),"")</f>
        <v/>
      </c>
      <c r="M262" s="161" t="str">
        <f t="shared" si="53"/>
        <v/>
      </c>
      <c r="N262" s="64"/>
      <c r="O262" s="64"/>
      <c r="P262" s="64"/>
    </row>
    <row r="263" spans="1:16" ht="20.100000000000001" customHeight="1" x14ac:dyDescent="0.25">
      <c r="A263" s="350">
        <v>149</v>
      </c>
      <c r="B263" s="82"/>
      <c r="C263" s="127" t="str">
        <f t="shared" si="49"/>
        <v/>
      </c>
      <c r="D263" s="128" t="str">
        <f t="shared" si="50"/>
        <v/>
      </c>
      <c r="E263" s="83"/>
      <c r="F263" s="84"/>
      <c r="G263" s="137" t="str">
        <f t="shared" si="54"/>
        <v/>
      </c>
      <c r="H263" s="134" t="str">
        <f t="shared" si="51"/>
        <v/>
      </c>
      <c r="I263" s="141" t="str">
        <f t="shared" si="55"/>
        <v/>
      </c>
      <c r="J263" s="131" t="str">
        <f>IF(B263&gt;0,ROUNDUP(VLOOKUP(B263,G011B!$B:$R,16,0),1),"")</f>
        <v/>
      </c>
      <c r="K263" s="131" t="str">
        <f t="shared" si="52"/>
        <v/>
      </c>
      <c r="L263" s="132" t="str">
        <f>IF(B263&lt;&gt;"",VLOOKUP(B263,G011B!$B:$Z,25,0),"")</f>
        <v/>
      </c>
      <c r="M263" s="161" t="str">
        <f t="shared" si="53"/>
        <v/>
      </c>
      <c r="N263" s="64"/>
      <c r="O263" s="64"/>
      <c r="P263" s="64"/>
    </row>
    <row r="264" spans="1:16" ht="20.100000000000001" customHeight="1" x14ac:dyDescent="0.25">
      <c r="A264" s="350">
        <v>150</v>
      </c>
      <c r="B264" s="82"/>
      <c r="C264" s="127" t="str">
        <f t="shared" si="49"/>
        <v/>
      </c>
      <c r="D264" s="128" t="str">
        <f t="shared" si="50"/>
        <v/>
      </c>
      <c r="E264" s="83"/>
      <c r="F264" s="84"/>
      <c r="G264" s="137" t="str">
        <f t="shared" si="54"/>
        <v/>
      </c>
      <c r="H264" s="134" t="str">
        <f t="shared" si="51"/>
        <v/>
      </c>
      <c r="I264" s="141" t="str">
        <f t="shared" si="55"/>
        <v/>
      </c>
      <c r="J264" s="131" t="str">
        <f>IF(B264&gt;0,ROUNDUP(VLOOKUP(B264,G011B!$B:$R,16,0),1),"")</f>
        <v/>
      </c>
      <c r="K264" s="131" t="str">
        <f t="shared" si="52"/>
        <v/>
      </c>
      <c r="L264" s="132" t="str">
        <f>IF(B264&lt;&gt;"",VLOOKUP(B264,G011B!$B:$Z,25,0),"")</f>
        <v/>
      </c>
      <c r="M264" s="161" t="str">
        <f t="shared" si="53"/>
        <v/>
      </c>
      <c r="N264" s="64"/>
      <c r="O264" s="64"/>
      <c r="P264" s="64"/>
    </row>
    <row r="265" spans="1:16" ht="20.100000000000001" customHeight="1" x14ac:dyDescent="0.25">
      <c r="A265" s="350">
        <v>151</v>
      </c>
      <c r="B265" s="82"/>
      <c r="C265" s="127" t="str">
        <f t="shared" si="49"/>
        <v/>
      </c>
      <c r="D265" s="128" t="str">
        <f t="shared" si="50"/>
        <v/>
      </c>
      <c r="E265" s="83"/>
      <c r="F265" s="84"/>
      <c r="G265" s="137" t="str">
        <f t="shared" si="54"/>
        <v/>
      </c>
      <c r="H265" s="134" t="str">
        <f t="shared" si="51"/>
        <v/>
      </c>
      <c r="I265" s="141" t="str">
        <f t="shared" si="55"/>
        <v/>
      </c>
      <c r="J265" s="131" t="str">
        <f>IF(B265&gt;0,ROUNDUP(VLOOKUP(B265,G011B!$B:$R,16,0),1),"")</f>
        <v/>
      </c>
      <c r="K265" s="131" t="str">
        <f t="shared" si="52"/>
        <v/>
      </c>
      <c r="L265" s="132" t="str">
        <f>IF(B265&lt;&gt;"",VLOOKUP(B265,G011B!$B:$Z,25,0),"")</f>
        <v/>
      </c>
      <c r="M265" s="161" t="str">
        <f t="shared" si="53"/>
        <v/>
      </c>
      <c r="N265" s="64"/>
      <c r="O265" s="64"/>
      <c r="P265" s="64"/>
    </row>
    <row r="266" spans="1:16" ht="20.100000000000001" customHeight="1" x14ac:dyDescent="0.25">
      <c r="A266" s="350">
        <v>152</v>
      </c>
      <c r="B266" s="82"/>
      <c r="C266" s="127" t="str">
        <f t="shared" si="49"/>
        <v/>
      </c>
      <c r="D266" s="128" t="str">
        <f t="shared" si="50"/>
        <v/>
      </c>
      <c r="E266" s="83"/>
      <c r="F266" s="84"/>
      <c r="G266" s="137" t="str">
        <f t="shared" si="54"/>
        <v/>
      </c>
      <c r="H266" s="134" t="str">
        <f t="shared" si="51"/>
        <v/>
      </c>
      <c r="I266" s="141" t="str">
        <f t="shared" si="55"/>
        <v/>
      </c>
      <c r="J266" s="131" t="str">
        <f>IF(B266&gt;0,ROUNDUP(VLOOKUP(B266,G011B!$B:$R,16,0),1),"")</f>
        <v/>
      </c>
      <c r="K266" s="131" t="str">
        <f t="shared" si="52"/>
        <v/>
      </c>
      <c r="L266" s="132" t="str">
        <f>IF(B266&lt;&gt;"",VLOOKUP(B266,G011B!$B:$Z,25,0),"")</f>
        <v/>
      </c>
      <c r="M266" s="161" t="str">
        <f t="shared" si="53"/>
        <v/>
      </c>
      <c r="N266" s="64"/>
      <c r="O266" s="64"/>
      <c r="P266" s="64"/>
    </row>
    <row r="267" spans="1:16" ht="20.100000000000001" customHeight="1" x14ac:dyDescent="0.25">
      <c r="A267" s="350">
        <v>153</v>
      </c>
      <c r="B267" s="82"/>
      <c r="C267" s="127" t="str">
        <f t="shared" si="49"/>
        <v/>
      </c>
      <c r="D267" s="128" t="str">
        <f t="shared" si="50"/>
        <v/>
      </c>
      <c r="E267" s="83"/>
      <c r="F267" s="84"/>
      <c r="G267" s="137" t="str">
        <f t="shared" si="54"/>
        <v/>
      </c>
      <c r="H267" s="134" t="str">
        <f t="shared" si="51"/>
        <v/>
      </c>
      <c r="I267" s="141" t="str">
        <f t="shared" si="55"/>
        <v/>
      </c>
      <c r="J267" s="131" t="str">
        <f>IF(B267&gt;0,ROUNDUP(VLOOKUP(B267,G011B!$B:$R,16,0),1),"")</f>
        <v/>
      </c>
      <c r="K267" s="131" t="str">
        <f t="shared" si="52"/>
        <v/>
      </c>
      <c r="L267" s="132" t="str">
        <f>IF(B267&lt;&gt;"",VLOOKUP(B267,G011B!$B:$Z,25,0),"")</f>
        <v/>
      </c>
      <c r="M267" s="161" t="str">
        <f t="shared" si="53"/>
        <v/>
      </c>
      <c r="N267" s="64"/>
      <c r="O267" s="64"/>
      <c r="P267" s="64"/>
    </row>
    <row r="268" spans="1:16" ht="20.100000000000001" customHeight="1" x14ac:dyDescent="0.25">
      <c r="A268" s="350">
        <v>154</v>
      </c>
      <c r="B268" s="82"/>
      <c r="C268" s="127" t="str">
        <f t="shared" si="49"/>
        <v/>
      </c>
      <c r="D268" s="128" t="str">
        <f t="shared" si="50"/>
        <v/>
      </c>
      <c r="E268" s="83"/>
      <c r="F268" s="84"/>
      <c r="G268" s="137" t="str">
        <f t="shared" si="54"/>
        <v/>
      </c>
      <c r="H268" s="134" t="str">
        <f t="shared" si="51"/>
        <v/>
      </c>
      <c r="I268" s="141" t="str">
        <f t="shared" si="55"/>
        <v/>
      </c>
      <c r="J268" s="131" t="str">
        <f>IF(B268&gt;0,ROUNDUP(VLOOKUP(B268,G011B!$B:$R,16,0),1),"")</f>
        <v/>
      </c>
      <c r="K268" s="131" t="str">
        <f t="shared" si="52"/>
        <v/>
      </c>
      <c r="L268" s="132" t="str">
        <f>IF(B268&lt;&gt;"",VLOOKUP(B268,G011B!$B:$Z,25,0),"")</f>
        <v/>
      </c>
      <c r="M268" s="161" t="str">
        <f t="shared" si="53"/>
        <v/>
      </c>
      <c r="N268" s="64"/>
      <c r="O268" s="64"/>
      <c r="P268" s="64"/>
    </row>
    <row r="269" spans="1:16" ht="20.100000000000001" customHeight="1" x14ac:dyDescent="0.25">
      <c r="A269" s="350">
        <v>155</v>
      </c>
      <c r="B269" s="82"/>
      <c r="C269" s="127" t="str">
        <f t="shared" si="49"/>
        <v/>
      </c>
      <c r="D269" s="128" t="str">
        <f t="shared" si="50"/>
        <v/>
      </c>
      <c r="E269" s="83"/>
      <c r="F269" s="84"/>
      <c r="G269" s="137" t="str">
        <f t="shared" si="54"/>
        <v/>
      </c>
      <c r="H269" s="134" t="str">
        <f t="shared" si="51"/>
        <v/>
      </c>
      <c r="I269" s="141" t="str">
        <f t="shared" si="55"/>
        <v/>
      </c>
      <c r="J269" s="131" t="str">
        <f>IF(B269&gt;0,ROUNDUP(VLOOKUP(B269,G011B!$B:$R,16,0),1),"")</f>
        <v/>
      </c>
      <c r="K269" s="131" t="str">
        <f t="shared" si="52"/>
        <v/>
      </c>
      <c r="L269" s="132" t="str">
        <f>IF(B269&lt;&gt;"",VLOOKUP(B269,G011B!$B:$Z,25,0),"")</f>
        <v/>
      </c>
      <c r="M269" s="161" t="str">
        <f t="shared" si="53"/>
        <v/>
      </c>
      <c r="N269" s="64"/>
      <c r="O269" s="64"/>
      <c r="P269" s="64"/>
    </row>
    <row r="270" spans="1:16" ht="20.100000000000001" customHeight="1" x14ac:dyDescent="0.25">
      <c r="A270" s="350">
        <v>156</v>
      </c>
      <c r="B270" s="82"/>
      <c r="C270" s="127" t="str">
        <f t="shared" si="49"/>
        <v/>
      </c>
      <c r="D270" s="128" t="str">
        <f t="shared" si="50"/>
        <v/>
      </c>
      <c r="E270" s="83"/>
      <c r="F270" s="84"/>
      <c r="G270" s="137" t="str">
        <f t="shared" si="54"/>
        <v/>
      </c>
      <c r="H270" s="134" t="str">
        <f t="shared" si="51"/>
        <v/>
      </c>
      <c r="I270" s="141" t="str">
        <f t="shared" si="55"/>
        <v/>
      </c>
      <c r="J270" s="131" t="str">
        <f>IF(B270&gt;0,ROUNDUP(VLOOKUP(B270,G011B!$B:$R,16,0),1),"")</f>
        <v/>
      </c>
      <c r="K270" s="131" t="str">
        <f t="shared" si="52"/>
        <v/>
      </c>
      <c r="L270" s="132" t="str">
        <f>IF(B270&lt;&gt;"",VLOOKUP(B270,G011B!$B:$Z,25,0),"")</f>
        <v/>
      </c>
      <c r="M270" s="161" t="str">
        <f t="shared" si="53"/>
        <v/>
      </c>
      <c r="N270" s="64"/>
      <c r="O270" s="64"/>
      <c r="P270" s="64"/>
    </row>
    <row r="271" spans="1:16" ht="20.100000000000001" customHeight="1" x14ac:dyDescent="0.25">
      <c r="A271" s="350">
        <v>157</v>
      </c>
      <c r="B271" s="82"/>
      <c r="C271" s="127" t="str">
        <f t="shared" si="49"/>
        <v/>
      </c>
      <c r="D271" s="128" t="str">
        <f t="shared" si="50"/>
        <v/>
      </c>
      <c r="E271" s="83"/>
      <c r="F271" s="84"/>
      <c r="G271" s="137" t="str">
        <f t="shared" si="54"/>
        <v/>
      </c>
      <c r="H271" s="134" t="str">
        <f t="shared" si="51"/>
        <v/>
      </c>
      <c r="I271" s="141" t="str">
        <f t="shared" si="55"/>
        <v/>
      </c>
      <c r="J271" s="131" t="str">
        <f>IF(B271&gt;0,ROUNDUP(VLOOKUP(B271,G011B!$B:$R,16,0),1),"")</f>
        <v/>
      </c>
      <c r="K271" s="131" t="str">
        <f t="shared" si="52"/>
        <v/>
      </c>
      <c r="L271" s="132" t="str">
        <f>IF(B271&lt;&gt;"",VLOOKUP(B271,G011B!$B:$Z,25,0),"")</f>
        <v/>
      </c>
      <c r="M271" s="161" t="str">
        <f t="shared" si="53"/>
        <v/>
      </c>
      <c r="N271" s="64"/>
      <c r="O271" s="64"/>
      <c r="P271" s="64"/>
    </row>
    <row r="272" spans="1:16" ht="20.100000000000001" customHeight="1" x14ac:dyDescent="0.25">
      <c r="A272" s="350">
        <v>158</v>
      </c>
      <c r="B272" s="82"/>
      <c r="C272" s="127" t="str">
        <f t="shared" si="49"/>
        <v/>
      </c>
      <c r="D272" s="128" t="str">
        <f t="shared" si="50"/>
        <v/>
      </c>
      <c r="E272" s="83"/>
      <c r="F272" s="84"/>
      <c r="G272" s="137" t="str">
        <f t="shared" si="54"/>
        <v/>
      </c>
      <c r="H272" s="134" t="str">
        <f t="shared" si="51"/>
        <v/>
      </c>
      <c r="I272" s="141" t="str">
        <f t="shared" si="55"/>
        <v/>
      </c>
      <c r="J272" s="131" t="str">
        <f>IF(B272&gt;0,ROUNDUP(VLOOKUP(B272,G011B!$B:$R,16,0),1),"")</f>
        <v/>
      </c>
      <c r="K272" s="131" t="str">
        <f t="shared" si="52"/>
        <v/>
      </c>
      <c r="L272" s="132" t="str">
        <f>IF(B272&lt;&gt;"",VLOOKUP(B272,G011B!$B:$Z,25,0),"")</f>
        <v/>
      </c>
      <c r="M272" s="161" t="str">
        <f t="shared" si="53"/>
        <v/>
      </c>
      <c r="N272" s="64"/>
      <c r="O272" s="64"/>
      <c r="P272" s="64"/>
    </row>
    <row r="273" spans="1:16" ht="20.100000000000001" customHeight="1" x14ac:dyDescent="0.25">
      <c r="A273" s="350">
        <v>159</v>
      </c>
      <c r="B273" s="82"/>
      <c r="C273" s="127" t="str">
        <f t="shared" si="49"/>
        <v/>
      </c>
      <c r="D273" s="128" t="str">
        <f t="shared" si="50"/>
        <v/>
      </c>
      <c r="E273" s="83"/>
      <c r="F273" s="84"/>
      <c r="G273" s="137" t="str">
        <f t="shared" si="54"/>
        <v/>
      </c>
      <c r="H273" s="134" t="str">
        <f t="shared" si="51"/>
        <v/>
      </c>
      <c r="I273" s="141" t="str">
        <f t="shared" si="55"/>
        <v/>
      </c>
      <c r="J273" s="131" t="str">
        <f>IF(B273&gt;0,ROUNDUP(VLOOKUP(B273,G011B!$B:$R,16,0),1),"")</f>
        <v/>
      </c>
      <c r="K273" s="131" t="str">
        <f t="shared" si="52"/>
        <v/>
      </c>
      <c r="L273" s="132" t="str">
        <f>IF(B273&lt;&gt;"",VLOOKUP(B273,G011B!$B:$Z,25,0),"")</f>
        <v/>
      </c>
      <c r="M273" s="161" t="str">
        <f t="shared" si="53"/>
        <v/>
      </c>
      <c r="N273" s="64"/>
      <c r="O273" s="64"/>
      <c r="P273" s="64"/>
    </row>
    <row r="274" spans="1:16" ht="20.100000000000001" customHeight="1" thickBot="1" x14ac:dyDescent="0.3">
      <c r="A274" s="351">
        <v>160</v>
      </c>
      <c r="B274" s="85"/>
      <c r="C274" s="129" t="str">
        <f t="shared" si="49"/>
        <v/>
      </c>
      <c r="D274" s="130" t="str">
        <f t="shared" si="50"/>
        <v/>
      </c>
      <c r="E274" s="86"/>
      <c r="F274" s="87"/>
      <c r="G274" s="138" t="str">
        <f t="shared" si="54"/>
        <v/>
      </c>
      <c r="H274" s="135" t="str">
        <f t="shared" si="51"/>
        <v/>
      </c>
      <c r="I274" s="142" t="str">
        <f t="shared" si="55"/>
        <v/>
      </c>
      <c r="J274" s="131" t="str">
        <f>IF(B274&gt;0,ROUNDUP(VLOOKUP(B274,G011B!$B:$R,16,0),1),"")</f>
        <v/>
      </c>
      <c r="K274" s="131" t="str">
        <f t="shared" si="52"/>
        <v/>
      </c>
      <c r="L274" s="132" t="str">
        <f>IF(B274&lt;&gt;"",VLOOKUP(B274,G011B!$B:$Z,25,0),"")</f>
        <v/>
      </c>
      <c r="M274" s="161" t="str">
        <f t="shared" si="53"/>
        <v/>
      </c>
      <c r="N274" s="64"/>
      <c r="O274" s="64"/>
      <c r="P274" s="64"/>
    </row>
    <row r="275" spans="1:16" ht="20.100000000000001" customHeight="1" thickBot="1" x14ac:dyDescent="0.35">
      <c r="A275" s="534" t="s">
        <v>35</v>
      </c>
      <c r="B275" s="535"/>
      <c r="C275" s="535"/>
      <c r="D275" s="535"/>
      <c r="E275" s="535"/>
      <c r="F275" s="536"/>
      <c r="G275" s="139">
        <f>SUM(G255:G274)</f>
        <v>0</v>
      </c>
      <c r="H275" s="346"/>
      <c r="I275" s="122">
        <f>IF(C253=C218,SUM(I255:I274)+I240,SUM(I255:I274))</f>
        <v>0</v>
      </c>
      <c r="J275" s="64"/>
      <c r="K275" s="64"/>
      <c r="L275" s="64"/>
      <c r="M275" s="64"/>
      <c r="N275" s="143">
        <f>IF(COUNTA(E255:E274)&gt;0,1,0)</f>
        <v>0</v>
      </c>
      <c r="O275" s="64"/>
      <c r="P275" s="64"/>
    </row>
    <row r="276" spans="1:16" ht="20.100000000000001" customHeight="1" thickBot="1" x14ac:dyDescent="0.3">
      <c r="A276" s="527" t="s">
        <v>73</v>
      </c>
      <c r="B276" s="528"/>
      <c r="C276" s="528"/>
      <c r="D276" s="529"/>
      <c r="E276" s="111">
        <f>SUM(G:G)/2</f>
        <v>0</v>
      </c>
      <c r="F276" s="530"/>
      <c r="G276" s="531"/>
      <c r="H276" s="532"/>
      <c r="I276" s="120">
        <f>SUM(I255:I274)+I241</f>
        <v>0</v>
      </c>
      <c r="J276" s="64"/>
      <c r="K276" s="64"/>
      <c r="L276" s="64"/>
      <c r="M276" s="64"/>
      <c r="N276" s="64"/>
      <c r="O276" s="64"/>
      <c r="P276" s="64"/>
    </row>
    <row r="277" spans="1:16" x14ac:dyDescent="0.25">
      <c r="A277" s="341" t="s">
        <v>137</v>
      </c>
      <c r="B277" s="64"/>
      <c r="C277" s="64"/>
      <c r="D277" s="64"/>
      <c r="E277" s="64"/>
      <c r="F277" s="64"/>
      <c r="G277" s="64"/>
      <c r="H277" s="64"/>
      <c r="I277" s="64"/>
      <c r="J277" s="64"/>
      <c r="K277" s="64"/>
      <c r="L277" s="64"/>
      <c r="M277" s="64"/>
      <c r="N277" s="64"/>
      <c r="O277" s="64"/>
      <c r="P277" s="64"/>
    </row>
    <row r="278" spans="1:16" x14ac:dyDescent="0.25">
      <c r="A278" s="64"/>
      <c r="B278" s="64"/>
      <c r="C278" s="64"/>
      <c r="D278" s="64"/>
      <c r="E278" s="64"/>
      <c r="F278" s="64"/>
      <c r="G278" s="64"/>
      <c r="H278" s="64"/>
      <c r="I278" s="64"/>
      <c r="J278" s="64"/>
      <c r="K278" s="64"/>
      <c r="L278" s="64"/>
      <c r="M278" s="64"/>
      <c r="N278" s="64"/>
      <c r="O278" s="64"/>
      <c r="P278" s="64"/>
    </row>
    <row r="279" spans="1:16" ht="19.5" x14ac:dyDescent="0.3">
      <c r="A279" s="352" t="s">
        <v>32</v>
      </c>
      <c r="B279" s="354">
        <f ca="1">imzatarihi</f>
        <v>46091</v>
      </c>
      <c r="C279" s="353" t="s">
        <v>33</v>
      </c>
      <c r="D279" s="355" t="str">
        <f>IF(kurulusyetkilisi&gt;0,kurulusyetkilisi,"")</f>
        <v/>
      </c>
      <c r="E279" s="64"/>
      <c r="F279" s="64"/>
      <c r="G279" s="230"/>
      <c r="H279" s="229"/>
      <c r="I279" s="229"/>
      <c r="J279" s="64"/>
      <c r="K279" s="94"/>
      <c r="L279" s="94"/>
      <c r="M279" s="2"/>
      <c r="N279" s="94"/>
      <c r="O279" s="94"/>
      <c r="P279" s="64"/>
    </row>
    <row r="280" spans="1:16" ht="19.5" x14ac:dyDescent="0.3">
      <c r="A280" s="232"/>
      <c r="B280" s="232"/>
      <c r="C280" s="353" t="s">
        <v>34</v>
      </c>
      <c r="D280" s="77"/>
      <c r="E280" s="469"/>
      <c r="F280" s="469"/>
      <c r="G280" s="469"/>
      <c r="H280" s="61"/>
      <c r="I280" s="61"/>
      <c r="J280" s="64"/>
      <c r="K280" s="94"/>
      <c r="L280" s="94"/>
      <c r="M280" s="2"/>
      <c r="N280" s="94"/>
      <c r="O280" s="94"/>
      <c r="P280" s="64"/>
    </row>
    <row r="281" spans="1:16" ht="15.75" x14ac:dyDescent="0.25">
      <c r="A281" s="508" t="s">
        <v>66</v>
      </c>
      <c r="B281" s="508"/>
      <c r="C281" s="508"/>
      <c r="D281" s="508"/>
      <c r="E281" s="508"/>
      <c r="F281" s="508"/>
      <c r="G281" s="508"/>
      <c r="H281" s="508"/>
      <c r="I281" s="508"/>
      <c r="J281" s="64"/>
      <c r="K281" s="64"/>
      <c r="L281" s="64"/>
      <c r="M281" s="64"/>
      <c r="N281" s="64"/>
      <c r="O281" s="64"/>
      <c r="P281" s="64"/>
    </row>
    <row r="282" spans="1:16" x14ac:dyDescent="0.25">
      <c r="A282" s="494" t="str">
        <f>IF(YilDonem&lt;&gt;"",CONCATENATE(YilDonem," dönemine aittir."),"")</f>
        <v/>
      </c>
      <c r="B282" s="494"/>
      <c r="C282" s="494"/>
      <c r="D282" s="494"/>
      <c r="E282" s="494"/>
      <c r="F282" s="494"/>
      <c r="G282" s="494"/>
      <c r="H282" s="494"/>
      <c r="I282" s="494"/>
      <c r="J282" s="64"/>
      <c r="K282" s="64"/>
      <c r="L282" s="64"/>
      <c r="M282" s="64"/>
      <c r="N282" s="64"/>
      <c r="O282" s="64"/>
      <c r="P282" s="64"/>
    </row>
    <row r="283" spans="1:16" ht="19.5" thickBot="1" x14ac:dyDescent="0.35">
      <c r="A283" s="526" t="s">
        <v>75</v>
      </c>
      <c r="B283" s="526"/>
      <c r="C283" s="526"/>
      <c r="D283" s="526"/>
      <c r="E283" s="526"/>
      <c r="F283" s="526"/>
      <c r="G283" s="526"/>
      <c r="H283" s="526"/>
      <c r="I283" s="526"/>
      <c r="J283" s="64"/>
      <c r="K283" s="64"/>
      <c r="L283" s="64"/>
      <c r="M283" s="64"/>
      <c r="N283" s="64"/>
      <c r="O283" s="64"/>
      <c r="P283" s="64"/>
    </row>
    <row r="284" spans="1:16" ht="19.5" customHeight="1" thickBot="1" x14ac:dyDescent="0.3">
      <c r="A284" s="496" t="s">
        <v>167</v>
      </c>
      <c r="B284" s="498"/>
      <c r="C284" s="496" t="str">
        <f>IF(ProjeNo&gt;0,ProjeNo,"")</f>
        <v/>
      </c>
      <c r="D284" s="497"/>
      <c r="E284" s="497"/>
      <c r="F284" s="497"/>
      <c r="G284" s="497"/>
      <c r="H284" s="497"/>
      <c r="I284" s="498"/>
      <c r="J284" s="64"/>
      <c r="K284" s="64"/>
      <c r="L284" s="64"/>
      <c r="M284" s="64"/>
      <c r="N284" s="64"/>
      <c r="O284" s="64"/>
      <c r="P284" s="64"/>
    </row>
    <row r="285" spans="1:16" ht="29.25" customHeight="1" thickBot="1" x14ac:dyDescent="0.3">
      <c r="A285" s="533" t="s">
        <v>168</v>
      </c>
      <c r="B285" s="522"/>
      <c r="C285" s="519" t="str">
        <f>IF(ProjeAdi&gt;0,ProjeAdi,"")</f>
        <v/>
      </c>
      <c r="D285" s="520"/>
      <c r="E285" s="520"/>
      <c r="F285" s="520"/>
      <c r="G285" s="520"/>
      <c r="H285" s="520"/>
      <c r="I285" s="521"/>
      <c r="J285" s="64"/>
      <c r="K285" s="64"/>
      <c r="L285" s="64"/>
      <c r="M285" s="64"/>
      <c r="N285" s="64"/>
      <c r="O285" s="64"/>
      <c r="P285" s="64"/>
    </row>
    <row r="286" spans="1:16" ht="29.25" customHeight="1" thickBot="1" x14ac:dyDescent="0.3">
      <c r="A286" s="533" t="s">
        <v>180</v>
      </c>
      <c r="B286" s="522"/>
      <c r="C286" s="539"/>
      <c r="D286" s="537"/>
      <c r="E286" s="537"/>
      <c r="F286" s="537"/>
      <c r="G286" s="537"/>
      <c r="H286" s="537"/>
      <c r="I286" s="538"/>
      <c r="J286" s="64"/>
      <c r="K286" s="64"/>
      <c r="L286" s="64"/>
      <c r="M286" s="64"/>
      <c r="N286" s="64"/>
      <c r="O286" s="64"/>
      <c r="P286" s="64"/>
    </row>
    <row r="287" spans="1:16" ht="29.25" customHeight="1" thickBot="1" x14ac:dyDescent="0.3">
      <c r="A287" s="533" t="s">
        <v>181</v>
      </c>
      <c r="B287" s="522"/>
      <c r="C287" s="539"/>
      <c r="D287" s="537"/>
      <c r="E287" s="537"/>
      <c r="F287" s="537"/>
      <c r="G287" s="537"/>
      <c r="H287" s="537"/>
      <c r="I287" s="538"/>
      <c r="J287" s="64"/>
      <c r="K287" s="64"/>
      <c r="L287" s="64"/>
      <c r="M287" s="64"/>
      <c r="N287" s="64"/>
      <c r="O287" s="64"/>
      <c r="P287" s="64"/>
    </row>
    <row r="288" spans="1:16" ht="19.5" customHeight="1" thickBot="1" x14ac:dyDescent="0.3">
      <c r="A288" s="496" t="s">
        <v>67</v>
      </c>
      <c r="B288" s="498"/>
      <c r="C288" s="14"/>
      <c r="D288" s="537"/>
      <c r="E288" s="537"/>
      <c r="F288" s="537"/>
      <c r="G288" s="537"/>
      <c r="H288" s="537"/>
      <c r="I288" s="538"/>
      <c r="J288" s="64"/>
      <c r="K288" s="64"/>
      <c r="L288" s="64"/>
      <c r="M288" s="64"/>
      <c r="N288" s="64"/>
      <c r="O288" s="64"/>
      <c r="P288" s="64"/>
    </row>
    <row r="289" spans="1:16" s="1" customFormat="1" ht="30.75" thickBot="1" x14ac:dyDescent="0.3">
      <c r="A289" s="334" t="s">
        <v>3</v>
      </c>
      <c r="B289" s="334" t="s">
        <v>4</v>
      </c>
      <c r="C289" s="334" t="s">
        <v>56</v>
      </c>
      <c r="D289" s="334" t="s">
        <v>141</v>
      </c>
      <c r="E289" s="334" t="s">
        <v>68</v>
      </c>
      <c r="F289" s="334" t="s">
        <v>69</v>
      </c>
      <c r="G289" s="334" t="s">
        <v>70</v>
      </c>
      <c r="H289" s="334" t="s">
        <v>71</v>
      </c>
      <c r="I289" s="334" t="s">
        <v>72</v>
      </c>
      <c r="J289" s="347" t="s">
        <v>76</v>
      </c>
      <c r="K289" s="348" t="s">
        <v>77</v>
      </c>
      <c r="L289" s="348" t="s">
        <v>69</v>
      </c>
      <c r="M289" s="333"/>
      <c r="N289" s="333"/>
      <c r="O289" s="333"/>
      <c r="P289" s="333"/>
    </row>
    <row r="290" spans="1:16" ht="20.100000000000001" customHeight="1" x14ac:dyDescent="0.25">
      <c r="A290" s="349">
        <v>161</v>
      </c>
      <c r="B290" s="79"/>
      <c r="C290" s="125" t="str">
        <f t="shared" ref="C290:C309" si="56">IF(B290&lt;&gt;"",VLOOKUP(B290,PersonelTablo,2,0),"")</f>
        <v/>
      </c>
      <c r="D290" s="126" t="str">
        <f t="shared" ref="D290:D309" si="57">IF(B290&lt;&gt;"",VLOOKUP(B290,PersonelTablo,3,0),"")</f>
        <v/>
      </c>
      <c r="E290" s="80"/>
      <c r="F290" s="81"/>
      <c r="G290" s="136" t="str">
        <f>IF(AND(B290&lt;&gt;"",L290&gt;=F290),E290*F290,"")</f>
        <v/>
      </c>
      <c r="H290" s="133" t="str">
        <f t="shared" ref="H290:H309" si="58">IF(B290&lt;&gt;"",VLOOKUP(B290,G011CTablo,15,0),"")</f>
        <v/>
      </c>
      <c r="I290" s="140" t="str">
        <f>IF(AND(B290&lt;&gt;"",J290&gt;=K290,L290&gt;0),G290*H290,"")</f>
        <v/>
      </c>
      <c r="J290" s="131" t="str">
        <f>IF(B290&gt;0,ROUNDUP(VLOOKUP(B290,G011B!$B:$R,16,0),1),"")</f>
        <v/>
      </c>
      <c r="K290" s="131" t="str">
        <f t="shared" ref="K290:K309" si="59">IF(B290&gt;0,SUMIF($B:$B,B290,$G:$G),"")</f>
        <v/>
      </c>
      <c r="L290" s="132" t="str">
        <f>IF(B290&lt;&gt;"",VLOOKUP(B290,G011B!$B:$Z,25,0),"")</f>
        <v/>
      </c>
      <c r="M290" s="161" t="str">
        <f t="shared" ref="M290:M309" si="60">IF(J290&gt;=K290,"","Personelin bütün iş paketlerindeki Toplam Adam Ay değeri "&amp;K290&amp;" olup, bu değer, G011B formunda beyan edilen Çalışılan Toplam Ay değerini geçemez. Maliyeti hesaplamak için Adam/Ay Oranı veya Çalışılan Ay değerini düzeltiniz. ")</f>
        <v/>
      </c>
      <c r="N290" s="64"/>
      <c r="O290" s="64"/>
      <c r="P290" s="64"/>
    </row>
    <row r="291" spans="1:16" ht="20.100000000000001" customHeight="1" x14ac:dyDescent="0.25">
      <c r="A291" s="350">
        <v>162</v>
      </c>
      <c r="B291" s="82"/>
      <c r="C291" s="127" t="str">
        <f t="shared" si="56"/>
        <v/>
      </c>
      <c r="D291" s="128" t="str">
        <f t="shared" si="57"/>
        <v/>
      </c>
      <c r="E291" s="83"/>
      <c r="F291" s="84"/>
      <c r="G291" s="137" t="str">
        <f t="shared" ref="G291:G309" si="61">IF(AND(B291&lt;&gt;"",L291&gt;=F291),E291*F291,"")</f>
        <v/>
      </c>
      <c r="H291" s="134" t="str">
        <f t="shared" si="58"/>
        <v/>
      </c>
      <c r="I291" s="141" t="str">
        <f t="shared" ref="I291:I309" si="62">IF(AND(B291&lt;&gt;"",J291&gt;=K291,L291&gt;0),G291*H291,"")</f>
        <v/>
      </c>
      <c r="J291" s="131" t="str">
        <f>IF(B291&gt;0,ROUNDUP(VLOOKUP(B291,G011B!$B:$R,16,0),1),"")</f>
        <v/>
      </c>
      <c r="K291" s="131" t="str">
        <f t="shared" si="59"/>
        <v/>
      </c>
      <c r="L291" s="132" t="str">
        <f>IF(B291&lt;&gt;"",VLOOKUP(B291,G011B!$B:$Z,25,0),"")</f>
        <v/>
      </c>
      <c r="M291" s="161" t="str">
        <f t="shared" si="60"/>
        <v/>
      </c>
      <c r="N291" s="64"/>
      <c r="O291" s="64"/>
      <c r="P291" s="64"/>
    </row>
    <row r="292" spans="1:16" ht="20.100000000000001" customHeight="1" x14ac:dyDescent="0.25">
      <c r="A292" s="350">
        <v>163</v>
      </c>
      <c r="B292" s="82"/>
      <c r="C292" s="127" t="str">
        <f t="shared" si="56"/>
        <v/>
      </c>
      <c r="D292" s="128" t="str">
        <f t="shared" si="57"/>
        <v/>
      </c>
      <c r="E292" s="83"/>
      <c r="F292" s="84"/>
      <c r="G292" s="137" t="str">
        <f t="shared" si="61"/>
        <v/>
      </c>
      <c r="H292" s="134" t="str">
        <f t="shared" si="58"/>
        <v/>
      </c>
      <c r="I292" s="141" t="str">
        <f t="shared" si="62"/>
        <v/>
      </c>
      <c r="J292" s="131" t="str">
        <f>IF(B292&gt;0,ROUNDUP(VLOOKUP(B292,G011B!$B:$R,16,0),1),"")</f>
        <v/>
      </c>
      <c r="K292" s="131" t="str">
        <f t="shared" si="59"/>
        <v/>
      </c>
      <c r="L292" s="132" t="str">
        <f>IF(B292&lt;&gt;"",VLOOKUP(B292,G011B!$B:$Z,25,0),"")</f>
        <v/>
      </c>
      <c r="M292" s="161" t="str">
        <f t="shared" si="60"/>
        <v/>
      </c>
      <c r="N292" s="64"/>
      <c r="O292" s="64"/>
      <c r="P292" s="64"/>
    </row>
    <row r="293" spans="1:16" ht="20.100000000000001" customHeight="1" x14ac:dyDescent="0.25">
      <c r="A293" s="350">
        <v>164</v>
      </c>
      <c r="B293" s="82"/>
      <c r="C293" s="127" t="str">
        <f t="shared" si="56"/>
        <v/>
      </c>
      <c r="D293" s="128" t="str">
        <f t="shared" si="57"/>
        <v/>
      </c>
      <c r="E293" s="83"/>
      <c r="F293" s="84"/>
      <c r="G293" s="137" t="str">
        <f t="shared" si="61"/>
        <v/>
      </c>
      <c r="H293" s="134" t="str">
        <f t="shared" si="58"/>
        <v/>
      </c>
      <c r="I293" s="141" t="str">
        <f t="shared" si="62"/>
        <v/>
      </c>
      <c r="J293" s="131" t="str">
        <f>IF(B293&gt;0,ROUNDUP(VLOOKUP(B293,G011B!$B:$R,16,0),1),"")</f>
        <v/>
      </c>
      <c r="K293" s="131" t="str">
        <f t="shared" si="59"/>
        <v/>
      </c>
      <c r="L293" s="132" t="str">
        <f>IF(B293&lt;&gt;"",VLOOKUP(B293,G011B!$B:$Z,25,0),"")</f>
        <v/>
      </c>
      <c r="M293" s="161" t="str">
        <f t="shared" si="60"/>
        <v/>
      </c>
      <c r="N293" s="64"/>
      <c r="O293" s="64"/>
      <c r="P293" s="64"/>
    </row>
    <row r="294" spans="1:16" ht="20.100000000000001" customHeight="1" x14ac:dyDescent="0.25">
      <c r="A294" s="350">
        <v>165</v>
      </c>
      <c r="B294" s="82"/>
      <c r="C294" s="127" t="str">
        <f t="shared" si="56"/>
        <v/>
      </c>
      <c r="D294" s="128" t="str">
        <f t="shared" si="57"/>
        <v/>
      </c>
      <c r="E294" s="83"/>
      <c r="F294" s="84"/>
      <c r="G294" s="137" t="str">
        <f t="shared" si="61"/>
        <v/>
      </c>
      <c r="H294" s="134" t="str">
        <f t="shared" si="58"/>
        <v/>
      </c>
      <c r="I294" s="141" t="str">
        <f t="shared" si="62"/>
        <v/>
      </c>
      <c r="J294" s="131" t="str">
        <f>IF(B294&gt;0,ROUNDUP(VLOOKUP(B294,G011B!$B:$R,16,0),1),"")</f>
        <v/>
      </c>
      <c r="K294" s="131" t="str">
        <f t="shared" si="59"/>
        <v/>
      </c>
      <c r="L294" s="132" t="str">
        <f>IF(B294&lt;&gt;"",VLOOKUP(B294,G011B!$B:$Z,25,0),"")</f>
        <v/>
      </c>
      <c r="M294" s="161" t="str">
        <f t="shared" si="60"/>
        <v/>
      </c>
      <c r="N294" s="64"/>
      <c r="O294" s="64"/>
      <c r="P294" s="64"/>
    </row>
    <row r="295" spans="1:16" ht="20.100000000000001" customHeight="1" x14ac:dyDescent="0.25">
      <c r="A295" s="350">
        <v>166</v>
      </c>
      <c r="B295" s="82"/>
      <c r="C295" s="127" t="str">
        <f t="shared" si="56"/>
        <v/>
      </c>
      <c r="D295" s="128" t="str">
        <f t="shared" si="57"/>
        <v/>
      </c>
      <c r="E295" s="83"/>
      <c r="F295" s="84"/>
      <c r="G295" s="137" t="str">
        <f t="shared" si="61"/>
        <v/>
      </c>
      <c r="H295" s="134" t="str">
        <f t="shared" si="58"/>
        <v/>
      </c>
      <c r="I295" s="141" t="str">
        <f t="shared" si="62"/>
        <v/>
      </c>
      <c r="J295" s="131" t="str">
        <f>IF(B295&gt;0,ROUNDUP(VLOOKUP(B295,G011B!$B:$R,16,0),1),"")</f>
        <v/>
      </c>
      <c r="K295" s="131" t="str">
        <f t="shared" si="59"/>
        <v/>
      </c>
      <c r="L295" s="132" t="str">
        <f>IF(B295&lt;&gt;"",VLOOKUP(B295,G011B!$B:$Z,25,0),"")</f>
        <v/>
      </c>
      <c r="M295" s="161" t="str">
        <f t="shared" si="60"/>
        <v/>
      </c>
      <c r="N295" s="64"/>
      <c r="O295" s="64"/>
      <c r="P295" s="64"/>
    </row>
    <row r="296" spans="1:16" ht="20.100000000000001" customHeight="1" x14ac:dyDescent="0.25">
      <c r="A296" s="350">
        <v>167</v>
      </c>
      <c r="B296" s="82"/>
      <c r="C296" s="127" t="str">
        <f t="shared" si="56"/>
        <v/>
      </c>
      <c r="D296" s="128" t="str">
        <f t="shared" si="57"/>
        <v/>
      </c>
      <c r="E296" s="83"/>
      <c r="F296" s="84"/>
      <c r="G296" s="137" t="str">
        <f t="shared" si="61"/>
        <v/>
      </c>
      <c r="H296" s="134" t="str">
        <f t="shared" si="58"/>
        <v/>
      </c>
      <c r="I296" s="141" t="str">
        <f t="shared" si="62"/>
        <v/>
      </c>
      <c r="J296" s="131" t="str">
        <f>IF(B296&gt;0,ROUNDUP(VLOOKUP(B296,G011B!$B:$R,16,0),1),"")</f>
        <v/>
      </c>
      <c r="K296" s="131" t="str">
        <f t="shared" si="59"/>
        <v/>
      </c>
      <c r="L296" s="132" t="str">
        <f>IF(B296&lt;&gt;"",VLOOKUP(B296,G011B!$B:$Z,25,0),"")</f>
        <v/>
      </c>
      <c r="M296" s="161" t="str">
        <f t="shared" si="60"/>
        <v/>
      </c>
      <c r="N296" s="64"/>
      <c r="O296" s="64"/>
      <c r="P296" s="64"/>
    </row>
    <row r="297" spans="1:16" ht="20.100000000000001" customHeight="1" x14ac:dyDescent="0.25">
      <c r="A297" s="350">
        <v>168</v>
      </c>
      <c r="B297" s="82"/>
      <c r="C297" s="127" t="str">
        <f t="shared" si="56"/>
        <v/>
      </c>
      <c r="D297" s="128" t="str">
        <f t="shared" si="57"/>
        <v/>
      </c>
      <c r="E297" s="83"/>
      <c r="F297" s="84"/>
      <c r="G297" s="137" t="str">
        <f t="shared" si="61"/>
        <v/>
      </c>
      <c r="H297" s="134" t="str">
        <f t="shared" si="58"/>
        <v/>
      </c>
      <c r="I297" s="141" t="str">
        <f t="shared" si="62"/>
        <v/>
      </c>
      <c r="J297" s="131" t="str">
        <f>IF(B297&gt;0,ROUNDUP(VLOOKUP(B297,G011B!$B:$R,16,0),1),"")</f>
        <v/>
      </c>
      <c r="K297" s="131" t="str">
        <f t="shared" si="59"/>
        <v/>
      </c>
      <c r="L297" s="132" t="str">
        <f>IF(B297&lt;&gt;"",VLOOKUP(B297,G011B!$B:$Z,25,0),"")</f>
        <v/>
      </c>
      <c r="M297" s="161" t="str">
        <f t="shared" si="60"/>
        <v/>
      </c>
      <c r="N297" s="64"/>
      <c r="O297" s="64"/>
      <c r="P297" s="64"/>
    </row>
    <row r="298" spans="1:16" ht="20.100000000000001" customHeight="1" x14ac:dyDescent="0.25">
      <c r="A298" s="350">
        <v>169</v>
      </c>
      <c r="B298" s="82"/>
      <c r="C298" s="127" t="str">
        <f t="shared" si="56"/>
        <v/>
      </c>
      <c r="D298" s="128" t="str">
        <f t="shared" si="57"/>
        <v/>
      </c>
      <c r="E298" s="83"/>
      <c r="F298" s="84"/>
      <c r="G298" s="137" t="str">
        <f t="shared" si="61"/>
        <v/>
      </c>
      <c r="H298" s="134" t="str">
        <f t="shared" si="58"/>
        <v/>
      </c>
      <c r="I298" s="141" t="str">
        <f t="shared" si="62"/>
        <v/>
      </c>
      <c r="J298" s="131" t="str">
        <f>IF(B298&gt;0,ROUNDUP(VLOOKUP(B298,G011B!$B:$R,16,0),1),"")</f>
        <v/>
      </c>
      <c r="K298" s="131" t="str">
        <f t="shared" si="59"/>
        <v/>
      </c>
      <c r="L298" s="132" t="str">
        <f>IF(B298&lt;&gt;"",VLOOKUP(B298,G011B!$B:$Z,25,0),"")</f>
        <v/>
      </c>
      <c r="M298" s="161" t="str">
        <f t="shared" si="60"/>
        <v/>
      </c>
      <c r="N298" s="64"/>
      <c r="O298" s="64"/>
      <c r="P298" s="64"/>
    </row>
    <row r="299" spans="1:16" ht="20.100000000000001" customHeight="1" x14ac:dyDescent="0.25">
      <c r="A299" s="350">
        <v>170</v>
      </c>
      <c r="B299" s="82"/>
      <c r="C299" s="127" t="str">
        <f t="shared" si="56"/>
        <v/>
      </c>
      <c r="D299" s="128" t="str">
        <f t="shared" si="57"/>
        <v/>
      </c>
      <c r="E299" s="83"/>
      <c r="F299" s="84"/>
      <c r="G299" s="137" t="str">
        <f t="shared" si="61"/>
        <v/>
      </c>
      <c r="H299" s="134" t="str">
        <f t="shared" si="58"/>
        <v/>
      </c>
      <c r="I299" s="141" t="str">
        <f t="shared" si="62"/>
        <v/>
      </c>
      <c r="J299" s="131" t="str">
        <f>IF(B299&gt;0,ROUNDUP(VLOOKUP(B299,G011B!$B:$R,16,0),1),"")</f>
        <v/>
      </c>
      <c r="K299" s="131" t="str">
        <f t="shared" si="59"/>
        <v/>
      </c>
      <c r="L299" s="132" t="str">
        <f>IF(B299&lt;&gt;"",VLOOKUP(B299,G011B!$B:$Z,25,0),"")</f>
        <v/>
      </c>
      <c r="M299" s="161" t="str">
        <f t="shared" si="60"/>
        <v/>
      </c>
      <c r="N299" s="64"/>
      <c r="O299" s="64"/>
      <c r="P299" s="64"/>
    </row>
    <row r="300" spans="1:16" ht="20.100000000000001" customHeight="1" x14ac:dyDescent="0.25">
      <c r="A300" s="350">
        <v>171</v>
      </c>
      <c r="B300" s="82"/>
      <c r="C300" s="127" t="str">
        <f t="shared" si="56"/>
        <v/>
      </c>
      <c r="D300" s="128" t="str">
        <f t="shared" si="57"/>
        <v/>
      </c>
      <c r="E300" s="83"/>
      <c r="F300" s="84"/>
      <c r="G300" s="137" t="str">
        <f t="shared" si="61"/>
        <v/>
      </c>
      <c r="H300" s="134" t="str">
        <f t="shared" si="58"/>
        <v/>
      </c>
      <c r="I300" s="141" t="str">
        <f t="shared" si="62"/>
        <v/>
      </c>
      <c r="J300" s="131" t="str">
        <f>IF(B300&gt;0,ROUNDUP(VLOOKUP(B300,G011B!$B:$R,16,0),1),"")</f>
        <v/>
      </c>
      <c r="K300" s="131" t="str">
        <f t="shared" si="59"/>
        <v/>
      </c>
      <c r="L300" s="132" t="str">
        <f>IF(B300&lt;&gt;"",VLOOKUP(B300,G011B!$B:$Z,25,0),"")</f>
        <v/>
      </c>
      <c r="M300" s="161" t="str">
        <f t="shared" si="60"/>
        <v/>
      </c>
      <c r="N300" s="64"/>
      <c r="O300" s="64"/>
      <c r="P300" s="64"/>
    </row>
    <row r="301" spans="1:16" ht="20.100000000000001" customHeight="1" x14ac:dyDescent="0.25">
      <c r="A301" s="350">
        <v>172</v>
      </c>
      <c r="B301" s="82"/>
      <c r="C301" s="127" t="str">
        <f t="shared" si="56"/>
        <v/>
      </c>
      <c r="D301" s="128" t="str">
        <f t="shared" si="57"/>
        <v/>
      </c>
      <c r="E301" s="83"/>
      <c r="F301" s="84"/>
      <c r="G301" s="137" t="str">
        <f t="shared" si="61"/>
        <v/>
      </c>
      <c r="H301" s="134" t="str">
        <f t="shared" si="58"/>
        <v/>
      </c>
      <c r="I301" s="141" t="str">
        <f t="shared" si="62"/>
        <v/>
      </c>
      <c r="J301" s="131" t="str">
        <f>IF(B301&gt;0,ROUNDUP(VLOOKUP(B301,G011B!$B:$R,16,0),1),"")</f>
        <v/>
      </c>
      <c r="K301" s="131" t="str">
        <f t="shared" si="59"/>
        <v/>
      </c>
      <c r="L301" s="132" t="str">
        <f>IF(B301&lt;&gt;"",VLOOKUP(B301,G011B!$B:$Z,25,0),"")</f>
        <v/>
      </c>
      <c r="M301" s="161" t="str">
        <f t="shared" si="60"/>
        <v/>
      </c>
      <c r="N301" s="64"/>
      <c r="O301" s="64"/>
      <c r="P301" s="64"/>
    </row>
    <row r="302" spans="1:16" ht="20.100000000000001" customHeight="1" x14ac:dyDescent="0.25">
      <c r="A302" s="350">
        <v>173</v>
      </c>
      <c r="B302" s="82"/>
      <c r="C302" s="127" t="str">
        <f t="shared" si="56"/>
        <v/>
      </c>
      <c r="D302" s="128" t="str">
        <f t="shared" si="57"/>
        <v/>
      </c>
      <c r="E302" s="83"/>
      <c r="F302" s="84"/>
      <c r="G302" s="137" t="str">
        <f t="shared" si="61"/>
        <v/>
      </c>
      <c r="H302" s="134" t="str">
        <f t="shared" si="58"/>
        <v/>
      </c>
      <c r="I302" s="141" t="str">
        <f t="shared" si="62"/>
        <v/>
      </c>
      <c r="J302" s="131" t="str">
        <f>IF(B302&gt;0,ROUNDUP(VLOOKUP(B302,G011B!$B:$R,16,0),1),"")</f>
        <v/>
      </c>
      <c r="K302" s="131" t="str">
        <f t="shared" si="59"/>
        <v/>
      </c>
      <c r="L302" s="132" t="str">
        <f>IF(B302&lt;&gt;"",VLOOKUP(B302,G011B!$B:$Z,25,0),"")</f>
        <v/>
      </c>
      <c r="M302" s="161" t="str">
        <f t="shared" si="60"/>
        <v/>
      </c>
      <c r="N302" s="64"/>
      <c r="O302" s="64"/>
      <c r="P302" s="64"/>
    </row>
    <row r="303" spans="1:16" ht="20.100000000000001" customHeight="1" x14ac:dyDescent="0.25">
      <c r="A303" s="350">
        <v>174</v>
      </c>
      <c r="B303" s="82"/>
      <c r="C303" s="127" t="str">
        <f t="shared" si="56"/>
        <v/>
      </c>
      <c r="D303" s="128" t="str">
        <f t="shared" si="57"/>
        <v/>
      </c>
      <c r="E303" s="83"/>
      <c r="F303" s="84"/>
      <c r="G303" s="137" t="str">
        <f t="shared" si="61"/>
        <v/>
      </c>
      <c r="H303" s="134" t="str">
        <f t="shared" si="58"/>
        <v/>
      </c>
      <c r="I303" s="141" t="str">
        <f t="shared" si="62"/>
        <v/>
      </c>
      <c r="J303" s="131" t="str">
        <f>IF(B303&gt;0,ROUNDUP(VLOOKUP(B303,G011B!$B:$R,16,0),1),"")</f>
        <v/>
      </c>
      <c r="K303" s="131" t="str">
        <f t="shared" si="59"/>
        <v/>
      </c>
      <c r="L303" s="132" t="str">
        <f>IF(B303&lt;&gt;"",VLOOKUP(B303,G011B!$B:$Z,25,0),"")</f>
        <v/>
      </c>
      <c r="M303" s="161" t="str">
        <f t="shared" si="60"/>
        <v/>
      </c>
      <c r="N303" s="64"/>
      <c r="O303" s="64"/>
      <c r="P303" s="64"/>
    </row>
    <row r="304" spans="1:16" ht="20.100000000000001" customHeight="1" x14ac:dyDescent="0.25">
      <c r="A304" s="350">
        <v>175</v>
      </c>
      <c r="B304" s="82"/>
      <c r="C304" s="127" t="str">
        <f t="shared" si="56"/>
        <v/>
      </c>
      <c r="D304" s="128" t="str">
        <f t="shared" si="57"/>
        <v/>
      </c>
      <c r="E304" s="83"/>
      <c r="F304" s="84"/>
      <c r="G304" s="137" t="str">
        <f t="shared" si="61"/>
        <v/>
      </c>
      <c r="H304" s="134" t="str">
        <f t="shared" si="58"/>
        <v/>
      </c>
      <c r="I304" s="141" t="str">
        <f t="shared" si="62"/>
        <v/>
      </c>
      <c r="J304" s="131" t="str">
        <f>IF(B304&gt;0,ROUNDUP(VLOOKUP(B304,G011B!$B:$R,16,0),1),"")</f>
        <v/>
      </c>
      <c r="K304" s="131" t="str">
        <f t="shared" si="59"/>
        <v/>
      </c>
      <c r="L304" s="132" t="str">
        <f>IF(B304&lt;&gt;"",VLOOKUP(B304,G011B!$B:$Z,25,0),"")</f>
        <v/>
      </c>
      <c r="M304" s="161" t="str">
        <f t="shared" si="60"/>
        <v/>
      </c>
      <c r="N304" s="64"/>
      <c r="O304" s="64"/>
      <c r="P304" s="64"/>
    </row>
    <row r="305" spans="1:16" ht="20.100000000000001" customHeight="1" x14ac:dyDescent="0.25">
      <c r="A305" s="350">
        <v>176</v>
      </c>
      <c r="B305" s="82"/>
      <c r="C305" s="127" t="str">
        <f t="shared" si="56"/>
        <v/>
      </c>
      <c r="D305" s="128" t="str">
        <f t="shared" si="57"/>
        <v/>
      </c>
      <c r="E305" s="83"/>
      <c r="F305" s="84"/>
      <c r="G305" s="137" t="str">
        <f t="shared" si="61"/>
        <v/>
      </c>
      <c r="H305" s="134" t="str">
        <f t="shared" si="58"/>
        <v/>
      </c>
      <c r="I305" s="141" t="str">
        <f t="shared" si="62"/>
        <v/>
      </c>
      <c r="J305" s="131" t="str">
        <f>IF(B305&gt;0,ROUNDUP(VLOOKUP(B305,G011B!$B:$R,16,0),1),"")</f>
        <v/>
      </c>
      <c r="K305" s="131" t="str">
        <f t="shared" si="59"/>
        <v/>
      </c>
      <c r="L305" s="132" t="str">
        <f>IF(B305&lt;&gt;"",VLOOKUP(B305,G011B!$B:$Z,25,0),"")</f>
        <v/>
      </c>
      <c r="M305" s="161" t="str">
        <f t="shared" si="60"/>
        <v/>
      </c>
      <c r="N305" s="64"/>
      <c r="O305" s="64"/>
      <c r="P305" s="64"/>
    </row>
    <row r="306" spans="1:16" ht="20.100000000000001" customHeight="1" x14ac:dyDescent="0.25">
      <c r="A306" s="350">
        <v>177</v>
      </c>
      <c r="B306" s="82"/>
      <c r="C306" s="127" t="str">
        <f t="shared" si="56"/>
        <v/>
      </c>
      <c r="D306" s="128" t="str">
        <f t="shared" si="57"/>
        <v/>
      </c>
      <c r="E306" s="83"/>
      <c r="F306" s="84"/>
      <c r="G306" s="137" t="str">
        <f t="shared" si="61"/>
        <v/>
      </c>
      <c r="H306" s="134" t="str">
        <f t="shared" si="58"/>
        <v/>
      </c>
      <c r="I306" s="141" t="str">
        <f t="shared" si="62"/>
        <v/>
      </c>
      <c r="J306" s="131" t="str">
        <f>IF(B306&gt;0,ROUNDUP(VLOOKUP(B306,G011B!$B:$R,16,0),1),"")</f>
        <v/>
      </c>
      <c r="K306" s="131" t="str">
        <f t="shared" si="59"/>
        <v/>
      </c>
      <c r="L306" s="132" t="str">
        <f>IF(B306&lt;&gt;"",VLOOKUP(B306,G011B!$B:$Z,25,0),"")</f>
        <v/>
      </c>
      <c r="M306" s="161" t="str">
        <f t="shared" si="60"/>
        <v/>
      </c>
      <c r="N306" s="64"/>
      <c r="O306" s="64"/>
      <c r="P306" s="64"/>
    </row>
    <row r="307" spans="1:16" ht="20.100000000000001" customHeight="1" x14ac:dyDescent="0.25">
      <c r="A307" s="350">
        <v>178</v>
      </c>
      <c r="B307" s="82"/>
      <c r="C307" s="127" t="str">
        <f t="shared" si="56"/>
        <v/>
      </c>
      <c r="D307" s="128" t="str">
        <f t="shared" si="57"/>
        <v/>
      </c>
      <c r="E307" s="83"/>
      <c r="F307" s="84"/>
      <c r="G307" s="137" t="str">
        <f t="shared" si="61"/>
        <v/>
      </c>
      <c r="H307" s="134" t="str">
        <f t="shared" si="58"/>
        <v/>
      </c>
      <c r="I307" s="141" t="str">
        <f t="shared" si="62"/>
        <v/>
      </c>
      <c r="J307" s="131" t="str">
        <f>IF(B307&gt;0,ROUNDUP(VLOOKUP(B307,G011B!$B:$R,16,0),1),"")</f>
        <v/>
      </c>
      <c r="K307" s="131" t="str">
        <f t="shared" si="59"/>
        <v/>
      </c>
      <c r="L307" s="132" t="str">
        <f>IF(B307&lt;&gt;"",VLOOKUP(B307,G011B!$B:$Z,25,0),"")</f>
        <v/>
      </c>
      <c r="M307" s="161" t="str">
        <f t="shared" si="60"/>
        <v/>
      </c>
      <c r="N307" s="64"/>
      <c r="O307" s="64"/>
      <c r="P307" s="64"/>
    </row>
    <row r="308" spans="1:16" ht="20.100000000000001" customHeight="1" x14ac:dyDescent="0.25">
      <c r="A308" s="350">
        <v>179</v>
      </c>
      <c r="B308" s="82"/>
      <c r="C308" s="127" t="str">
        <f t="shared" si="56"/>
        <v/>
      </c>
      <c r="D308" s="128" t="str">
        <f t="shared" si="57"/>
        <v/>
      </c>
      <c r="E308" s="83"/>
      <c r="F308" s="84"/>
      <c r="G308" s="137" t="str">
        <f t="shared" si="61"/>
        <v/>
      </c>
      <c r="H308" s="134" t="str">
        <f t="shared" si="58"/>
        <v/>
      </c>
      <c r="I308" s="141" t="str">
        <f t="shared" si="62"/>
        <v/>
      </c>
      <c r="J308" s="131" t="str">
        <f>IF(B308&gt;0,ROUNDUP(VLOOKUP(B308,G011B!$B:$R,16,0),1),"")</f>
        <v/>
      </c>
      <c r="K308" s="131" t="str">
        <f t="shared" si="59"/>
        <v/>
      </c>
      <c r="L308" s="132" t="str">
        <f>IF(B308&lt;&gt;"",VLOOKUP(B308,G011B!$B:$Z,25,0),"")</f>
        <v/>
      </c>
      <c r="M308" s="161" t="str">
        <f t="shared" si="60"/>
        <v/>
      </c>
      <c r="N308" s="64"/>
      <c r="O308" s="64"/>
      <c r="P308" s="64"/>
    </row>
    <row r="309" spans="1:16" ht="20.100000000000001" customHeight="1" thickBot="1" x14ac:dyDescent="0.3">
      <c r="A309" s="351">
        <v>180</v>
      </c>
      <c r="B309" s="85"/>
      <c r="C309" s="129" t="str">
        <f t="shared" si="56"/>
        <v/>
      </c>
      <c r="D309" s="130" t="str">
        <f t="shared" si="57"/>
        <v/>
      </c>
      <c r="E309" s="86"/>
      <c r="F309" s="87"/>
      <c r="G309" s="138" t="str">
        <f t="shared" si="61"/>
        <v/>
      </c>
      <c r="H309" s="135" t="str">
        <f t="shared" si="58"/>
        <v/>
      </c>
      <c r="I309" s="142" t="str">
        <f t="shared" si="62"/>
        <v/>
      </c>
      <c r="J309" s="131" t="str">
        <f>IF(B309&gt;0,ROUNDUP(VLOOKUP(B309,G011B!$B:$R,16,0),1),"")</f>
        <v/>
      </c>
      <c r="K309" s="131" t="str">
        <f t="shared" si="59"/>
        <v/>
      </c>
      <c r="L309" s="132" t="str">
        <f>IF(B309&lt;&gt;"",VLOOKUP(B309,G011B!$B:$Z,25,0),"")</f>
        <v/>
      </c>
      <c r="M309" s="161" t="str">
        <f t="shared" si="60"/>
        <v/>
      </c>
      <c r="N309" s="64"/>
      <c r="O309" s="64"/>
      <c r="P309" s="64"/>
    </row>
    <row r="310" spans="1:16" ht="20.100000000000001" customHeight="1" thickBot="1" x14ac:dyDescent="0.35">
      <c r="A310" s="534" t="s">
        <v>35</v>
      </c>
      <c r="B310" s="535"/>
      <c r="C310" s="535"/>
      <c r="D310" s="535"/>
      <c r="E310" s="535"/>
      <c r="F310" s="536"/>
      <c r="G310" s="139">
        <f>SUM(G290:G309)</f>
        <v>0</v>
      </c>
      <c r="H310" s="346"/>
      <c r="I310" s="122">
        <f>IF(C288=C253,SUM(I290:I309)+I275,SUM(I290:I309))</f>
        <v>0</v>
      </c>
      <c r="J310" s="64"/>
      <c r="K310" s="64"/>
      <c r="L310" s="64"/>
      <c r="M310" s="64"/>
      <c r="N310" s="143">
        <f>IF(COUNTA(E290:E309)&gt;0,1,0)</f>
        <v>0</v>
      </c>
      <c r="O310" s="64"/>
      <c r="P310" s="64"/>
    </row>
    <row r="311" spans="1:16" ht="20.100000000000001" customHeight="1" thickBot="1" x14ac:dyDescent="0.3">
      <c r="A311" s="527" t="s">
        <v>73</v>
      </c>
      <c r="B311" s="528"/>
      <c r="C311" s="528"/>
      <c r="D311" s="529"/>
      <c r="E311" s="111">
        <f>SUM(G:G)/2</f>
        <v>0</v>
      </c>
      <c r="F311" s="530"/>
      <c r="G311" s="531"/>
      <c r="H311" s="532"/>
      <c r="I311" s="120">
        <f>SUM(I290:I309)+I276</f>
        <v>0</v>
      </c>
      <c r="J311" s="64"/>
      <c r="K311" s="64"/>
      <c r="L311" s="64"/>
      <c r="M311" s="64"/>
      <c r="N311" s="64"/>
      <c r="O311" s="64"/>
      <c r="P311" s="64"/>
    </row>
    <row r="312" spans="1:16" x14ac:dyDescent="0.25">
      <c r="A312" s="341" t="s">
        <v>137</v>
      </c>
      <c r="B312" s="64"/>
      <c r="C312" s="64"/>
      <c r="D312" s="64"/>
      <c r="E312" s="64"/>
      <c r="F312" s="64"/>
      <c r="G312" s="64"/>
      <c r="H312" s="64"/>
      <c r="I312" s="64"/>
      <c r="J312" s="64"/>
      <c r="K312" s="64"/>
      <c r="L312" s="64"/>
      <c r="M312" s="64"/>
      <c r="N312" s="64"/>
      <c r="O312" s="64"/>
      <c r="P312" s="64"/>
    </row>
    <row r="313" spans="1:16" x14ac:dyDescent="0.25">
      <c r="A313" s="64"/>
      <c r="B313" s="64"/>
      <c r="C313" s="64"/>
      <c r="D313" s="64"/>
      <c r="E313" s="64"/>
      <c r="F313" s="64"/>
      <c r="G313" s="64"/>
      <c r="H313" s="64"/>
      <c r="I313" s="64"/>
      <c r="J313" s="64"/>
      <c r="K313" s="64"/>
      <c r="L313" s="64"/>
      <c r="M313" s="64"/>
      <c r="N313" s="64"/>
      <c r="O313" s="64"/>
      <c r="P313" s="64"/>
    </row>
    <row r="314" spans="1:16" ht="19.5" x14ac:dyDescent="0.3">
      <c r="A314" s="352" t="s">
        <v>32</v>
      </c>
      <c r="B314" s="354">
        <f ca="1">imzatarihi</f>
        <v>46091</v>
      </c>
      <c r="C314" s="353" t="s">
        <v>33</v>
      </c>
      <c r="D314" s="355" t="str">
        <f>IF(kurulusyetkilisi&gt;0,kurulusyetkilisi,"")</f>
        <v/>
      </c>
      <c r="E314" s="64"/>
      <c r="F314" s="64"/>
      <c r="G314" s="230"/>
      <c r="H314" s="229"/>
      <c r="I314" s="229"/>
      <c r="J314" s="64"/>
      <c r="K314" s="94"/>
      <c r="L314" s="94"/>
      <c r="M314" s="2"/>
      <c r="N314" s="94"/>
      <c r="O314" s="94"/>
      <c r="P314" s="64"/>
    </row>
    <row r="315" spans="1:16" ht="19.5" x14ac:dyDescent="0.3">
      <c r="A315" s="232"/>
      <c r="B315" s="232"/>
      <c r="C315" s="353" t="s">
        <v>34</v>
      </c>
      <c r="D315" s="77"/>
      <c r="E315" s="469"/>
      <c r="F315" s="469"/>
      <c r="G315" s="469"/>
      <c r="H315" s="61"/>
      <c r="I315" s="61"/>
      <c r="J315" s="64"/>
      <c r="K315" s="94"/>
      <c r="L315" s="94"/>
      <c r="M315" s="2"/>
      <c r="N315" s="94"/>
      <c r="O315" s="94"/>
      <c r="P315" s="64"/>
    </row>
    <row r="316" spans="1:16" ht="15.75" x14ac:dyDescent="0.25">
      <c r="A316" s="508" t="s">
        <v>66</v>
      </c>
      <c r="B316" s="508"/>
      <c r="C316" s="508"/>
      <c r="D316" s="508"/>
      <c r="E316" s="508"/>
      <c r="F316" s="508"/>
      <c r="G316" s="508"/>
      <c r="H316" s="508"/>
      <c r="I316" s="508"/>
      <c r="J316" s="64"/>
      <c r="K316" s="64"/>
      <c r="L316" s="64"/>
      <c r="M316" s="64"/>
      <c r="N316" s="64"/>
      <c r="O316" s="64"/>
      <c r="P316" s="64"/>
    </row>
    <row r="317" spans="1:16" x14ac:dyDescent="0.25">
      <c r="A317" s="494" t="str">
        <f>IF(YilDonem&lt;&gt;"",CONCATENATE(YilDonem," dönemine aittir."),"")</f>
        <v/>
      </c>
      <c r="B317" s="494"/>
      <c r="C317" s="494"/>
      <c r="D317" s="494"/>
      <c r="E317" s="494"/>
      <c r="F317" s="494"/>
      <c r="G317" s="494"/>
      <c r="H317" s="494"/>
      <c r="I317" s="494"/>
      <c r="J317" s="64"/>
      <c r="K317" s="64"/>
      <c r="L317" s="64"/>
      <c r="M317" s="64"/>
      <c r="N317" s="64"/>
      <c r="O317" s="64"/>
      <c r="P317" s="64"/>
    </row>
    <row r="318" spans="1:16" ht="19.5" thickBot="1" x14ac:dyDescent="0.35">
      <c r="A318" s="526" t="s">
        <v>75</v>
      </c>
      <c r="B318" s="526"/>
      <c r="C318" s="526"/>
      <c r="D318" s="526"/>
      <c r="E318" s="526"/>
      <c r="F318" s="526"/>
      <c r="G318" s="526"/>
      <c r="H318" s="526"/>
      <c r="I318" s="526"/>
      <c r="J318" s="64"/>
      <c r="K318" s="64"/>
      <c r="L318" s="64"/>
      <c r="M318" s="64"/>
      <c r="N318" s="64"/>
      <c r="O318" s="64"/>
      <c r="P318" s="64"/>
    </row>
    <row r="319" spans="1:16" ht="19.5" customHeight="1" thickBot="1" x14ac:dyDescent="0.3">
      <c r="A319" s="496" t="s">
        <v>167</v>
      </c>
      <c r="B319" s="498"/>
      <c r="C319" s="496" t="str">
        <f>IF(ProjeNo&gt;0,ProjeNo,"")</f>
        <v/>
      </c>
      <c r="D319" s="497"/>
      <c r="E319" s="497"/>
      <c r="F319" s="497"/>
      <c r="G319" s="497"/>
      <c r="H319" s="497"/>
      <c r="I319" s="498"/>
      <c r="J319" s="64"/>
      <c r="K319" s="64"/>
      <c r="L319" s="64"/>
      <c r="M319" s="64"/>
      <c r="N319" s="64"/>
      <c r="O319" s="64"/>
      <c r="P319" s="64"/>
    </row>
    <row r="320" spans="1:16" ht="29.25" customHeight="1" thickBot="1" x14ac:dyDescent="0.3">
      <c r="A320" s="533" t="s">
        <v>168</v>
      </c>
      <c r="B320" s="522"/>
      <c r="C320" s="519" t="str">
        <f>IF(ProjeAdi&gt;0,ProjeAdi,"")</f>
        <v/>
      </c>
      <c r="D320" s="520"/>
      <c r="E320" s="520"/>
      <c r="F320" s="520"/>
      <c r="G320" s="520"/>
      <c r="H320" s="520"/>
      <c r="I320" s="521"/>
      <c r="J320" s="64"/>
      <c r="K320" s="64"/>
      <c r="L320" s="64"/>
      <c r="M320" s="64"/>
      <c r="N320" s="64"/>
      <c r="O320" s="64"/>
      <c r="P320" s="64"/>
    </row>
    <row r="321" spans="1:16" ht="29.25" customHeight="1" thickBot="1" x14ac:dyDescent="0.3">
      <c r="A321" s="533" t="s">
        <v>180</v>
      </c>
      <c r="B321" s="522"/>
      <c r="C321" s="539"/>
      <c r="D321" s="537"/>
      <c r="E321" s="537"/>
      <c r="F321" s="537"/>
      <c r="G321" s="537"/>
      <c r="H321" s="537"/>
      <c r="I321" s="538"/>
      <c r="J321" s="64"/>
      <c r="K321" s="64"/>
      <c r="L321" s="64"/>
      <c r="M321" s="64"/>
      <c r="N321" s="64"/>
      <c r="O321" s="64"/>
      <c r="P321" s="64"/>
    </row>
    <row r="322" spans="1:16" ht="29.25" customHeight="1" thickBot="1" x14ac:dyDescent="0.3">
      <c r="A322" s="533" t="s">
        <v>181</v>
      </c>
      <c r="B322" s="522"/>
      <c r="C322" s="539"/>
      <c r="D322" s="537"/>
      <c r="E322" s="537"/>
      <c r="F322" s="537"/>
      <c r="G322" s="537"/>
      <c r="H322" s="537"/>
      <c r="I322" s="538"/>
      <c r="J322" s="64"/>
      <c r="K322" s="64"/>
      <c r="L322" s="64"/>
      <c r="M322" s="64"/>
      <c r="N322" s="64"/>
      <c r="O322" s="64"/>
      <c r="P322" s="64"/>
    </row>
    <row r="323" spans="1:16" ht="19.5" customHeight="1" thickBot="1" x14ac:dyDescent="0.3">
      <c r="A323" s="496" t="s">
        <v>67</v>
      </c>
      <c r="B323" s="498"/>
      <c r="C323" s="14"/>
      <c r="D323" s="537"/>
      <c r="E323" s="537"/>
      <c r="F323" s="537"/>
      <c r="G323" s="537"/>
      <c r="H323" s="537"/>
      <c r="I323" s="538"/>
      <c r="J323" s="64"/>
      <c r="K323" s="64"/>
      <c r="L323" s="64"/>
      <c r="M323" s="64"/>
      <c r="N323" s="64"/>
      <c r="O323" s="64"/>
      <c r="P323" s="64"/>
    </row>
    <row r="324" spans="1:16" s="1" customFormat="1" ht="30.75" thickBot="1" x14ac:dyDescent="0.3">
      <c r="A324" s="334" t="s">
        <v>3</v>
      </c>
      <c r="B324" s="334" t="s">
        <v>4</v>
      </c>
      <c r="C324" s="334" t="s">
        <v>56</v>
      </c>
      <c r="D324" s="334" t="s">
        <v>141</v>
      </c>
      <c r="E324" s="334" t="s">
        <v>68</v>
      </c>
      <c r="F324" s="334" t="s">
        <v>69</v>
      </c>
      <c r="G324" s="334" t="s">
        <v>70</v>
      </c>
      <c r="H324" s="334" t="s">
        <v>71</v>
      </c>
      <c r="I324" s="334" t="s">
        <v>72</v>
      </c>
      <c r="J324" s="347" t="s">
        <v>76</v>
      </c>
      <c r="K324" s="348" t="s">
        <v>77</v>
      </c>
      <c r="L324" s="348" t="s">
        <v>69</v>
      </c>
      <c r="M324" s="333"/>
      <c r="N324" s="333"/>
      <c r="O324" s="333"/>
      <c r="P324" s="333"/>
    </row>
    <row r="325" spans="1:16" ht="20.100000000000001" customHeight="1" x14ac:dyDescent="0.25">
      <c r="A325" s="349">
        <v>181</v>
      </c>
      <c r="B325" s="79"/>
      <c r="C325" s="125" t="str">
        <f t="shared" ref="C325:C344" si="63">IF(B325&lt;&gt;"",VLOOKUP(B325,PersonelTablo,2,0),"")</f>
        <v/>
      </c>
      <c r="D325" s="126" t="str">
        <f t="shared" ref="D325:D344" si="64">IF(B325&lt;&gt;"",VLOOKUP(B325,PersonelTablo,3,0),"")</f>
        <v/>
      </c>
      <c r="E325" s="80"/>
      <c r="F325" s="81"/>
      <c r="G325" s="136" t="str">
        <f>IF(AND(B325&lt;&gt;"",L325&gt;=F325),E325*F325,"")</f>
        <v/>
      </c>
      <c r="H325" s="133" t="str">
        <f t="shared" ref="H325:H344" si="65">IF(B325&lt;&gt;"",VLOOKUP(B325,G011CTablo,15,0),"")</f>
        <v/>
      </c>
      <c r="I325" s="140" t="str">
        <f>IF(AND(B325&lt;&gt;"",J325&gt;=K325,L325&gt;0),G325*H325,"")</f>
        <v/>
      </c>
      <c r="J325" s="131" t="str">
        <f>IF(B325&gt;0,ROUNDUP(VLOOKUP(B325,G011B!$B:$R,16,0),1),"")</f>
        <v/>
      </c>
      <c r="K325" s="131" t="str">
        <f t="shared" ref="K325:K344" si="66">IF(B325&gt;0,SUMIF($B:$B,B325,$G:$G),"")</f>
        <v/>
      </c>
      <c r="L325" s="132" t="str">
        <f>IF(B325&lt;&gt;"",VLOOKUP(B325,G011B!$B:$Z,25,0),"")</f>
        <v/>
      </c>
      <c r="M325" s="161" t="str">
        <f t="shared" ref="M325:M344" si="67">IF(J325&gt;=K325,"","Personelin bütün iş paketlerindeki Toplam Adam Ay değeri "&amp;K325&amp;" olup, bu değer, G011B formunda beyan edilen Çalışılan Toplam Ay değerini geçemez. Maliyeti hesaplamak için Adam/Ay Oranı veya Çalışılan Ay değerini düzeltiniz. ")</f>
        <v/>
      </c>
      <c r="N325" s="64"/>
      <c r="O325" s="64"/>
      <c r="P325" s="64"/>
    </row>
    <row r="326" spans="1:16" ht="20.100000000000001" customHeight="1" x14ac:dyDescent="0.25">
      <c r="A326" s="350">
        <v>182</v>
      </c>
      <c r="B326" s="82"/>
      <c r="C326" s="127" t="str">
        <f t="shared" si="63"/>
        <v/>
      </c>
      <c r="D326" s="128" t="str">
        <f t="shared" si="64"/>
        <v/>
      </c>
      <c r="E326" s="83"/>
      <c r="F326" s="84"/>
      <c r="G326" s="137" t="str">
        <f t="shared" ref="G326:G344" si="68">IF(AND(B326&lt;&gt;"",L326&gt;=F326),E326*F326,"")</f>
        <v/>
      </c>
      <c r="H326" s="134" t="str">
        <f t="shared" si="65"/>
        <v/>
      </c>
      <c r="I326" s="141" t="str">
        <f t="shared" ref="I326:I344" si="69">IF(AND(B326&lt;&gt;"",J326&gt;=K326,L326&gt;0),G326*H326,"")</f>
        <v/>
      </c>
      <c r="J326" s="131" t="str">
        <f>IF(B326&gt;0,ROUNDUP(VLOOKUP(B326,G011B!$B:$R,16,0),1),"")</f>
        <v/>
      </c>
      <c r="K326" s="131" t="str">
        <f t="shared" si="66"/>
        <v/>
      </c>
      <c r="L326" s="132" t="str">
        <f>IF(B326&lt;&gt;"",VLOOKUP(B326,G011B!$B:$Z,25,0),"")</f>
        <v/>
      </c>
      <c r="M326" s="161" t="str">
        <f t="shared" si="67"/>
        <v/>
      </c>
      <c r="N326" s="64"/>
      <c r="O326" s="64"/>
      <c r="P326" s="64"/>
    </row>
    <row r="327" spans="1:16" ht="20.100000000000001" customHeight="1" x14ac:dyDescent="0.25">
      <c r="A327" s="350">
        <v>183</v>
      </c>
      <c r="B327" s="82"/>
      <c r="C327" s="127" t="str">
        <f t="shared" si="63"/>
        <v/>
      </c>
      <c r="D327" s="128" t="str">
        <f t="shared" si="64"/>
        <v/>
      </c>
      <c r="E327" s="83"/>
      <c r="F327" s="84"/>
      <c r="G327" s="137" t="str">
        <f t="shared" si="68"/>
        <v/>
      </c>
      <c r="H327" s="134" t="str">
        <f t="shared" si="65"/>
        <v/>
      </c>
      <c r="I327" s="141" t="str">
        <f t="shared" si="69"/>
        <v/>
      </c>
      <c r="J327" s="131" t="str">
        <f>IF(B327&gt;0,ROUNDUP(VLOOKUP(B327,G011B!$B:$R,16,0),1),"")</f>
        <v/>
      </c>
      <c r="K327" s="131" t="str">
        <f t="shared" si="66"/>
        <v/>
      </c>
      <c r="L327" s="132" t="str">
        <f>IF(B327&lt;&gt;"",VLOOKUP(B327,G011B!$B:$Z,25,0),"")</f>
        <v/>
      </c>
      <c r="M327" s="161" t="str">
        <f t="shared" si="67"/>
        <v/>
      </c>
      <c r="N327" s="64"/>
      <c r="O327" s="64"/>
      <c r="P327" s="64"/>
    </row>
    <row r="328" spans="1:16" ht="20.100000000000001" customHeight="1" x14ac:dyDescent="0.25">
      <c r="A328" s="350">
        <v>184</v>
      </c>
      <c r="B328" s="82"/>
      <c r="C328" s="127" t="str">
        <f t="shared" si="63"/>
        <v/>
      </c>
      <c r="D328" s="128" t="str">
        <f t="shared" si="64"/>
        <v/>
      </c>
      <c r="E328" s="83"/>
      <c r="F328" s="84"/>
      <c r="G328" s="137" t="str">
        <f t="shared" si="68"/>
        <v/>
      </c>
      <c r="H328" s="134" t="str">
        <f t="shared" si="65"/>
        <v/>
      </c>
      <c r="I328" s="141" t="str">
        <f t="shared" si="69"/>
        <v/>
      </c>
      <c r="J328" s="131" t="str">
        <f>IF(B328&gt;0,ROUNDUP(VLOOKUP(B328,G011B!$B:$R,16,0),1),"")</f>
        <v/>
      </c>
      <c r="K328" s="131" t="str">
        <f t="shared" si="66"/>
        <v/>
      </c>
      <c r="L328" s="132" t="str">
        <f>IF(B328&lt;&gt;"",VLOOKUP(B328,G011B!$B:$Z,25,0),"")</f>
        <v/>
      </c>
      <c r="M328" s="161" t="str">
        <f t="shared" si="67"/>
        <v/>
      </c>
      <c r="N328" s="64"/>
      <c r="O328" s="64"/>
      <c r="P328" s="64"/>
    </row>
    <row r="329" spans="1:16" ht="20.100000000000001" customHeight="1" x14ac:dyDescent="0.25">
      <c r="A329" s="350">
        <v>185</v>
      </c>
      <c r="B329" s="82"/>
      <c r="C329" s="127" t="str">
        <f t="shared" si="63"/>
        <v/>
      </c>
      <c r="D329" s="128" t="str">
        <f t="shared" si="64"/>
        <v/>
      </c>
      <c r="E329" s="83"/>
      <c r="F329" s="84"/>
      <c r="G329" s="137" t="str">
        <f t="shared" si="68"/>
        <v/>
      </c>
      <c r="H329" s="134" t="str">
        <f t="shared" si="65"/>
        <v/>
      </c>
      <c r="I329" s="141" t="str">
        <f t="shared" si="69"/>
        <v/>
      </c>
      <c r="J329" s="131" t="str">
        <f>IF(B329&gt;0,ROUNDUP(VLOOKUP(B329,G011B!$B:$R,16,0),1),"")</f>
        <v/>
      </c>
      <c r="K329" s="131" t="str">
        <f t="shared" si="66"/>
        <v/>
      </c>
      <c r="L329" s="132" t="str">
        <f>IF(B329&lt;&gt;"",VLOOKUP(B329,G011B!$B:$Z,25,0),"")</f>
        <v/>
      </c>
      <c r="M329" s="161" t="str">
        <f t="shared" si="67"/>
        <v/>
      </c>
      <c r="N329" s="64"/>
      <c r="O329" s="64"/>
      <c r="P329" s="64"/>
    </row>
    <row r="330" spans="1:16" ht="20.100000000000001" customHeight="1" x14ac:dyDescent="0.25">
      <c r="A330" s="350">
        <v>186</v>
      </c>
      <c r="B330" s="82"/>
      <c r="C330" s="127" t="str">
        <f t="shared" si="63"/>
        <v/>
      </c>
      <c r="D330" s="128" t="str">
        <f t="shared" si="64"/>
        <v/>
      </c>
      <c r="E330" s="83"/>
      <c r="F330" s="84"/>
      <c r="G330" s="137" t="str">
        <f t="shared" si="68"/>
        <v/>
      </c>
      <c r="H330" s="134" t="str">
        <f t="shared" si="65"/>
        <v/>
      </c>
      <c r="I330" s="141" t="str">
        <f t="shared" si="69"/>
        <v/>
      </c>
      <c r="J330" s="131" t="str">
        <f>IF(B330&gt;0,ROUNDUP(VLOOKUP(B330,G011B!$B:$R,16,0),1),"")</f>
        <v/>
      </c>
      <c r="K330" s="131" t="str">
        <f t="shared" si="66"/>
        <v/>
      </c>
      <c r="L330" s="132" t="str">
        <f>IF(B330&lt;&gt;"",VLOOKUP(B330,G011B!$B:$Z,25,0),"")</f>
        <v/>
      </c>
      <c r="M330" s="161" t="str">
        <f t="shared" si="67"/>
        <v/>
      </c>
      <c r="N330" s="64"/>
      <c r="O330" s="64"/>
      <c r="P330" s="64"/>
    </row>
    <row r="331" spans="1:16" ht="20.100000000000001" customHeight="1" x14ac:dyDescent="0.25">
      <c r="A331" s="350">
        <v>187</v>
      </c>
      <c r="B331" s="82"/>
      <c r="C331" s="127" t="str">
        <f t="shared" si="63"/>
        <v/>
      </c>
      <c r="D331" s="128" t="str">
        <f t="shared" si="64"/>
        <v/>
      </c>
      <c r="E331" s="83"/>
      <c r="F331" s="84"/>
      <c r="G331" s="137" t="str">
        <f t="shared" si="68"/>
        <v/>
      </c>
      <c r="H331" s="134" t="str">
        <f t="shared" si="65"/>
        <v/>
      </c>
      <c r="I331" s="141" t="str">
        <f t="shared" si="69"/>
        <v/>
      </c>
      <c r="J331" s="131" t="str">
        <f>IF(B331&gt;0,ROUNDUP(VLOOKUP(B331,G011B!$B:$R,16,0),1),"")</f>
        <v/>
      </c>
      <c r="K331" s="131" t="str">
        <f t="shared" si="66"/>
        <v/>
      </c>
      <c r="L331" s="132" t="str">
        <f>IF(B331&lt;&gt;"",VLOOKUP(B331,G011B!$B:$Z,25,0),"")</f>
        <v/>
      </c>
      <c r="M331" s="161" t="str">
        <f t="shared" si="67"/>
        <v/>
      </c>
      <c r="N331" s="64"/>
      <c r="O331" s="64"/>
      <c r="P331" s="64"/>
    </row>
    <row r="332" spans="1:16" ht="20.100000000000001" customHeight="1" x14ac:dyDescent="0.25">
      <c r="A332" s="350">
        <v>188</v>
      </c>
      <c r="B332" s="82"/>
      <c r="C332" s="127" t="str">
        <f t="shared" si="63"/>
        <v/>
      </c>
      <c r="D332" s="128" t="str">
        <f t="shared" si="64"/>
        <v/>
      </c>
      <c r="E332" s="83"/>
      <c r="F332" s="84"/>
      <c r="G332" s="137" t="str">
        <f t="shared" si="68"/>
        <v/>
      </c>
      <c r="H332" s="134" t="str">
        <f t="shared" si="65"/>
        <v/>
      </c>
      <c r="I332" s="141" t="str">
        <f t="shared" si="69"/>
        <v/>
      </c>
      <c r="J332" s="131" t="str">
        <f>IF(B332&gt;0,ROUNDUP(VLOOKUP(B332,G011B!$B:$R,16,0),1),"")</f>
        <v/>
      </c>
      <c r="K332" s="131" t="str">
        <f t="shared" si="66"/>
        <v/>
      </c>
      <c r="L332" s="132" t="str">
        <f>IF(B332&lt;&gt;"",VLOOKUP(B332,G011B!$B:$Z,25,0),"")</f>
        <v/>
      </c>
      <c r="M332" s="161" t="str">
        <f t="shared" si="67"/>
        <v/>
      </c>
      <c r="N332" s="64"/>
      <c r="O332" s="64"/>
      <c r="P332" s="64"/>
    </row>
    <row r="333" spans="1:16" ht="20.100000000000001" customHeight="1" x14ac:dyDescent="0.25">
      <c r="A333" s="350">
        <v>189</v>
      </c>
      <c r="B333" s="82"/>
      <c r="C333" s="127" t="str">
        <f t="shared" si="63"/>
        <v/>
      </c>
      <c r="D333" s="128" t="str">
        <f t="shared" si="64"/>
        <v/>
      </c>
      <c r="E333" s="83"/>
      <c r="F333" s="84"/>
      <c r="G333" s="137" t="str">
        <f t="shared" si="68"/>
        <v/>
      </c>
      <c r="H333" s="134" t="str">
        <f t="shared" si="65"/>
        <v/>
      </c>
      <c r="I333" s="141" t="str">
        <f t="shared" si="69"/>
        <v/>
      </c>
      <c r="J333" s="131" t="str">
        <f>IF(B333&gt;0,ROUNDUP(VLOOKUP(B333,G011B!$B:$R,16,0),1),"")</f>
        <v/>
      </c>
      <c r="K333" s="131" t="str">
        <f t="shared" si="66"/>
        <v/>
      </c>
      <c r="L333" s="132" t="str">
        <f>IF(B333&lt;&gt;"",VLOOKUP(B333,G011B!$B:$Z,25,0),"")</f>
        <v/>
      </c>
      <c r="M333" s="161" t="str">
        <f t="shared" si="67"/>
        <v/>
      </c>
      <c r="N333" s="64"/>
      <c r="O333" s="64"/>
      <c r="P333" s="64"/>
    </row>
    <row r="334" spans="1:16" ht="20.100000000000001" customHeight="1" x14ac:dyDescent="0.25">
      <c r="A334" s="350">
        <v>190</v>
      </c>
      <c r="B334" s="82"/>
      <c r="C334" s="127" t="str">
        <f t="shared" si="63"/>
        <v/>
      </c>
      <c r="D334" s="128" t="str">
        <f t="shared" si="64"/>
        <v/>
      </c>
      <c r="E334" s="83"/>
      <c r="F334" s="84"/>
      <c r="G334" s="137" t="str">
        <f t="shared" si="68"/>
        <v/>
      </c>
      <c r="H334" s="134" t="str">
        <f t="shared" si="65"/>
        <v/>
      </c>
      <c r="I334" s="141" t="str">
        <f t="shared" si="69"/>
        <v/>
      </c>
      <c r="J334" s="131" t="str">
        <f>IF(B334&gt;0,ROUNDUP(VLOOKUP(B334,G011B!$B:$R,16,0),1),"")</f>
        <v/>
      </c>
      <c r="K334" s="131" t="str">
        <f t="shared" si="66"/>
        <v/>
      </c>
      <c r="L334" s="132" t="str">
        <f>IF(B334&lt;&gt;"",VLOOKUP(B334,G011B!$B:$Z,25,0),"")</f>
        <v/>
      </c>
      <c r="M334" s="161" t="str">
        <f t="shared" si="67"/>
        <v/>
      </c>
      <c r="N334" s="64"/>
      <c r="O334" s="64"/>
      <c r="P334" s="64"/>
    </row>
    <row r="335" spans="1:16" ht="20.100000000000001" customHeight="1" x14ac:dyDescent="0.25">
      <c r="A335" s="350">
        <v>191</v>
      </c>
      <c r="B335" s="82"/>
      <c r="C335" s="127" t="str">
        <f t="shared" si="63"/>
        <v/>
      </c>
      <c r="D335" s="128" t="str">
        <f t="shared" si="64"/>
        <v/>
      </c>
      <c r="E335" s="83"/>
      <c r="F335" s="84"/>
      <c r="G335" s="137" t="str">
        <f t="shared" si="68"/>
        <v/>
      </c>
      <c r="H335" s="134" t="str">
        <f t="shared" si="65"/>
        <v/>
      </c>
      <c r="I335" s="141" t="str">
        <f t="shared" si="69"/>
        <v/>
      </c>
      <c r="J335" s="131" t="str">
        <f>IF(B335&gt;0,ROUNDUP(VLOOKUP(B335,G011B!$B:$R,16,0),1),"")</f>
        <v/>
      </c>
      <c r="K335" s="131" t="str">
        <f t="shared" si="66"/>
        <v/>
      </c>
      <c r="L335" s="132" t="str">
        <f>IF(B335&lt;&gt;"",VLOOKUP(B335,G011B!$B:$Z,25,0),"")</f>
        <v/>
      </c>
      <c r="M335" s="161" t="str">
        <f t="shared" si="67"/>
        <v/>
      </c>
      <c r="N335" s="64"/>
      <c r="O335" s="64"/>
      <c r="P335" s="64"/>
    </row>
    <row r="336" spans="1:16" ht="20.100000000000001" customHeight="1" x14ac:dyDescent="0.25">
      <c r="A336" s="350">
        <v>192</v>
      </c>
      <c r="B336" s="82"/>
      <c r="C336" s="127" t="str">
        <f t="shared" si="63"/>
        <v/>
      </c>
      <c r="D336" s="128" t="str">
        <f t="shared" si="64"/>
        <v/>
      </c>
      <c r="E336" s="83"/>
      <c r="F336" s="84"/>
      <c r="G336" s="137" t="str">
        <f t="shared" si="68"/>
        <v/>
      </c>
      <c r="H336" s="134" t="str">
        <f t="shared" si="65"/>
        <v/>
      </c>
      <c r="I336" s="141" t="str">
        <f t="shared" si="69"/>
        <v/>
      </c>
      <c r="J336" s="131" t="str">
        <f>IF(B336&gt;0,ROUNDUP(VLOOKUP(B336,G011B!$B:$R,16,0),1),"")</f>
        <v/>
      </c>
      <c r="K336" s="131" t="str">
        <f t="shared" si="66"/>
        <v/>
      </c>
      <c r="L336" s="132" t="str">
        <f>IF(B336&lt;&gt;"",VLOOKUP(B336,G011B!$B:$Z,25,0),"")</f>
        <v/>
      </c>
      <c r="M336" s="161" t="str">
        <f t="shared" si="67"/>
        <v/>
      </c>
      <c r="N336" s="64"/>
      <c r="O336" s="64"/>
      <c r="P336" s="64"/>
    </row>
    <row r="337" spans="1:16" ht="20.100000000000001" customHeight="1" x14ac:dyDescent="0.25">
      <c r="A337" s="350">
        <v>193</v>
      </c>
      <c r="B337" s="82"/>
      <c r="C337" s="127" t="str">
        <f t="shared" si="63"/>
        <v/>
      </c>
      <c r="D337" s="128" t="str">
        <f t="shared" si="64"/>
        <v/>
      </c>
      <c r="E337" s="83"/>
      <c r="F337" s="84"/>
      <c r="G337" s="137" t="str">
        <f t="shared" si="68"/>
        <v/>
      </c>
      <c r="H337" s="134" t="str">
        <f t="shared" si="65"/>
        <v/>
      </c>
      <c r="I337" s="141" t="str">
        <f t="shared" si="69"/>
        <v/>
      </c>
      <c r="J337" s="131" t="str">
        <f>IF(B337&gt;0,ROUNDUP(VLOOKUP(B337,G011B!$B:$R,16,0),1),"")</f>
        <v/>
      </c>
      <c r="K337" s="131" t="str">
        <f t="shared" si="66"/>
        <v/>
      </c>
      <c r="L337" s="132" t="str">
        <f>IF(B337&lt;&gt;"",VLOOKUP(B337,G011B!$B:$Z,25,0),"")</f>
        <v/>
      </c>
      <c r="M337" s="161" t="str">
        <f t="shared" si="67"/>
        <v/>
      </c>
      <c r="N337" s="64"/>
      <c r="O337" s="64"/>
      <c r="P337" s="64"/>
    </row>
    <row r="338" spans="1:16" ht="20.100000000000001" customHeight="1" x14ac:dyDescent="0.25">
      <c r="A338" s="350">
        <v>194</v>
      </c>
      <c r="B338" s="82"/>
      <c r="C338" s="127" t="str">
        <f t="shared" si="63"/>
        <v/>
      </c>
      <c r="D338" s="128" t="str">
        <f t="shared" si="64"/>
        <v/>
      </c>
      <c r="E338" s="83"/>
      <c r="F338" s="84"/>
      <c r="G338" s="137" t="str">
        <f t="shared" si="68"/>
        <v/>
      </c>
      <c r="H338" s="134" t="str">
        <f t="shared" si="65"/>
        <v/>
      </c>
      <c r="I338" s="141" t="str">
        <f t="shared" si="69"/>
        <v/>
      </c>
      <c r="J338" s="131" t="str">
        <f>IF(B338&gt;0,ROUNDUP(VLOOKUP(B338,G011B!$B:$R,16,0),1),"")</f>
        <v/>
      </c>
      <c r="K338" s="131" t="str">
        <f t="shared" si="66"/>
        <v/>
      </c>
      <c r="L338" s="132" t="str">
        <f>IF(B338&lt;&gt;"",VLOOKUP(B338,G011B!$B:$Z,25,0),"")</f>
        <v/>
      </c>
      <c r="M338" s="161" t="str">
        <f t="shared" si="67"/>
        <v/>
      </c>
      <c r="N338" s="64"/>
      <c r="O338" s="64"/>
      <c r="P338" s="64"/>
    </row>
    <row r="339" spans="1:16" ht="20.100000000000001" customHeight="1" x14ac:dyDescent="0.25">
      <c r="A339" s="350">
        <v>195</v>
      </c>
      <c r="B339" s="82"/>
      <c r="C339" s="127" t="str">
        <f t="shared" si="63"/>
        <v/>
      </c>
      <c r="D339" s="128" t="str">
        <f t="shared" si="64"/>
        <v/>
      </c>
      <c r="E339" s="83"/>
      <c r="F339" s="84"/>
      <c r="G339" s="137" t="str">
        <f t="shared" si="68"/>
        <v/>
      </c>
      <c r="H339" s="134" t="str">
        <f t="shared" si="65"/>
        <v/>
      </c>
      <c r="I339" s="141" t="str">
        <f t="shared" si="69"/>
        <v/>
      </c>
      <c r="J339" s="131" t="str">
        <f>IF(B339&gt;0,ROUNDUP(VLOOKUP(B339,G011B!$B:$R,16,0),1),"")</f>
        <v/>
      </c>
      <c r="K339" s="131" t="str">
        <f t="shared" si="66"/>
        <v/>
      </c>
      <c r="L339" s="132" t="str">
        <f>IF(B339&lt;&gt;"",VLOOKUP(B339,G011B!$B:$Z,25,0),"")</f>
        <v/>
      </c>
      <c r="M339" s="161" t="str">
        <f t="shared" si="67"/>
        <v/>
      </c>
      <c r="N339" s="64"/>
      <c r="O339" s="64"/>
      <c r="P339" s="64"/>
    </row>
    <row r="340" spans="1:16" ht="20.100000000000001" customHeight="1" x14ac:dyDescent="0.25">
      <c r="A340" s="350">
        <v>196</v>
      </c>
      <c r="B340" s="82"/>
      <c r="C340" s="127" t="str">
        <f t="shared" si="63"/>
        <v/>
      </c>
      <c r="D340" s="128" t="str">
        <f t="shared" si="64"/>
        <v/>
      </c>
      <c r="E340" s="83"/>
      <c r="F340" s="84"/>
      <c r="G340" s="137" t="str">
        <f t="shared" si="68"/>
        <v/>
      </c>
      <c r="H340" s="134" t="str">
        <f t="shared" si="65"/>
        <v/>
      </c>
      <c r="I340" s="141" t="str">
        <f t="shared" si="69"/>
        <v/>
      </c>
      <c r="J340" s="131" t="str">
        <f>IF(B340&gt;0,ROUNDUP(VLOOKUP(B340,G011B!$B:$R,16,0),1),"")</f>
        <v/>
      </c>
      <c r="K340" s="131" t="str">
        <f t="shared" si="66"/>
        <v/>
      </c>
      <c r="L340" s="132" t="str">
        <f>IF(B340&lt;&gt;"",VLOOKUP(B340,G011B!$B:$Z,25,0),"")</f>
        <v/>
      </c>
      <c r="M340" s="161" t="str">
        <f t="shared" si="67"/>
        <v/>
      </c>
      <c r="N340" s="64"/>
      <c r="O340" s="64"/>
      <c r="P340" s="64"/>
    </row>
    <row r="341" spans="1:16" ht="20.100000000000001" customHeight="1" x14ac:dyDescent="0.25">
      <c r="A341" s="350">
        <v>197</v>
      </c>
      <c r="B341" s="82"/>
      <c r="C341" s="127" t="str">
        <f t="shared" si="63"/>
        <v/>
      </c>
      <c r="D341" s="128" t="str">
        <f t="shared" si="64"/>
        <v/>
      </c>
      <c r="E341" s="83"/>
      <c r="F341" s="84"/>
      <c r="G341" s="137" t="str">
        <f t="shared" si="68"/>
        <v/>
      </c>
      <c r="H341" s="134" t="str">
        <f t="shared" si="65"/>
        <v/>
      </c>
      <c r="I341" s="141" t="str">
        <f t="shared" si="69"/>
        <v/>
      </c>
      <c r="J341" s="131" t="str">
        <f>IF(B341&gt;0,ROUNDUP(VLOOKUP(B341,G011B!$B:$R,16,0),1),"")</f>
        <v/>
      </c>
      <c r="K341" s="131" t="str">
        <f t="shared" si="66"/>
        <v/>
      </c>
      <c r="L341" s="132" t="str">
        <f>IF(B341&lt;&gt;"",VLOOKUP(B341,G011B!$B:$Z,25,0),"")</f>
        <v/>
      </c>
      <c r="M341" s="161" t="str">
        <f t="shared" si="67"/>
        <v/>
      </c>
      <c r="N341" s="64"/>
      <c r="O341" s="64"/>
      <c r="P341" s="64"/>
    </row>
    <row r="342" spans="1:16" ht="20.100000000000001" customHeight="1" x14ac:dyDescent="0.25">
      <c r="A342" s="350">
        <v>198</v>
      </c>
      <c r="B342" s="82"/>
      <c r="C342" s="127" t="str">
        <f t="shared" si="63"/>
        <v/>
      </c>
      <c r="D342" s="128" t="str">
        <f t="shared" si="64"/>
        <v/>
      </c>
      <c r="E342" s="83"/>
      <c r="F342" s="84"/>
      <c r="G342" s="137" t="str">
        <f t="shared" si="68"/>
        <v/>
      </c>
      <c r="H342" s="134" t="str">
        <f t="shared" si="65"/>
        <v/>
      </c>
      <c r="I342" s="141" t="str">
        <f t="shared" si="69"/>
        <v/>
      </c>
      <c r="J342" s="131" t="str">
        <f>IF(B342&gt;0,ROUNDUP(VLOOKUP(B342,G011B!$B:$R,16,0),1),"")</f>
        <v/>
      </c>
      <c r="K342" s="131" t="str">
        <f t="shared" si="66"/>
        <v/>
      </c>
      <c r="L342" s="132" t="str">
        <f>IF(B342&lt;&gt;"",VLOOKUP(B342,G011B!$B:$Z,25,0),"")</f>
        <v/>
      </c>
      <c r="M342" s="161" t="str">
        <f t="shared" si="67"/>
        <v/>
      </c>
      <c r="N342" s="64"/>
      <c r="O342" s="64"/>
      <c r="P342" s="64"/>
    </row>
    <row r="343" spans="1:16" ht="20.100000000000001" customHeight="1" x14ac:dyDescent="0.25">
      <c r="A343" s="350">
        <v>199</v>
      </c>
      <c r="B343" s="82"/>
      <c r="C343" s="127" t="str">
        <f t="shared" si="63"/>
        <v/>
      </c>
      <c r="D343" s="128" t="str">
        <f t="shared" si="64"/>
        <v/>
      </c>
      <c r="E343" s="83"/>
      <c r="F343" s="84"/>
      <c r="G343" s="137" t="str">
        <f t="shared" si="68"/>
        <v/>
      </c>
      <c r="H343" s="134" t="str">
        <f t="shared" si="65"/>
        <v/>
      </c>
      <c r="I343" s="141" t="str">
        <f t="shared" si="69"/>
        <v/>
      </c>
      <c r="J343" s="131" t="str">
        <f>IF(B343&gt;0,ROUNDUP(VLOOKUP(B343,G011B!$B:$R,16,0),1),"")</f>
        <v/>
      </c>
      <c r="K343" s="131" t="str">
        <f t="shared" si="66"/>
        <v/>
      </c>
      <c r="L343" s="132" t="str">
        <f>IF(B343&lt;&gt;"",VLOOKUP(B343,G011B!$B:$Z,25,0),"")</f>
        <v/>
      </c>
      <c r="M343" s="161" t="str">
        <f t="shared" si="67"/>
        <v/>
      </c>
      <c r="N343" s="64"/>
      <c r="O343" s="64"/>
      <c r="P343" s="64"/>
    </row>
    <row r="344" spans="1:16" ht="20.100000000000001" customHeight="1" thickBot="1" x14ac:dyDescent="0.3">
      <c r="A344" s="351">
        <v>200</v>
      </c>
      <c r="B344" s="85"/>
      <c r="C344" s="129" t="str">
        <f t="shared" si="63"/>
        <v/>
      </c>
      <c r="D344" s="130" t="str">
        <f t="shared" si="64"/>
        <v/>
      </c>
      <c r="E344" s="86"/>
      <c r="F344" s="87"/>
      <c r="G344" s="138" t="str">
        <f t="shared" si="68"/>
        <v/>
      </c>
      <c r="H344" s="135" t="str">
        <f t="shared" si="65"/>
        <v/>
      </c>
      <c r="I344" s="142" t="str">
        <f t="shared" si="69"/>
        <v/>
      </c>
      <c r="J344" s="131" t="str">
        <f>IF(B344&gt;0,ROUNDUP(VLOOKUP(B344,G011B!$B:$R,16,0),1),"")</f>
        <v/>
      </c>
      <c r="K344" s="131" t="str">
        <f t="shared" si="66"/>
        <v/>
      </c>
      <c r="L344" s="132" t="str">
        <f>IF(B344&lt;&gt;"",VLOOKUP(B344,G011B!$B:$Z,25,0),"")</f>
        <v/>
      </c>
      <c r="M344" s="161" t="str">
        <f t="shared" si="67"/>
        <v/>
      </c>
      <c r="N344" s="64"/>
      <c r="O344" s="64"/>
      <c r="P344" s="64"/>
    </row>
    <row r="345" spans="1:16" ht="20.100000000000001" customHeight="1" thickBot="1" x14ac:dyDescent="0.35">
      <c r="A345" s="534" t="s">
        <v>35</v>
      </c>
      <c r="B345" s="535"/>
      <c r="C345" s="535"/>
      <c r="D345" s="535"/>
      <c r="E345" s="535"/>
      <c r="F345" s="536"/>
      <c r="G345" s="139">
        <f>SUM(G325:G344)</f>
        <v>0</v>
      </c>
      <c r="H345" s="346"/>
      <c r="I345" s="122">
        <f>IF(C323=C288,SUM(I325:I344)+I310,SUM(I325:I344))</f>
        <v>0</v>
      </c>
      <c r="J345" s="64"/>
      <c r="K345" s="64"/>
      <c r="L345" s="64"/>
      <c r="M345" s="64"/>
      <c r="N345" s="143">
        <f>IF(COUNTA(E325:E344)&gt;0,1,0)</f>
        <v>0</v>
      </c>
      <c r="O345" s="64"/>
      <c r="P345" s="64"/>
    </row>
    <row r="346" spans="1:16" ht="20.100000000000001" customHeight="1" thickBot="1" x14ac:dyDescent="0.3">
      <c r="A346" s="527" t="s">
        <v>73</v>
      </c>
      <c r="B346" s="528"/>
      <c r="C346" s="528"/>
      <c r="D346" s="529"/>
      <c r="E346" s="111">
        <f>SUM(G:G)/2</f>
        <v>0</v>
      </c>
      <c r="F346" s="530"/>
      <c r="G346" s="531"/>
      <c r="H346" s="532"/>
      <c r="I346" s="120">
        <f>SUM(I325:I344)+I311</f>
        <v>0</v>
      </c>
      <c r="J346" s="64"/>
      <c r="K346" s="64"/>
      <c r="L346" s="64"/>
      <c r="M346" s="64"/>
      <c r="N346" s="64"/>
      <c r="O346" s="64"/>
      <c r="P346" s="64"/>
    </row>
    <row r="347" spans="1:16" x14ac:dyDescent="0.25">
      <c r="A347" s="341" t="s">
        <v>137</v>
      </c>
      <c r="B347" s="64"/>
      <c r="C347" s="64"/>
      <c r="D347" s="64"/>
      <c r="E347" s="64"/>
      <c r="F347" s="64"/>
      <c r="G347" s="64"/>
      <c r="H347" s="64"/>
      <c r="I347" s="64"/>
      <c r="J347" s="64"/>
      <c r="K347" s="64"/>
      <c r="L347" s="64"/>
      <c r="M347" s="64"/>
      <c r="N347" s="64"/>
      <c r="O347" s="64"/>
      <c r="P347" s="64"/>
    </row>
    <row r="348" spans="1:16" x14ac:dyDescent="0.25">
      <c r="A348" s="64"/>
      <c r="B348" s="64"/>
      <c r="C348" s="64"/>
      <c r="D348" s="64"/>
      <c r="E348" s="64"/>
      <c r="F348" s="64"/>
      <c r="G348" s="64"/>
      <c r="H348" s="64"/>
      <c r="I348" s="64"/>
      <c r="J348" s="64"/>
      <c r="K348" s="64"/>
      <c r="L348" s="64"/>
      <c r="M348" s="64"/>
      <c r="N348" s="64"/>
      <c r="O348" s="64"/>
      <c r="P348" s="64"/>
    </row>
    <row r="349" spans="1:16" ht="19.5" x14ac:dyDescent="0.3">
      <c r="A349" s="352" t="s">
        <v>32</v>
      </c>
      <c r="B349" s="354">
        <f ca="1">imzatarihi</f>
        <v>46091</v>
      </c>
      <c r="C349" s="353" t="s">
        <v>33</v>
      </c>
      <c r="D349" s="355" t="str">
        <f>IF(kurulusyetkilisi&gt;0,kurulusyetkilisi,"")</f>
        <v/>
      </c>
      <c r="E349" s="64"/>
      <c r="F349" s="64"/>
      <c r="G349" s="230"/>
      <c r="H349" s="229"/>
      <c r="I349" s="229"/>
      <c r="J349" s="64"/>
      <c r="K349" s="94"/>
      <c r="L349" s="94"/>
      <c r="M349" s="2"/>
      <c r="N349" s="94"/>
      <c r="O349" s="94"/>
      <c r="P349" s="64"/>
    </row>
    <row r="350" spans="1:16" ht="19.5" x14ac:dyDescent="0.3">
      <c r="A350" s="232"/>
      <c r="B350" s="232"/>
      <c r="C350" s="353" t="s">
        <v>34</v>
      </c>
      <c r="D350" s="77"/>
      <c r="E350" s="469"/>
      <c r="F350" s="469"/>
      <c r="G350" s="469"/>
      <c r="H350" s="61"/>
      <c r="I350" s="61"/>
      <c r="J350" s="64"/>
      <c r="K350" s="94"/>
      <c r="L350" s="94"/>
      <c r="M350" s="2"/>
      <c r="N350" s="94"/>
      <c r="O350" s="94"/>
      <c r="P350" s="64"/>
    </row>
    <row r="351" spans="1:16" ht="15.75" x14ac:dyDescent="0.25">
      <c r="A351" s="508" t="s">
        <v>66</v>
      </c>
      <c r="B351" s="508"/>
      <c r="C351" s="508"/>
      <c r="D351" s="508"/>
      <c r="E351" s="508"/>
      <c r="F351" s="508"/>
      <c r="G351" s="508"/>
      <c r="H351" s="508"/>
      <c r="I351" s="508"/>
      <c r="J351" s="64"/>
      <c r="K351" s="64"/>
      <c r="L351" s="64"/>
      <c r="M351" s="64"/>
      <c r="N351" s="64"/>
      <c r="O351" s="64"/>
      <c r="P351" s="64"/>
    </row>
    <row r="352" spans="1:16" x14ac:dyDescent="0.25">
      <c r="A352" s="494" t="str">
        <f>IF(YilDonem&lt;&gt;"",CONCATENATE(YilDonem," dönemine aittir."),"")</f>
        <v/>
      </c>
      <c r="B352" s="494"/>
      <c r="C352" s="494"/>
      <c r="D352" s="494"/>
      <c r="E352" s="494"/>
      <c r="F352" s="494"/>
      <c r="G352" s="494"/>
      <c r="H352" s="494"/>
      <c r="I352" s="494"/>
      <c r="J352" s="64"/>
      <c r="K352" s="64"/>
      <c r="L352" s="64"/>
      <c r="M352" s="64"/>
      <c r="N352" s="64"/>
      <c r="O352" s="64"/>
      <c r="P352" s="64"/>
    </row>
    <row r="353" spans="1:16" ht="19.5" thickBot="1" x14ac:dyDescent="0.35">
      <c r="A353" s="526" t="s">
        <v>75</v>
      </c>
      <c r="B353" s="526"/>
      <c r="C353" s="526"/>
      <c r="D353" s="526"/>
      <c r="E353" s="526"/>
      <c r="F353" s="526"/>
      <c r="G353" s="526"/>
      <c r="H353" s="526"/>
      <c r="I353" s="526"/>
      <c r="J353" s="64"/>
      <c r="K353" s="64"/>
      <c r="L353" s="64"/>
      <c r="M353" s="64"/>
      <c r="N353" s="64"/>
      <c r="O353" s="64"/>
      <c r="P353" s="64"/>
    </row>
    <row r="354" spans="1:16" ht="19.5" customHeight="1" thickBot="1" x14ac:dyDescent="0.3">
      <c r="A354" s="496" t="s">
        <v>167</v>
      </c>
      <c r="B354" s="498"/>
      <c r="C354" s="496" t="str">
        <f>IF(ProjeNo&gt;0,ProjeNo,"")</f>
        <v/>
      </c>
      <c r="D354" s="497"/>
      <c r="E354" s="497"/>
      <c r="F354" s="497"/>
      <c r="G354" s="497"/>
      <c r="H354" s="497"/>
      <c r="I354" s="498"/>
      <c r="J354" s="64"/>
      <c r="K354" s="64"/>
      <c r="L354" s="64"/>
      <c r="M354" s="64"/>
      <c r="N354" s="64"/>
      <c r="O354" s="64"/>
      <c r="P354" s="64"/>
    </row>
    <row r="355" spans="1:16" ht="29.25" customHeight="1" thickBot="1" x14ac:dyDescent="0.3">
      <c r="A355" s="533" t="s">
        <v>168</v>
      </c>
      <c r="B355" s="522"/>
      <c r="C355" s="519" t="str">
        <f>IF(ProjeAdi&gt;0,ProjeAdi,"")</f>
        <v/>
      </c>
      <c r="D355" s="520"/>
      <c r="E355" s="520"/>
      <c r="F355" s="520"/>
      <c r="G355" s="520"/>
      <c r="H355" s="520"/>
      <c r="I355" s="521"/>
      <c r="J355" s="64"/>
      <c r="K355" s="64"/>
      <c r="L355" s="64"/>
      <c r="M355" s="64"/>
      <c r="N355" s="64"/>
      <c r="O355" s="64"/>
      <c r="P355" s="64"/>
    </row>
    <row r="356" spans="1:16" ht="29.25" customHeight="1" thickBot="1" x14ac:dyDescent="0.3">
      <c r="A356" s="533" t="s">
        <v>180</v>
      </c>
      <c r="B356" s="522"/>
      <c r="C356" s="539"/>
      <c r="D356" s="537"/>
      <c r="E356" s="537"/>
      <c r="F356" s="537"/>
      <c r="G356" s="537"/>
      <c r="H356" s="537"/>
      <c r="I356" s="538"/>
      <c r="J356" s="64"/>
      <c r="K356" s="64"/>
      <c r="L356" s="64"/>
      <c r="M356" s="64"/>
      <c r="N356" s="64"/>
      <c r="O356" s="64"/>
      <c r="P356" s="64"/>
    </row>
    <row r="357" spans="1:16" ht="29.25" customHeight="1" thickBot="1" x14ac:dyDescent="0.3">
      <c r="A357" s="533" t="s">
        <v>181</v>
      </c>
      <c r="B357" s="522"/>
      <c r="C357" s="539"/>
      <c r="D357" s="537"/>
      <c r="E357" s="537"/>
      <c r="F357" s="537"/>
      <c r="G357" s="537"/>
      <c r="H357" s="537"/>
      <c r="I357" s="538"/>
      <c r="J357" s="64"/>
      <c r="K357" s="64"/>
      <c r="L357" s="64"/>
      <c r="M357" s="64"/>
      <c r="N357" s="64"/>
      <c r="O357" s="64"/>
      <c r="P357" s="64"/>
    </row>
    <row r="358" spans="1:16" ht="19.5" customHeight="1" thickBot="1" x14ac:dyDescent="0.3">
      <c r="A358" s="496" t="s">
        <v>67</v>
      </c>
      <c r="B358" s="498"/>
      <c r="C358" s="14"/>
      <c r="D358" s="537"/>
      <c r="E358" s="537"/>
      <c r="F358" s="537"/>
      <c r="G358" s="537"/>
      <c r="H358" s="537"/>
      <c r="I358" s="538"/>
      <c r="J358" s="64"/>
      <c r="K358" s="64"/>
      <c r="L358" s="64"/>
      <c r="M358" s="64"/>
      <c r="N358" s="64"/>
      <c r="O358" s="64"/>
      <c r="P358" s="64"/>
    </row>
    <row r="359" spans="1:16" s="1" customFormat="1" ht="30.75" thickBot="1" x14ac:dyDescent="0.3">
      <c r="A359" s="334" t="s">
        <v>3</v>
      </c>
      <c r="B359" s="334" t="s">
        <v>4</v>
      </c>
      <c r="C359" s="334" t="s">
        <v>56</v>
      </c>
      <c r="D359" s="334" t="s">
        <v>141</v>
      </c>
      <c r="E359" s="334" t="s">
        <v>68</v>
      </c>
      <c r="F359" s="334" t="s">
        <v>69</v>
      </c>
      <c r="G359" s="334" t="s">
        <v>70</v>
      </c>
      <c r="H359" s="334" t="s">
        <v>71</v>
      </c>
      <c r="I359" s="334" t="s">
        <v>72</v>
      </c>
      <c r="J359" s="347" t="s">
        <v>76</v>
      </c>
      <c r="K359" s="348" t="s">
        <v>77</v>
      </c>
      <c r="L359" s="348" t="s">
        <v>69</v>
      </c>
      <c r="M359" s="333"/>
      <c r="N359" s="333"/>
      <c r="O359" s="333"/>
      <c r="P359" s="333"/>
    </row>
    <row r="360" spans="1:16" ht="20.100000000000001" customHeight="1" x14ac:dyDescent="0.25">
      <c r="A360" s="349">
        <v>201</v>
      </c>
      <c r="B360" s="79"/>
      <c r="C360" s="125" t="str">
        <f t="shared" ref="C360:C379" si="70">IF(B360&lt;&gt;"",VLOOKUP(B360,PersonelTablo,2,0),"")</f>
        <v/>
      </c>
      <c r="D360" s="126" t="str">
        <f t="shared" ref="D360:D379" si="71">IF(B360&lt;&gt;"",VLOOKUP(B360,PersonelTablo,3,0),"")</f>
        <v/>
      </c>
      <c r="E360" s="80"/>
      <c r="F360" s="81"/>
      <c r="G360" s="136" t="str">
        <f>IF(AND(B360&lt;&gt;"",L360&gt;=F360),E360*F360,"")</f>
        <v/>
      </c>
      <c r="H360" s="133" t="str">
        <f t="shared" ref="H360:H379" si="72">IF(B360&lt;&gt;"",VLOOKUP(B360,G011CTablo,15,0),"")</f>
        <v/>
      </c>
      <c r="I360" s="140" t="str">
        <f>IF(AND(B360&lt;&gt;"",J360&gt;=K360,L360&gt;0),G360*H360,"")</f>
        <v/>
      </c>
      <c r="J360" s="131" t="str">
        <f>IF(B360&gt;0,ROUNDUP(VLOOKUP(B360,G011B!$B:$R,16,0),1),"")</f>
        <v/>
      </c>
      <c r="K360" s="131" t="str">
        <f t="shared" ref="K360:K379" si="73">IF(B360&gt;0,SUMIF($B:$B,B360,$G:$G),"")</f>
        <v/>
      </c>
      <c r="L360" s="132" t="str">
        <f>IF(B360&lt;&gt;"",VLOOKUP(B360,G011B!$B:$Z,25,0),"")</f>
        <v/>
      </c>
      <c r="M360" s="161" t="str">
        <f t="shared" ref="M360:M379" si="74">IF(J360&gt;=K360,"","Personelin bütün iş paketlerindeki Toplam Adam Ay değeri "&amp;K360&amp;" olup, bu değer, G011B formunda beyan edilen Çalışılan Toplam Ay değerini geçemez. Maliyeti hesaplamak için Adam/Ay Oranı veya Çalışılan Ay değerini düzeltiniz. ")</f>
        <v/>
      </c>
      <c r="N360" s="64"/>
      <c r="O360" s="64"/>
      <c r="P360" s="64"/>
    </row>
    <row r="361" spans="1:16" ht="20.100000000000001" customHeight="1" x14ac:dyDescent="0.25">
      <c r="A361" s="350">
        <v>202</v>
      </c>
      <c r="B361" s="82"/>
      <c r="C361" s="127" t="str">
        <f t="shared" si="70"/>
        <v/>
      </c>
      <c r="D361" s="128" t="str">
        <f t="shared" si="71"/>
        <v/>
      </c>
      <c r="E361" s="83"/>
      <c r="F361" s="84"/>
      <c r="G361" s="137" t="str">
        <f t="shared" ref="G361:G379" si="75">IF(AND(B361&lt;&gt;"",L361&gt;=F361),E361*F361,"")</f>
        <v/>
      </c>
      <c r="H361" s="134" t="str">
        <f t="shared" si="72"/>
        <v/>
      </c>
      <c r="I361" s="141" t="str">
        <f t="shared" ref="I361:I379" si="76">IF(AND(B361&lt;&gt;"",J361&gt;=K361,L361&gt;0),G361*H361,"")</f>
        <v/>
      </c>
      <c r="J361" s="131" t="str">
        <f>IF(B361&gt;0,ROUNDUP(VLOOKUP(B361,G011B!$B:$R,16,0),1),"")</f>
        <v/>
      </c>
      <c r="K361" s="131" t="str">
        <f t="shared" si="73"/>
        <v/>
      </c>
      <c r="L361" s="132" t="str">
        <f>IF(B361&lt;&gt;"",VLOOKUP(B361,G011B!$B:$Z,25,0),"")</f>
        <v/>
      </c>
      <c r="M361" s="161" t="str">
        <f t="shared" si="74"/>
        <v/>
      </c>
      <c r="N361" s="64"/>
      <c r="O361" s="64"/>
      <c r="P361" s="64"/>
    </row>
    <row r="362" spans="1:16" ht="20.100000000000001" customHeight="1" x14ac:dyDescent="0.25">
      <c r="A362" s="350">
        <v>203</v>
      </c>
      <c r="B362" s="82"/>
      <c r="C362" s="127" t="str">
        <f t="shared" si="70"/>
        <v/>
      </c>
      <c r="D362" s="128" t="str">
        <f t="shared" si="71"/>
        <v/>
      </c>
      <c r="E362" s="83"/>
      <c r="F362" s="84"/>
      <c r="G362" s="137" t="str">
        <f t="shared" si="75"/>
        <v/>
      </c>
      <c r="H362" s="134" t="str">
        <f t="shared" si="72"/>
        <v/>
      </c>
      <c r="I362" s="141" t="str">
        <f t="shared" si="76"/>
        <v/>
      </c>
      <c r="J362" s="131" t="str">
        <f>IF(B362&gt;0,ROUNDUP(VLOOKUP(B362,G011B!$B:$R,16,0),1),"")</f>
        <v/>
      </c>
      <c r="K362" s="131" t="str">
        <f t="shared" si="73"/>
        <v/>
      </c>
      <c r="L362" s="132" t="str">
        <f>IF(B362&lt;&gt;"",VLOOKUP(B362,G011B!$B:$Z,25,0),"")</f>
        <v/>
      </c>
      <c r="M362" s="161" t="str">
        <f t="shared" si="74"/>
        <v/>
      </c>
      <c r="N362" s="64"/>
      <c r="O362" s="64"/>
      <c r="P362" s="64"/>
    </row>
    <row r="363" spans="1:16" ht="20.100000000000001" customHeight="1" x14ac:dyDescent="0.25">
      <c r="A363" s="350">
        <v>204</v>
      </c>
      <c r="B363" s="82"/>
      <c r="C363" s="127" t="str">
        <f t="shared" si="70"/>
        <v/>
      </c>
      <c r="D363" s="128" t="str">
        <f t="shared" si="71"/>
        <v/>
      </c>
      <c r="E363" s="83"/>
      <c r="F363" s="84"/>
      <c r="G363" s="137" t="str">
        <f t="shared" si="75"/>
        <v/>
      </c>
      <c r="H363" s="134" t="str">
        <f t="shared" si="72"/>
        <v/>
      </c>
      <c r="I363" s="141" t="str">
        <f t="shared" si="76"/>
        <v/>
      </c>
      <c r="J363" s="131" t="str">
        <f>IF(B363&gt;0,ROUNDUP(VLOOKUP(B363,G011B!$B:$R,16,0),1),"")</f>
        <v/>
      </c>
      <c r="K363" s="131" t="str">
        <f t="shared" si="73"/>
        <v/>
      </c>
      <c r="L363" s="132" t="str">
        <f>IF(B363&lt;&gt;"",VLOOKUP(B363,G011B!$B:$Z,25,0),"")</f>
        <v/>
      </c>
      <c r="M363" s="161" t="str">
        <f t="shared" si="74"/>
        <v/>
      </c>
      <c r="N363" s="64"/>
      <c r="O363" s="64"/>
      <c r="P363" s="64"/>
    </row>
    <row r="364" spans="1:16" ht="20.100000000000001" customHeight="1" x14ac:dyDescent="0.25">
      <c r="A364" s="350">
        <v>205</v>
      </c>
      <c r="B364" s="82"/>
      <c r="C364" s="127" t="str">
        <f t="shared" si="70"/>
        <v/>
      </c>
      <c r="D364" s="128" t="str">
        <f t="shared" si="71"/>
        <v/>
      </c>
      <c r="E364" s="83"/>
      <c r="F364" s="84"/>
      <c r="G364" s="137" t="str">
        <f t="shared" si="75"/>
        <v/>
      </c>
      <c r="H364" s="134" t="str">
        <f t="shared" si="72"/>
        <v/>
      </c>
      <c r="I364" s="141" t="str">
        <f t="shared" si="76"/>
        <v/>
      </c>
      <c r="J364" s="131" t="str">
        <f>IF(B364&gt;0,ROUNDUP(VLOOKUP(B364,G011B!$B:$R,16,0),1),"")</f>
        <v/>
      </c>
      <c r="K364" s="131" t="str">
        <f t="shared" si="73"/>
        <v/>
      </c>
      <c r="L364" s="132" t="str">
        <f>IF(B364&lt;&gt;"",VLOOKUP(B364,G011B!$B:$Z,25,0),"")</f>
        <v/>
      </c>
      <c r="M364" s="161" t="str">
        <f t="shared" si="74"/>
        <v/>
      </c>
      <c r="N364" s="64"/>
      <c r="O364" s="64"/>
      <c r="P364" s="64"/>
    </row>
    <row r="365" spans="1:16" ht="20.100000000000001" customHeight="1" x14ac:dyDescent="0.25">
      <c r="A365" s="350">
        <v>206</v>
      </c>
      <c r="B365" s="82"/>
      <c r="C365" s="127" t="str">
        <f t="shared" si="70"/>
        <v/>
      </c>
      <c r="D365" s="128" t="str">
        <f t="shared" si="71"/>
        <v/>
      </c>
      <c r="E365" s="83"/>
      <c r="F365" s="84"/>
      <c r="G365" s="137" t="str">
        <f t="shared" si="75"/>
        <v/>
      </c>
      <c r="H365" s="134" t="str">
        <f t="shared" si="72"/>
        <v/>
      </c>
      <c r="I365" s="141" t="str">
        <f t="shared" si="76"/>
        <v/>
      </c>
      <c r="J365" s="131" t="str">
        <f>IF(B365&gt;0,ROUNDUP(VLOOKUP(B365,G011B!$B:$R,16,0),1),"")</f>
        <v/>
      </c>
      <c r="K365" s="131" t="str">
        <f t="shared" si="73"/>
        <v/>
      </c>
      <c r="L365" s="132" t="str">
        <f>IF(B365&lt;&gt;"",VLOOKUP(B365,G011B!$B:$Z,25,0),"")</f>
        <v/>
      </c>
      <c r="M365" s="161" t="str">
        <f t="shared" si="74"/>
        <v/>
      </c>
      <c r="N365" s="64"/>
      <c r="O365" s="64"/>
      <c r="P365" s="64"/>
    </row>
    <row r="366" spans="1:16" ht="20.100000000000001" customHeight="1" x14ac:dyDescent="0.25">
      <c r="A366" s="350">
        <v>207</v>
      </c>
      <c r="B366" s="82"/>
      <c r="C366" s="127" t="str">
        <f t="shared" si="70"/>
        <v/>
      </c>
      <c r="D366" s="128" t="str">
        <f t="shared" si="71"/>
        <v/>
      </c>
      <c r="E366" s="83"/>
      <c r="F366" s="84"/>
      <c r="G366" s="137" t="str">
        <f t="shared" si="75"/>
        <v/>
      </c>
      <c r="H366" s="134" t="str">
        <f t="shared" si="72"/>
        <v/>
      </c>
      <c r="I366" s="141" t="str">
        <f t="shared" si="76"/>
        <v/>
      </c>
      <c r="J366" s="131" t="str">
        <f>IF(B366&gt;0,ROUNDUP(VLOOKUP(B366,G011B!$B:$R,16,0),1),"")</f>
        <v/>
      </c>
      <c r="K366" s="131" t="str">
        <f t="shared" si="73"/>
        <v/>
      </c>
      <c r="L366" s="132" t="str">
        <f>IF(B366&lt;&gt;"",VLOOKUP(B366,G011B!$B:$Z,25,0),"")</f>
        <v/>
      </c>
      <c r="M366" s="161" t="str">
        <f t="shared" si="74"/>
        <v/>
      </c>
      <c r="N366" s="64"/>
      <c r="O366" s="64"/>
      <c r="P366" s="64"/>
    </row>
    <row r="367" spans="1:16" ht="20.100000000000001" customHeight="1" x14ac:dyDescent="0.25">
      <c r="A367" s="350">
        <v>208</v>
      </c>
      <c r="B367" s="82"/>
      <c r="C367" s="127" t="str">
        <f t="shared" si="70"/>
        <v/>
      </c>
      <c r="D367" s="128" t="str">
        <f t="shared" si="71"/>
        <v/>
      </c>
      <c r="E367" s="83"/>
      <c r="F367" s="84"/>
      <c r="G367" s="137" t="str">
        <f t="shared" si="75"/>
        <v/>
      </c>
      <c r="H367" s="134" t="str">
        <f t="shared" si="72"/>
        <v/>
      </c>
      <c r="I367" s="141" t="str">
        <f t="shared" si="76"/>
        <v/>
      </c>
      <c r="J367" s="131" t="str">
        <f>IF(B367&gt;0,ROUNDUP(VLOOKUP(B367,G011B!$B:$R,16,0),1),"")</f>
        <v/>
      </c>
      <c r="K367" s="131" t="str">
        <f t="shared" si="73"/>
        <v/>
      </c>
      <c r="L367" s="132" t="str">
        <f>IF(B367&lt;&gt;"",VLOOKUP(B367,G011B!$B:$Z,25,0),"")</f>
        <v/>
      </c>
      <c r="M367" s="161" t="str">
        <f t="shared" si="74"/>
        <v/>
      </c>
      <c r="N367" s="64"/>
      <c r="O367" s="64"/>
      <c r="P367" s="64"/>
    </row>
    <row r="368" spans="1:16" ht="20.100000000000001" customHeight="1" x14ac:dyDescent="0.25">
      <c r="A368" s="350">
        <v>209</v>
      </c>
      <c r="B368" s="82"/>
      <c r="C368" s="127" t="str">
        <f t="shared" si="70"/>
        <v/>
      </c>
      <c r="D368" s="128" t="str">
        <f t="shared" si="71"/>
        <v/>
      </c>
      <c r="E368" s="83"/>
      <c r="F368" s="84"/>
      <c r="G368" s="137" t="str">
        <f t="shared" si="75"/>
        <v/>
      </c>
      <c r="H368" s="134" t="str">
        <f t="shared" si="72"/>
        <v/>
      </c>
      <c r="I368" s="141" t="str">
        <f t="shared" si="76"/>
        <v/>
      </c>
      <c r="J368" s="131" t="str">
        <f>IF(B368&gt;0,ROUNDUP(VLOOKUP(B368,G011B!$B:$R,16,0),1),"")</f>
        <v/>
      </c>
      <c r="K368" s="131" t="str">
        <f t="shared" si="73"/>
        <v/>
      </c>
      <c r="L368" s="132" t="str">
        <f>IF(B368&lt;&gt;"",VLOOKUP(B368,G011B!$B:$Z,25,0),"")</f>
        <v/>
      </c>
      <c r="M368" s="161" t="str">
        <f t="shared" si="74"/>
        <v/>
      </c>
      <c r="N368" s="64"/>
      <c r="O368" s="64"/>
      <c r="P368" s="64"/>
    </row>
    <row r="369" spans="1:16" ht="20.100000000000001" customHeight="1" x14ac:dyDescent="0.25">
      <c r="A369" s="350">
        <v>210</v>
      </c>
      <c r="B369" s="82"/>
      <c r="C369" s="127" t="str">
        <f t="shared" si="70"/>
        <v/>
      </c>
      <c r="D369" s="128" t="str">
        <f t="shared" si="71"/>
        <v/>
      </c>
      <c r="E369" s="83"/>
      <c r="F369" s="84"/>
      <c r="G369" s="137" t="str">
        <f t="shared" si="75"/>
        <v/>
      </c>
      <c r="H369" s="134" t="str">
        <f t="shared" si="72"/>
        <v/>
      </c>
      <c r="I369" s="141" t="str">
        <f t="shared" si="76"/>
        <v/>
      </c>
      <c r="J369" s="131" t="str">
        <f>IF(B369&gt;0,ROUNDUP(VLOOKUP(B369,G011B!$B:$R,16,0),1),"")</f>
        <v/>
      </c>
      <c r="K369" s="131" t="str">
        <f t="shared" si="73"/>
        <v/>
      </c>
      <c r="L369" s="132" t="str">
        <f>IF(B369&lt;&gt;"",VLOOKUP(B369,G011B!$B:$Z,25,0),"")</f>
        <v/>
      </c>
      <c r="M369" s="161" t="str">
        <f t="shared" si="74"/>
        <v/>
      </c>
      <c r="N369" s="64"/>
      <c r="O369" s="64"/>
      <c r="P369" s="64"/>
    </row>
    <row r="370" spans="1:16" ht="20.100000000000001" customHeight="1" x14ac:dyDescent="0.25">
      <c r="A370" s="350">
        <v>211</v>
      </c>
      <c r="B370" s="82"/>
      <c r="C370" s="127" t="str">
        <f t="shared" si="70"/>
        <v/>
      </c>
      <c r="D370" s="128" t="str">
        <f t="shared" si="71"/>
        <v/>
      </c>
      <c r="E370" s="83"/>
      <c r="F370" s="84"/>
      <c r="G370" s="137" t="str">
        <f t="shared" si="75"/>
        <v/>
      </c>
      <c r="H370" s="134" t="str">
        <f t="shared" si="72"/>
        <v/>
      </c>
      <c r="I370" s="141" t="str">
        <f t="shared" si="76"/>
        <v/>
      </c>
      <c r="J370" s="131" t="str">
        <f>IF(B370&gt;0,ROUNDUP(VLOOKUP(B370,G011B!$B:$R,16,0),1),"")</f>
        <v/>
      </c>
      <c r="K370" s="131" t="str">
        <f t="shared" si="73"/>
        <v/>
      </c>
      <c r="L370" s="132" t="str">
        <f>IF(B370&lt;&gt;"",VLOOKUP(B370,G011B!$B:$Z,25,0),"")</f>
        <v/>
      </c>
      <c r="M370" s="161" t="str">
        <f t="shared" si="74"/>
        <v/>
      </c>
      <c r="N370" s="64"/>
      <c r="O370" s="64"/>
      <c r="P370" s="64"/>
    </row>
    <row r="371" spans="1:16" ht="20.100000000000001" customHeight="1" x14ac:dyDescent="0.25">
      <c r="A371" s="350">
        <v>212</v>
      </c>
      <c r="B371" s="82"/>
      <c r="C371" s="127" t="str">
        <f t="shared" si="70"/>
        <v/>
      </c>
      <c r="D371" s="128" t="str">
        <f t="shared" si="71"/>
        <v/>
      </c>
      <c r="E371" s="83"/>
      <c r="F371" s="84"/>
      <c r="G371" s="137" t="str">
        <f t="shared" si="75"/>
        <v/>
      </c>
      <c r="H371" s="134" t="str">
        <f t="shared" si="72"/>
        <v/>
      </c>
      <c r="I371" s="141" t="str">
        <f t="shared" si="76"/>
        <v/>
      </c>
      <c r="J371" s="131" t="str">
        <f>IF(B371&gt;0,ROUNDUP(VLOOKUP(B371,G011B!$B:$R,16,0),1),"")</f>
        <v/>
      </c>
      <c r="K371" s="131" t="str">
        <f t="shared" si="73"/>
        <v/>
      </c>
      <c r="L371" s="132" t="str">
        <f>IF(B371&lt;&gt;"",VLOOKUP(B371,G011B!$B:$Z,25,0),"")</f>
        <v/>
      </c>
      <c r="M371" s="161" t="str">
        <f t="shared" si="74"/>
        <v/>
      </c>
      <c r="N371" s="64"/>
      <c r="O371" s="64"/>
      <c r="P371" s="64"/>
    </row>
    <row r="372" spans="1:16" ht="20.100000000000001" customHeight="1" x14ac:dyDescent="0.25">
      <c r="A372" s="350">
        <v>213</v>
      </c>
      <c r="B372" s="82"/>
      <c r="C372" s="127" t="str">
        <f t="shared" si="70"/>
        <v/>
      </c>
      <c r="D372" s="128" t="str">
        <f t="shared" si="71"/>
        <v/>
      </c>
      <c r="E372" s="83"/>
      <c r="F372" s="84"/>
      <c r="G372" s="137" t="str">
        <f t="shared" si="75"/>
        <v/>
      </c>
      <c r="H372" s="134" t="str">
        <f t="shared" si="72"/>
        <v/>
      </c>
      <c r="I372" s="141" t="str">
        <f t="shared" si="76"/>
        <v/>
      </c>
      <c r="J372" s="131" t="str">
        <f>IF(B372&gt;0,ROUNDUP(VLOOKUP(B372,G011B!$B:$R,16,0),1),"")</f>
        <v/>
      </c>
      <c r="K372" s="131" t="str">
        <f t="shared" si="73"/>
        <v/>
      </c>
      <c r="L372" s="132" t="str">
        <f>IF(B372&lt;&gt;"",VLOOKUP(B372,G011B!$B:$Z,25,0),"")</f>
        <v/>
      </c>
      <c r="M372" s="161" t="str">
        <f t="shared" si="74"/>
        <v/>
      </c>
      <c r="N372" s="64"/>
      <c r="O372" s="64"/>
      <c r="P372" s="64"/>
    </row>
    <row r="373" spans="1:16" ht="20.100000000000001" customHeight="1" x14ac:dyDescent="0.25">
      <c r="A373" s="350">
        <v>214</v>
      </c>
      <c r="B373" s="82"/>
      <c r="C373" s="127" t="str">
        <f t="shared" si="70"/>
        <v/>
      </c>
      <c r="D373" s="128" t="str">
        <f t="shared" si="71"/>
        <v/>
      </c>
      <c r="E373" s="83"/>
      <c r="F373" s="84"/>
      <c r="G373" s="137" t="str">
        <f t="shared" si="75"/>
        <v/>
      </c>
      <c r="H373" s="134" t="str">
        <f t="shared" si="72"/>
        <v/>
      </c>
      <c r="I373" s="141" t="str">
        <f t="shared" si="76"/>
        <v/>
      </c>
      <c r="J373" s="131" t="str">
        <f>IF(B373&gt;0,ROUNDUP(VLOOKUP(B373,G011B!$B:$R,16,0),1),"")</f>
        <v/>
      </c>
      <c r="K373" s="131" t="str">
        <f t="shared" si="73"/>
        <v/>
      </c>
      <c r="L373" s="132" t="str">
        <f>IF(B373&lt;&gt;"",VLOOKUP(B373,G011B!$B:$Z,25,0),"")</f>
        <v/>
      </c>
      <c r="M373" s="161" t="str">
        <f t="shared" si="74"/>
        <v/>
      </c>
      <c r="N373" s="64"/>
      <c r="O373" s="64"/>
      <c r="P373" s="64"/>
    </row>
    <row r="374" spans="1:16" ht="20.100000000000001" customHeight="1" x14ac:dyDescent="0.25">
      <c r="A374" s="350">
        <v>215</v>
      </c>
      <c r="B374" s="82"/>
      <c r="C374" s="127" t="str">
        <f t="shared" si="70"/>
        <v/>
      </c>
      <c r="D374" s="128" t="str">
        <f t="shared" si="71"/>
        <v/>
      </c>
      <c r="E374" s="83"/>
      <c r="F374" s="84"/>
      <c r="G374" s="137" t="str">
        <f t="shared" si="75"/>
        <v/>
      </c>
      <c r="H374" s="134" t="str">
        <f t="shared" si="72"/>
        <v/>
      </c>
      <c r="I374" s="141" t="str">
        <f t="shared" si="76"/>
        <v/>
      </c>
      <c r="J374" s="131" t="str">
        <f>IF(B374&gt;0,ROUNDUP(VLOOKUP(B374,G011B!$B:$R,16,0),1),"")</f>
        <v/>
      </c>
      <c r="K374" s="131" t="str">
        <f t="shared" si="73"/>
        <v/>
      </c>
      <c r="L374" s="132" t="str">
        <f>IF(B374&lt;&gt;"",VLOOKUP(B374,G011B!$B:$Z,25,0),"")</f>
        <v/>
      </c>
      <c r="M374" s="161" t="str">
        <f t="shared" si="74"/>
        <v/>
      </c>
      <c r="N374" s="64"/>
      <c r="O374" s="64"/>
      <c r="P374" s="64"/>
    </row>
    <row r="375" spans="1:16" ht="20.100000000000001" customHeight="1" x14ac:dyDescent="0.25">
      <c r="A375" s="350">
        <v>216</v>
      </c>
      <c r="B375" s="82"/>
      <c r="C375" s="127" t="str">
        <f t="shared" si="70"/>
        <v/>
      </c>
      <c r="D375" s="128" t="str">
        <f t="shared" si="71"/>
        <v/>
      </c>
      <c r="E375" s="83"/>
      <c r="F375" s="84"/>
      <c r="G375" s="137" t="str">
        <f t="shared" si="75"/>
        <v/>
      </c>
      <c r="H375" s="134" t="str">
        <f t="shared" si="72"/>
        <v/>
      </c>
      <c r="I375" s="141" t="str">
        <f t="shared" si="76"/>
        <v/>
      </c>
      <c r="J375" s="131" t="str">
        <f>IF(B375&gt;0,ROUNDUP(VLOOKUP(B375,G011B!$B:$R,16,0),1),"")</f>
        <v/>
      </c>
      <c r="K375" s="131" t="str">
        <f t="shared" si="73"/>
        <v/>
      </c>
      <c r="L375" s="132" t="str">
        <f>IF(B375&lt;&gt;"",VLOOKUP(B375,G011B!$B:$Z,25,0),"")</f>
        <v/>
      </c>
      <c r="M375" s="161" t="str">
        <f t="shared" si="74"/>
        <v/>
      </c>
      <c r="N375" s="64"/>
      <c r="O375" s="64"/>
      <c r="P375" s="64"/>
    </row>
    <row r="376" spans="1:16" ht="20.100000000000001" customHeight="1" x14ac:dyDescent="0.25">
      <c r="A376" s="350">
        <v>217</v>
      </c>
      <c r="B376" s="82"/>
      <c r="C376" s="127" t="str">
        <f t="shared" si="70"/>
        <v/>
      </c>
      <c r="D376" s="128" t="str">
        <f t="shared" si="71"/>
        <v/>
      </c>
      <c r="E376" s="83"/>
      <c r="F376" s="84"/>
      <c r="G376" s="137" t="str">
        <f t="shared" si="75"/>
        <v/>
      </c>
      <c r="H376" s="134" t="str">
        <f t="shared" si="72"/>
        <v/>
      </c>
      <c r="I376" s="141" t="str">
        <f t="shared" si="76"/>
        <v/>
      </c>
      <c r="J376" s="131" t="str">
        <f>IF(B376&gt;0,ROUNDUP(VLOOKUP(B376,G011B!$B:$R,16,0),1),"")</f>
        <v/>
      </c>
      <c r="K376" s="131" t="str">
        <f t="shared" si="73"/>
        <v/>
      </c>
      <c r="L376" s="132" t="str">
        <f>IF(B376&lt;&gt;"",VLOOKUP(B376,G011B!$B:$Z,25,0),"")</f>
        <v/>
      </c>
      <c r="M376" s="161" t="str">
        <f t="shared" si="74"/>
        <v/>
      </c>
      <c r="N376" s="64"/>
      <c r="O376" s="64"/>
      <c r="P376" s="64"/>
    </row>
    <row r="377" spans="1:16" ht="20.100000000000001" customHeight="1" x14ac:dyDescent="0.25">
      <c r="A377" s="350">
        <v>218</v>
      </c>
      <c r="B377" s="82"/>
      <c r="C377" s="127" t="str">
        <f t="shared" si="70"/>
        <v/>
      </c>
      <c r="D377" s="128" t="str">
        <f t="shared" si="71"/>
        <v/>
      </c>
      <c r="E377" s="83"/>
      <c r="F377" s="84"/>
      <c r="G377" s="137" t="str">
        <f t="shared" si="75"/>
        <v/>
      </c>
      <c r="H377" s="134" t="str">
        <f t="shared" si="72"/>
        <v/>
      </c>
      <c r="I377" s="141" t="str">
        <f t="shared" si="76"/>
        <v/>
      </c>
      <c r="J377" s="131" t="str">
        <f>IF(B377&gt;0,ROUNDUP(VLOOKUP(B377,G011B!$B:$R,16,0),1),"")</f>
        <v/>
      </c>
      <c r="K377" s="131" t="str">
        <f t="shared" si="73"/>
        <v/>
      </c>
      <c r="L377" s="132" t="str">
        <f>IF(B377&lt;&gt;"",VLOOKUP(B377,G011B!$B:$Z,25,0),"")</f>
        <v/>
      </c>
      <c r="M377" s="161" t="str">
        <f t="shared" si="74"/>
        <v/>
      </c>
      <c r="N377" s="64"/>
      <c r="O377" s="64"/>
      <c r="P377" s="64"/>
    </row>
    <row r="378" spans="1:16" ht="20.100000000000001" customHeight="1" x14ac:dyDescent="0.25">
      <c r="A378" s="350">
        <v>219</v>
      </c>
      <c r="B378" s="82"/>
      <c r="C378" s="127" t="str">
        <f t="shared" si="70"/>
        <v/>
      </c>
      <c r="D378" s="128" t="str">
        <f t="shared" si="71"/>
        <v/>
      </c>
      <c r="E378" s="83"/>
      <c r="F378" s="84"/>
      <c r="G378" s="137" t="str">
        <f t="shared" si="75"/>
        <v/>
      </c>
      <c r="H378" s="134" t="str">
        <f t="shared" si="72"/>
        <v/>
      </c>
      <c r="I378" s="141" t="str">
        <f t="shared" si="76"/>
        <v/>
      </c>
      <c r="J378" s="131" t="str">
        <f>IF(B378&gt;0,ROUNDUP(VLOOKUP(B378,G011B!$B:$R,16,0),1),"")</f>
        <v/>
      </c>
      <c r="K378" s="131" t="str">
        <f t="shared" si="73"/>
        <v/>
      </c>
      <c r="L378" s="132" t="str">
        <f>IF(B378&lt;&gt;"",VLOOKUP(B378,G011B!$B:$Z,25,0),"")</f>
        <v/>
      </c>
      <c r="M378" s="161" t="str">
        <f t="shared" si="74"/>
        <v/>
      </c>
      <c r="N378" s="64"/>
      <c r="O378" s="64"/>
      <c r="P378" s="64"/>
    </row>
    <row r="379" spans="1:16" ht="20.100000000000001" customHeight="1" thickBot="1" x14ac:dyDescent="0.3">
      <c r="A379" s="351">
        <v>220</v>
      </c>
      <c r="B379" s="85"/>
      <c r="C379" s="129" t="str">
        <f t="shared" si="70"/>
        <v/>
      </c>
      <c r="D379" s="130" t="str">
        <f t="shared" si="71"/>
        <v/>
      </c>
      <c r="E379" s="86"/>
      <c r="F379" s="87"/>
      <c r="G379" s="138" t="str">
        <f t="shared" si="75"/>
        <v/>
      </c>
      <c r="H379" s="135" t="str">
        <f t="shared" si="72"/>
        <v/>
      </c>
      <c r="I379" s="142" t="str">
        <f t="shared" si="76"/>
        <v/>
      </c>
      <c r="J379" s="131" t="str">
        <f>IF(B379&gt;0,ROUNDUP(VLOOKUP(B379,G011B!$B:$R,16,0),1),"")</f>
        <v/>
      </c>
      <c r="K379" s="131" t="str">
        <f t="shared" si="73"/>
        <v/>
      </c>
      <c r="L379" s="132" t="str">
        <f>IF(B379&lt;&gt;"",VLOOKUP(B379,G011B!$B:$Z,25,0),"")</f>
        <v/>
      </c>
      <c r="M379" s="161" t="str">
        <f t="shared" si="74"/>
        <v/>
      </c>
      <c r="N379" s="64"/>
      <c r="O379" s="64"/>
      <c r="P379" s="64"/>
    </row>
    <row r="380" spans="1:16" ht="20.100000000000001" customHeight="1" thickBot="1" x14ac:dyDescent="0.35">
      <c r="A380" s="534" t="s">
        <v>35</v>
      </c>
      <c r="B380" s="535"/>
      <c r="C380" s="535"/>
      <c r="D380" s="535"/>
      <c r="E380" s="535"/>
      <c r="F380" s="536"/>
      <c r="G380" s="139">
        <f>SUM(G360:G379)</f>
        <v>0</v>
      </c>
      <c r="H380" s="346"/>
      <c r="I380" s="122">
        <f>IF(C358=C323,SUM(I360:I379)+I345,SUM(I360:I379))</f>
        <v>0</v>
      </c>
      <c r="J380" s="64"/>
      <c r="K380" s="64"/>
      <c r="L380" s="64"/>
      <c r="M380" s="64"/>
      <c r="N380" s="143">
        <f>IF(COUNTA(E360:E379)&gt;0,1,0)</f>
        <v>0</v>
      </c>
      <c r="O380" s="64"/>
      <c r="P380" s="64"/>
    </row>
    <row r="381" spans="1:16" ht="20.100000000000001" customHeight="1" thickBot="1" x14ac:dyDescent="0.3">
      <c r="A381" s="527" t="s">
        <v>73</v>
      </c>
      <c r="B381" s="528"/>
      <c r="C381" s="528"/>
      <c r="D381" s="529"/>
      <c r="E381" s="111">
        <f>SUM(G:G)/2</f>
        <v>0</v>
      </c>
      <c r="F381" s="530"/>
      <c r="G381" s="531"/>
      <c r="H381" s="532"/>
      <c r="I381" s="120">
        <f>SUM(I360:I379)+I346</f>
        <v>0</v>
      </c>
      <c r="J381" s="64"/>
      <c r="K381" s="64"/>
      <c r="L381" s="64"/>
      <c r="M381" s="64"/>
      <c r="N381" s="64"/>
      <c r="O381" s="64"/>
      <c r="P381" s="64"/>
    </row>
    <row r="382" spans="1:16" x14ac:dyDescent="0.25">
      <c r="A382" s="341" t="s">
        <v>137</v>
      </c>
      <c r="B382" s="64"/>
      <c r="C382" s="64"/>
      <c r="D382" s="64"/>
      <c r="E382" s="64"/>
      <c r="F382" s="64"/>
      <c r="G382" s="64"/>
      <c r="H382" s="64"/>
      <c r="I382" s="64"/>
      <c r="J382" s="64"/>
      <c r="K382" s="64"/>
      <c r="L382" s="64"/>
      <c r="M382" s="64"/>
      <c r="N382" s="64"/>
      <c r="O382" s="64"/>
      <c r="P382" s="64"/>
    </row>
    <row r="383" spans="1:16" x14ac:dyDescent="0.25">
      <c r="A383" s="64"/>
      <c r="B383" s="64"/>
      <c r="C383" s="64"/>
      <c r="D383" s="64"/>
      <c r="E383" s="64"/>
      <c r="F383" s="64"/>
      <c r="G383" s="64"/>
      <c r="H383" s="64"/>
      <c r="I383" s="64"/>
      <c r="J383" s="64"/>
      <c r="K383" s="64"/>
      <c r="L383" s="64"/>
      <c r="M383" s="64"/>
      <c r="N383" s="64"/>
      <c r="O383" s="64"/>
      <c r="P383" s="64"/>
    </row>
    <row r="384" spans="1:16" ht="19.5" x14ac:dyDescent="0.3">
      <c r="A384" s="352" t="s">
        <v>32</v>
      </c>
      <c r="B384" s="354">
        <f ca="1">imzatarihi</f>
        <v>46091</v>
      </c>
      <c r="C384" s="353" t="s">
        <v>33</v>
      </c>
      <c r="D384" s="355" t="str">
        <f>IF(kurulusyetkilisi&gt;0,kurulusyetkilisi,"")</f>
        <v/>
      </c>
      <c r="E384" s="64"/>
      <c r="F384" s="64"/>
      <c r="G384" s="230"/>
      <c r="H384" s="229"/>
      <c r="I384" s="229"/>
      <c r="J384" s="64"/>
      <c r="K384" s="94"/>
      <c r="L384" s="94"/>
      <c r="M384" s="2"/>
      <c r="N384" s="94"/>
      <c r="O384" s="94"/>
      <c r="P384" s="64"/>
    </row>
    <row r="385" spans="1:16" ht="19.5" x14ac:dyDescent="0.3">
      <c r="A385" s="232"/>
      <c r="B385" s="232"/>
      <c r="C385" s="353" t="s">
        <v>34</v>
      </c>
      <c r="D385" s="77"/>
      <c r="E385" s="469"/>
      <c r="F385" s="469"/>
      <c r="G385" s="469"/>
      <c r="H385" s="61"/>
      <c r="I385" s="61"/>
      <c r="J385" s="64"/>
      <c r="K385" s="94"/>
      <c r="L385" s="94"/>
      <c r="M385" s="2"/>
      <c r="N385" s="94"/>
      <c r="O385" s="94"/>
      <c r="P385" s="64"/>
    </row>
    <row r="386" spans="1:16" ht="15.75" x14ac:dyDescent="0.25">
      <c r="A386" s="508" t="s">
        <v>66</v>
      </c>
      <c r="B386" s="508"/>
      <c r="C386" s="508"/>
      <c r="D386" s="508"/>
      <c r="E386" s="508"/>
      <c r="F386" s="508"/>
      <c r="G386" s="508"/>
      <c r="H386" s="508"/>
      <c r="I386" s="508"/>
      <c r="J386" s="64"/>
      <c r="K386" s="64"/>
      <c r="L386" s="64"/>
      <c r="M386" s="64"/>
      <c r="N386" s="64"/>
      <c r="O386" s="64"/>
      <c r="P386" s="64"/>
    </row>
    <row r="387" spans="1:16" x14ac:dyDescent="0.25">
      <c r="A387" s="494" t="str">
        <f>IF(YilDonem&lt;&gt;"",CONCATENATE(YilDonem," dönemine aittir."),"")</f>
        <v/>
      </c>
      <c r="B387" s="494"/>
      <c r="C387" s="494"/>
      <c r="D387" s="494"/>
      <c r="E387" s="494"/>
      <c r="F387" s="494"/>
      <c r="G387" s="494"/>
      <c r="H387" s="494"/>
      <c r="I387" s="494"/>
      <c r="J387" s="64"/>
      <c r="K387" s="64"/>
      <c r="L387" s="64"/>
      <c r="M387" s="64"/>
      <c r="N387" s="64"/>
      <c r="O387" s="64"/>
      <c r="P387" s="64"/>
    </row>
    <row r="388" spans="1:16" ht="19.5" thickBot="1" x14ac:dyDescent="0.35">
      <c r="A388" s="526" t="s">
        <v>75</v>
      </c>
      <c r="B388" s="526"/>
      <c r="C388" s="526"/>
      <c r="D388" s="526"/>
      <c r="E388" s="526"/>
      <c r="F388" s="526"/>
      <c r="G388" s="526"/>
      <c r="H388" s="526"/>
      <c r="I388" s="526"/>
      <c r="J388" s="64"/>
      <c r="K388" s="64"/>
      <c r="L388" s="64"/>
      <c r="M388" s="64"/>
      <c r="N388" s="64"/>
      <c r="O388" s="64"/>
      <c r="P388" s="64"/>
    </row>
    <row r="389" spans="1:16" ht="19.5" customHeight="1" thickBot="1" x14ac:dyDescent="0.3">
      <c r="A389" s="496" t="s">
        <v>167</v>
      </c>
      <c r="B389" s="498"/>
      <c r="C389" s="496" t="str">
        <f>IF(ProjeNo&gt;0,ProjeNo,"")</f>
        <v/>
      </c>
      <c r="D389" s="497"/>
      <c r="E389" s="497"/>
      <c r="F389" s="497"/>
      <c r="G389" s="497"/>
      <c r="H389" s="497"/>
      <c r="I389" s="498"/>
      <c r="J389" s="64"/>
      <c r="K389" s="64"/>
      <c r="L389" s="64"/>
      <c r="M389" s="64"/>
      <c r="N389" s="64"/>
      <c r="O389" s="64"/>
      <c r="P389" s="64"/>
    </row>
    <row r="390" spans="1:16" ht="29.25" customHeight="1" thickBot="1" x14ac:dyDescent="0.3">
      <c r="A390" s="533" t="s">
        <v>168</v>
      </c>
      <c r="B390" s="522"/>
      <c r="C390" s="519" t="str">
        <f>IF(ProjeAdi&gt;0,ProjeAdi,"")</f>
        <v/>
      </c>
      <c r="D390" s="520"/>
      <c r="E390" s="520"/>
      <c r="F390" s="520"/>
      <c r="G390" s="520"/>
      <c r="H390" s="520"/>
      <c r="I390" s="521"/>
      <c r="J390" s="64"/>
      <c r="K390" s="64"/>
      <c r="L390" s="64"/>
      <c r="M390" s="64"/>
      <c r="N390" s="64"/>
      <c r="O390" s="64"/>
      <c r="P390" s="64"/>
    </row>
    <row r="391" spans="1:16" ht="29.25" customHeight="1" thickBot="1" x14ac:dyDescent="0.3">
      <c r="A391" s="533" t="s">
        <v>180</v>
      </c>
      <c r="B391" s="522"/>
      <c r="C391" s="539"/>
      <c r="D391" s="537"/>
      <c r="E391" s="537"/>
      <c r="F391" s="537"/>
      <c r="G391" s="537"/>
      <c r="H391" s="537"/>
      <c r="I391" s="538"/>
      <c r="J391" s="64"/>
      <c r="K391" s="64"/>
      <c r="L391" s="64"/>
      <c r="M391" s="64"/>
      <c r="N391" s="64"/>
      <c r="O391" s="64"/>
      <c r="P391" s="64"/>
    </row>
    <row r="392" spans="1:16" ht="29.25" customHeight="1" thickBot="1" x14ac:dyDescent="0.3">
      <c r="A392" s="533" t="s">
        <v>181</v>
      </c>
      <c r="B392" s="522"/>
      <c r="C392" s="539"/>
      <c r="D392" s="537"/>
      <c r="E392" s="537"/>
      <c r="F392" s="537"/>
      <c r="G392" s="537"/>
      <c r="H392" s="537"/>
      <c r="I392" s="538"/>
      <c r="J392" s="64"/>
      <c r="K392" s="64"/>
      <c r="L392" s="64"/>
      <c r="M392" s="64"/>
      <c r="N392" s="64"/>
      <c r="O392" s="64"/>
      <c r="P392" s="64"/>
    </row>
    <row r="393" spans="1:16" ht="19.5" customHeight="1" thickBot="1" x14ac:dyDescent="0.3">
      <c r="A393" s="496" t="s">
        <v>67</v>
      </c>
      <c r="B393" s="498"/>
      <c r="C393" s="14"/>
      <c r="D393" s="537"/>
      <c r="E393" s="537"/>
      <c r="F393" s="537"/>
      <c r="G393" s="537"/>
      <c r="H393" s="537"/>
      <c r="I393" s="538"/>
      <c r="J393" s="64"/>
      <c r="K393" s="64"/>
      <c r="L393" s="64"/>
      <c r="M393" s="64"/>
      <c r="N393" s="64"/>
      <c r="O393" s="64"/>
      <c r="P393" s="64"/>
    </row>
    <row r="394" spans="1:16" s="1" customFormat="1" ht="30.75" thickBot="1" x14ac:dyDescent="0.3">
      <c r="A394" s="334" t="s">
        <v>3</v>
      </c>
      <c r="B394" s="334" t="s">
        <v>4</v>
      </c>
      <c r="C394" s="334" t="s">
        <v>56</v>
      </c>
      <c r="D394" s="334" t="s">
        <v>141</v>
      </c>
      <c r="E394" s="334" t="s">
        <v>68</v>
      </c>
      <c r="F394" s="334" t="s">
        <v>69</v>
      </c>
      <c r="G394" s="334" t="s">
        <v>70</v>
      </c>
      <c r="H394" s="334" t="s">
        <v>71</v>
      </c>
      <c r="I394" s="334" t="s">
        <v>72</v>
      </c>
      <c r="J394" s="347" t="s">
        <v>76</v>
      </c>
      <c r="K394" s="348" t="s">
        <v>77</v>
      </c>
      <c r="L394" s="348" t="s">
        <v>69</v>
      </c>
      <c r="M394" s="333"/>
      <c r="N394" s="333"/>
      <c r="O394" s="333"/>
      <c r="P394" s="333"/>
    </row>
    <row r="395" spans="1:16" ht="20.100000000000001" customHeight="1" x14ac:dyDescent="0.25">
      <c r="A395" s="349">
        <v>221</v>
      </c>
      <c r="B395" s="79"/>
      <c r="C395" s="125" t="str">
        <f t="shared" ref="C395:C414" si="77">IF(B395&lt;&gt;"",VLOOKUP(B395,PersonelTablo,2,0),"")</f>
        <v/>
      </c>
      <c r="D395" s="126" t="str">
        <f t="shared" ref="D395:D414" si="78">IF(B395&lt;&gt;"",VLOOKUP(B395,PersonelTablo,3,0),"")</f>
        <v/>
      </c>
      <c r="E395" s="80"/>
      <c r="F395" s="81"/>
      <c r="G395" s="136" t="str">
        <f>IF(AND(B395&lt;&gt;"",L395&gt;=F395),E395*F395,"")</f>
        <v/>
      </c>
      <c r="H395" s="133" t="str">
        <f t="shared" ref="H395:H414" si="79">IF(B395&lt;&gt;"",VLOOKUP(B395,G011CTablo,15,0),"")</f>
        <v/>
      </c>
      <c r="I395" s="140" t="str">
        <f>IF(AND(B395&lt;&gt;"",J395&gt;=K395,L395&gt;0),G395*H395,"")</f>
        <v/>
      </c>
      <c r="J395" s="131" t="str">
        <f>IF(B395&gt;0,ROUNDUP(VLOOKUP(B395,G011B!$B:$R,16,0),1),"")</f>
        <v/>
      </c>
      <c r="K395" s="131" t="str">
        <f t="shared" ref="K395:K414" si="80">IF(B395&gt;0,SUMIF($B:$B,B395,$G:$G),"")</f>
        <v/>
      </c>
      <c r="L395" s="132" t="str">
        <f>IF(B395&lt;&gt;"",VLOOKUP(B395,G011B!$B:$Z,25,0),"")</f>
        <v/>
      </c>
      <c r="M395" s="161" t="str">
        <f t="shared" ref="M395:M414" si="81">IF(J395&gt;=K395,"","Personelin bütün iş paketlerindeki Toplam Adam Ay değeri "&amp;K395&amp;" olup, bu değer, G011B formunda beyan edilen Çalışılan Toplam Ay değerini geçemez. Maliyeti hesaplamak için Adam/Ay Oranı veya Çalışılan Ay değerini düzeltiniz. ")</f>
        <v/>
      </c>
      <c r="N395" s="64"/>
      <c r="O395" s="64"/>
      <c r="P395" s="64"/>
    </row>
    <row r="396" spans="1:16" ht="20.100000000000001" customHeight="1" x14ac:dyDescent="0.25">
      <c r="A396" s="350">
        <v>222</v>
      </c>
      <c r="B396" s="82"/>
      <c r="C396" s="127" t="str">
        <f t="shared" si="77"/>
        <v/>
      </c>
      <c r="D396" s="128" t="str">
        <f t="shared" si="78"/>
        <v/>
      </c>
      <c r="E396" s="83"/>
      <c r="F396" s="84"/>
      <c r="G396" s="137" t="str">
        <f t="shared" ref="G396:G414" si="82">IF(AND(B396&lt;&gt;"",L396&gt;=F396),E396*F396,"")</f>
        <v/>
      </c>
      <c r="H396" s="134" t="str">
        <f t="shared" si="79"/>
        <v/>
      </c>
      <c r="I396" s="141" t="str">
        <f t="shared" ref="I396:I414" si="83">IF(AND(B396&lt;&gt;"",J396&gt;=K396,L396&gt;0),G396*H396,"")</f>
        <v/>
      </c>
      <c r="J396" s="131" t="str">
        <f>IF(B396&gt;0,ROUNDUP(VLOOKUP(B396,G011B!$B:$R,16,0),1),"")</f>
        <v/>
      </c>
      <c r="K396" s="131" t="str">
        <f t="shared" si="80"/>
        <v/>
      </c>
      <c r="L396" s="132" t="str">
        <f>IF(B396&lt;&gt;"",VLOOKUP(B396,G011B!$B:$Z,25,0),"")</f>
        <v/>
      </c>
      <c r="M396" s="161" t="str">
        <f t="shared" si="81"/>
        <v/>
      </c>
      <c r="N396" s="64"/>
      <c r="O396" s="64"/>
      <c r="P396" s="64"/>
    </row>
    <row r="397" spans="1:16" ht="20.100000000000001" customHeight="1" x14ac:dyDescent="0.25">
      <c r="A397" s="350">
        <v>223</v>
      </c>
      <c r="B397" s="82"/>
      <c r="C397" s="127" t="str">
        <f t="shared" si="77"/>
        <v/>
      </c>
      <c r="D397" s="128" t="str">
        <f t="shared" si="78"/>
        <v/>
      </c>
      <c r="E397" s="83"/>
      <c r="F397" s="84"/>
      <c r="G397" s="137" t="str">
        <f t="shared" si="82"/>
        <v/>
      </c>
      <c r="H397" s="134" t="str">
        <f t="shared" si="79"/>
        <v/>
      </c>
      <c r="I397" s="141" t="str">
        <f t="shared" si="83"/>
        <v/>
      </c>
      <c r="J397" s="131" t="str">
        <f>IF(B397&gt;0,ROUNDUP(VLOOKUP(B397,G011B!$B:$R,16,0),1),"")</f>
        <v/>
      </c>
      <c r="K397" s="131" t="str">
        <f t="shared" si="80"/>
        <v/>
      </c>
      <c r="L397" s="132" t="str">
        <f>IF(B397&lt;&gt;"",VLOOKUP(B397,G011B!$B:$Z,25,0),"")</f>
        <v/>
      </c>
      <c r="M397" s="161" t="str">
        <f t="shared" si="81"/>
        <v/>
      </c>
      <c r="N397" s="64"/>
      <c r="O397" s="64"/>
      <c r="P397" s="64"/>
    </row>
    <row r="398" spans="1:16" ht="20.100000000000001" customHeight="1" x14ac:dyDescent="0.25">
      <c r="A398" s="350">
        <v>224</v>
      </c>
      <c r="B398" s="82"/>
      <c r="C398" s="127" t="str">
        <f t="shared" si="77"/>
        <v/>
      </c>
      <c r="D398" s="128" t="str">
        <f t="shared" si="78"/>
        <v/>
      </c>
      <c r="E398" s="83"/>
      <c r="F398" s="84"/>
      <c r="G398" s="137" t="str">
        <f t="shared" si="82"/>
        <v/>
      </c>
      <c r="H398" s="134" t="str">
        <f t="shared" si="79"/>
        <v/>
      </c>
      <c r="I398" s="141" t="str">
        <f t="shared" si="83"/>
        <v/>
      </c>
      <c r="J398" s="131" t="str">
        <f>IF(B398&gt;0,ROUNDUP(VLOOKUP(B398,G011B!$B:$R,16,0),1),"")</f>
        <v/>
      </c>
      <c r="K398" s="131" t="str">
        <f t="shared" si="80"/>
        <v/>
      </c>
      <c r="L398" s="132" t="str">
        <f>IF(B398&lt;&gt;"",VLOOKUP(B398,G011B!$B:$Z,25,0),"")</f>
        <v/>
      </c>
      <c r="M398" s="161" t="str">
        <f t="shared" si="81"/>
        <v/>
      </c>
      <c r="N398" s="64"/>
      <c r="O398" s="64"/>
      <c r="P398" s="64"/>
    </row>
    <row r="399" spans="1:16" ht="20.100000000000001" customHeight="1" x14ac:dyDescent="0.25">
      <c r="A399" s="350">
        <v>225</v>
      </c>
      <c r="B399" s="82"/>
      <c r="C399" s="127" t="str">
        <f t="shared" si="77"/>
        <v/>
      </c>
      <c r="D399" s="128" t="str">
        <f t="shared" si="78"/>
        <v/>
      </c>
      <c r="E399" s="83"/>
      <c r="F399" s="84"/>
      <c r="G399" s="137" t="str">
        <f t="shared" si="82"/>
        <v/>
      </c>
      <c r="H399" s="134" t="str">
        <f t="shared" si="79"/>
        <v/>
      </c>
      <c r="I399" s="141" t="str">
        <f t="shared" si="83"/>
        <v/>
      </c>
      <c r="J399" s="131" t="str">
        <f>IF(B399&gt;0,ROUNDUP(VLOOKUP(B399,G011B!$B:$R,16,0),1),"")</f>
        <v/>
      </c>
      <c r="K399" s="131" t="str">
        <f t="shared" si="80"/>
        <v/>
      </c>
      <c r="L399" s="132" t="str">
        <f>IF(B399&lt;&gt;"",VLOOKUP(B399,G011B!$B:$Z,25,0),"")</f>
        <v/>
      </c>
      <c r="M399" s="161" t="str">
        <f t="shared" si="81"/>
        <v/>
      </c>
      <c r="N399" s="64"/>
      <c r="O399" s="64"/>
      <c r="P399" s="64"/>
    </row>
    <row r="400" spans="1:16" ht="20.100000000000001" customHeight="1" x14ac:dyDescent="0.25">
      <c r="A400" s="350">
        <v>226</v>
      </c>
      <c r="B400" s="82"/>
      <c r="C400" s="127" t="str">
        <f t="shared" si="77"/>
        <v/>
      </c>
      <c r="D400" s="128" t="str">
        <f t="shared" si="78"/>
        <v/>
      </c>
      <c r="E400" s="83"/>
      <c r="F400" s="84"/>
      <c r="G400" s="137" t="str">
        <f t="shared" si="82"/>
        <v/>
      </c>
      <c r="H400" s="134" t="str">
        <f t="shared" si="79"/>
        <v/>
      </c>
      <c r="I400" s="141" t="str">
        <f t="shared" si="83"/>
        <v/>
      </c>
      <c r="J400" s="131" t="str">
        <f>IF(B400&gt;0,ROUNDUP(VLOOKUP(B400,G011B!$B:$R,16,0),1),"")</f>
        <v/>
      </c>
      <c r="K400" s="131" t="str">
        <f t="shared" si="80"/>
        <v/>
      </c>
      <c r="L400" s="132" t="str">
        <f>IF(B400&lt;&gt;"",VLOOKUP(B400,G011B!$B:$Z,25,0),"")</f>
        <v/>
      </c>
      <c r="M400" s="161" t="str">
        <f t="shared" si="81"/>
        <v/>
      </c>
      <c r="N400" s="64"/>
      <c r="O400" s="64"/>
      <c r="P400" s="64"/>
    </row>
    <row r="401" spans="1:16" ht="20.100000000000001" customHeight="1" x14ac:dyDescent="0.25">
      <c r="A401" s="350">
        <v>227</v>
      </c>
      <c r="B401" s="82"/>
      <c r="C401" s="127" t="str">
        <f t="shared" si="77"/>
        <v/>
      </c>
      <c r="D401" s="128" t="str">
        <f t="shared" si="78"/>
        <v/>
      </c>
      <c r="E401" s="83"/>
      <c r="F401" s="84"/>
      <c r="G401" s="137" t="str">
        <f t="shared" si="82"/>
        <v/>
      </c>
      <c r="H401" s="134" t="str">
        <f t="shared" si="79"/>
        <v/>
      </c>
      <c r="I401" s="141" t="str">
        <f t="shared" si="83"/>
        <v/>
      </c>
      <c r="J401" s="131" t="str">
        <f>IF(B401&gt;0,ROUNDUP(VLOOKUP(B401,G011B!$B:$R,16,0),1),"")</f>
        <v/>
      </c>
      <c r="K401" s="131" t="str">
        <f t="shared" si="80"/>
        <v/>
      </c>
      <c r="L401" s="132" t="str">
        <f>IF(B401&lt;&gt;"",VLOOKUP(B401,G011B!$B:$Z,25,0),"")</f>
        <v/>
      </c>
      <c r="M401" s="161" t="str">
        <f t="shared" si="81"/>
        <v/>
      </c>
      <c r="N401" s="64"/>
      <c r="O401" s="64"/>
      <c r="P401" s="64"/>
    </row>
    <row r="402" spans="1:16" ht="20.100000000000001" customHeight="1" x14ac:dyDescent="0.25">
      <c r="A402" s="350">
        <v>228</v>
      </c>
      <c r="B402" s="82"/>
      <c r="C402" s="127" t="str">
        <f t="shared" si="77"/>
        <v/>
      </c>
      <c r="D402" s="128" t="str">
        <f t="shared" si="78"/>
        <v/>
      </c>
      <c r="E402" s="83"/>
      <c r="F402" s="84"/>
      <c r="G402" s="137" t="str">
        <f t="shared" si="82"/>
        <v/>
      </c>
      <c r="H402" s="134" t="str">
        <f t="shared" si="79"/>
        <v/>
      </c>
      <c r="I402" s="141" t="str">
        <f t="shared" si="83"/>
        <v/>
      </c>
      <c r="J402" s="131" t="str">
        <f>IF(B402&gt;0,ROUNDUP(VLOOKUP(B402,G011B!$B:$R,16,0),1),"")</f>
        <v/>
      </c>
      <c r="K402" s="131" t="str">
        <f t="shared" si="80"/>
        <v/>
      </c>
      <c r="L402" s="132" t="str">
        <f>IF(B402&lt;&gt;"",VLOOKUP(B402,G011B!$B:$Z,25,0),"")</f>
        <v/>
      </c>
      <c r="M402" s="161" t="str">
        <f t="shared" si="81"/>
        <v/>
      </c>
      <c r="N402" s="64"/>
      <c r="O402" s="64"/>
      <c r="P402" s="64"/>
    </row>
    <row r="403" spans="1:16" ht="20.100000000000001" customHeight="1" x14ac:dyDescent="0.25">
      <c r="A403" s="350">
        <v>229</v>
      </c>
      <c r="B403" s="82"/>
      <c r="C403" s="127" t="str">
        <f t="shared" si="77"/>
        <v/>
      </c>
      <c r="D403" s="128" t="str">
        <f t="shared" si="78"/>
        <v/>
      </c>
      <c r="E403" s="83"/>
      <c r="F403" s="84"/>
      <c r="G403" s="137" t="str">
        <f t="shared" si="82"/>
        <v/>
      </c>
      <c r="H403" s="134" t="str">
        <f t="shared" si="79"/>
        <v/>
      </c>
      <c r="I403" s="141" t="str">
        <f t="shared" si="83"/>
        <v/>
      </c>
      <c r="J403" s="131" t="str">
        <f>IF(B403&gt;0,ROUNDUP(VLOOKUP(B403,G011B!$B:$R,16,0),1),"")</f>
        <v/>
      </c>
      <c r="K403" s="131" t="str">
        <f t="shared" si="80"/>
        <v/>
      </c>
      <c r="L403" s="132" t="str">
        <f>IF(B403&lt;&gt;"",VLOOKUP(B403,G011B!$B:$Z,25,0),"")</f>
        <v/>
      </c>
      <c r="M403" s="161" t="str">
        <f t="shared" si="81"/>
        <v/>
      </c>
      <c r="N403" s="64"/>
      <c r="O403" s="64"/>
      <c r="P403" s="64"/>
    </row>
    <row r="404" spans="1:16" ht="20.100000000000001" customHeight="1" x14ac:dyDescent="0.25">
      <c r="A404" s="350">
        <v>230</v>
      </c>
      <c r="B404" s="82"/>
      <c r="C404" s="127" t="str">
        <f t="shared" si="77"/>
        <v/>
      </c>
      <c r="D404" s="128" t="str">
        <f t="shared" si="78"/>
        <v/>
      </c>
      <c r="E404" s="83"/>
      <c r="F404" s="84"/>
      <c r="G404" s="137" t="str">
        <f t="shared" si="82"/>
        <v/>
      </c>
      <c r="H404" s="134" t="str">
        <f t="shared" si="79"/>
        <v/>
      </c>
      <c r="I404" s="141" t="str">
        <f t="shared" si="83"/>
        <v/>
      </c>
      <c r="J404" s="131" t="str">
        <f>IF(B404&gt;0,ROUNDUP(VLOOKUP(B404,G011B!$B:$R,16,0),1),"")</f>
        <v/>
      </c>
      <c r="K404" s="131" t="str">
        <f t="shared" si="80"/>
        <v/>
      </c>
      <c r="L404" s="132" t="str">
        <f>IF(B404&lt;&gt;"",VLOOKUP(B404,G011B!$B:$Z,25,0),"")</f>
        <v/>
      </c>
      <c r="M404" s="161" t="str">
        <f t="shared" si="81"/>
        <v/>
      </c>
      <c r="N404" s="64"/>
      <c r="O404" s="64"/>
      <c r="P404" s="64"/>
    </row>
    <row r="405" spans="1:16" ht="20.100000000000001" customHeight="1" x14ac:dyDescent="0.25">
      <c r="A405" s="350">
        <v>231</v>
      </c>
      <c r="B405" s="82"/>
      <c r="C405" s="127" t="str">
        <f t="shared" si="77"/>
        <v/>
      </c>
      <c r="D405" s="128" t="str">
        <f t="shared" si="78"/>
        <v/>
      </c>
      <c r="E405" s="83"/>
      <c r="F405" s="84"/>
      <c r="G405" s="137" t="str">
        <f t="shared" si="82"/>
        <v/>
      </c>
      <c r="H405" s="134" t="str">
        <f t="shared" si="79"/>
        <v/>
      </c>
      <c r="I405" s="141" t="str">
        <f t="shared" si="83"/>
        <v/>
      </c>
      <c r="J405" s="131" t="str">
        <f>IF(B405&gt;0,ROUNDUP(VLOOKUP(B405,G011B!$B:$R,16,0),1),"")</f>
        <v/>
      </c>
      <c r="K405" s="131" t="str">
        <f t="shared" si="80"/>
        <v/>
      </c>
      <c r="L405" s="132" t="str">
        <f>IF(B405&lt;&gt;"",VLOOKUP(B405,G011B!$B:$Z,25,0),"")</f>
        <v/>
      </c>
      <c r="M405" s="161" t="str">
        <f t="shared" si="81"/>
        <v/>
      </c>
      <c r="N405" s="64"/>
      <c r="O405" s="64"/>
      <c r="P405" s="64"/>
    </row>
    <row r="406" spans="1:16" ht="20.100000000000001" customHeight="1" x14ac:dyDescent="0.25">
      <c r="A406" s="350">
        <v>232</v>
      </c>
      <c r="B406" s="82"/>
      <c r="C406" s="127" t="str">
        <f t="shared" si="77"/>
        <v/>
      </c>
      <c r="D406" s="128" t="str">
        <f t="shared" si="78"/>
        <v/>
      </c>
      <c r="E406" s="83"/>
      <c r="F406" s="84"/>
      <c r="G406" s="137" t="str">
        <f t="shared" si="82"/>
        <v/>
      </c>
      <c r="H406" s="134" t="str">
        <f t="shared" si="79"/>
        <v/>
      </c>
      <c r="I406" s="141" t="str">
        <f t="shared" si="83"/>
        <v/>
      </c>
      <c r="J406" s="131" t="str">
        <f>IF(B406&gt;0,ROUNDUP(VLOOKUP(B406,G011B!$B:$R,16,0),1),"")</f>
        <v/>
      </c>
      <c r="K406" s="131" t="str">
        <f t="shared" si="80"/>
        <v/>
      </c>
      <c r="L406" s="132" t="str">
        <f>IF(B406&lt;&gt;"",VLOOKUP(B406,G011B!$B:$Z,25,0),"")</f>
        <v/>
      </c>
      <c r="M406" s="161" t="str">
        <f t="shared" si="81"/>
        <v/>
      </c>
      <c r="N406" s="64"/>
      <c r="O406" s="64"/>
      <c r="P406" s="64"/>
    </row>
    <row r="407" spans="1:16" ht="20.100000000000001" customHeight="1" x14ac:dyDescent="0.25">
      <c r="A407" s="350">
        <v>233</v>
      </c>
      <c r="B407" s="82"/>
      <c r="C407" s="127" t="str">
        <f t="shared" si="77"/>
        <v/>
      </c>
      <c r="D407" s="128" t="str">
        <f t="shared" si="78"/>
        <v/>
      </c>
      <c r="E407" s="83"/>
      <c r="F407" s="84"/>
      <c r="G407" s="137" t="str">
        <f t="shared" si="82"/>
        <v/>
      </c>
      <c r="H407" s="134" t="str">
        <f t="shared" si="79"/>
        <v/>
      </c>
      <c r="I407" s="141" t="str">
        <f t="shared" si="83"/>
        <v/>
      </c>
      <c r="J407" s="131" t="str">
        <f>IF(B407&gt;0,ROUNDUP(VLOOKUP(B407,G011B!$B:$R,16,0),1),"")</f>
        <v/>
      </c>
      <c r="K407" s="131" t="str">
        <f t="shared" si="80"/>
        <v/>
      </c>
      <c r="L407" s="132" t="str">
        <f>IF(B407&lt;&gt;"",VLOOKUP(B407,G011B!$B:$Z,25,0),"")</f>
        <v/>
      </c>
      <c r="M407" s="161" t="str">
        <f t="shared" si="81"/>
        <v/>
      </c>
      <c r="N407" s="64"/>
      <c r="O407" s="64"/>
      <c r="P407" s="64"/>
    </row>
    <row r="408" spans="1:16" ht="20.100000000000001" customHeight="1" x14ac:dyDescent="0.25">
      <c r="A408" s="350">
        <v>234</v>
      </c>
      <c r="B408" s="82"/>
      <c r="C408" s="127" t="str">
        <f t="shared" si="77"/>
        <v/>
      </c>
      <c r="D408" s="128" t="str">
        <f t="shared" si="78"/>
        <v/>
      </c>
      <c r="E408" s="83"/>
      <c r="F408" s="84"/>
      <c r="G408" s="137" t="str">
        <f t="shared" si="82"/>
        <v/>
      </c>
      <c r="H408" s="134" t="str">
        <f t="shared" si="79"/>
        <v/>
      </c>
      <c r="I408" s="141" t="str">
        <f t="shared" si="83"/>
        <v/>
      </c>
      <c r="J408" s="131" t="str">
        <f>IF(B408&gt;0,ROUNDUP(VLOOKUP(B408,G011B!$B:$R,16,0),1),"")</f>
        <v/>
      </c>
      <c r="K408" s="131" t="str">
        <f t="shared" si="80"/>
        <v/>
      </c>
      <c r="L408" s="132" t="str">
        <f>IF(B408&lt;&gt;"",VLOOKUP(B408,G011B!$B:$Z,25,0),"")</f>
        <v/>
      </c>
      <c r="M408" s="161" t="str">
        <f t="shared" si="81"/>
        <v/>
      </c>
      <c r="N408" s="64"/>
      <c r="O408" s="64"/>
      <c r="P408" s="64"/>
    </row>
    <row r="409" spans="1:16" ht="20.100000000000001" customHeight="1" x14ac:dyDescent="0.25">
      <c r="A409" s="350">
        <v>235</v>
      </c>
      <c r="B409" s="82"/>
      <c r="C409" s="127" t="str">
        <f t="shared" si="77"/>
        <v/>
      </c>
      <c r="D409" s="128" t="str">
        <f t="shared" si="78"/>
        <v/>
      </c>
      <c r="E409" s="83"/>
      <c r="F409" s="84"/>
      <c r="G409" s="137" t="str">
        <f t="shared" si="82"/>
        <v/>
      </c>
      <c r="H409" s="134" t="str">
        <f t="shared" si="79"/>
        <v/>
      </c>
      <c r="I409" s="141" t="str">
        <f t="shared" si="83"/>
        <v/>
      </c>
      <c r="J409" s="131" t="str">
        <f>IF(B409&gt;0,ROUNDUP(VLOOKUP(B409,G011B!$B:$R,16,0),1),"")</f>
        <v/>
      </c>
      <c r="K409" s="131" t="str">
        <f t="shared" si="80"/>
        <v/>
      </c>
      <c r="L409" s="132" t="str">
        <f>IF(B409&lt;&gt;"",VLOOKUP(B409,G011B!$B:$Z,25,0),"")</f>
        <v/>
      </c>
      <c r="M409" s="161" t="str">
        <f t="shared" si="81"/>
        <v/>
      </c>
      <c r="N409" s="64"/>
      <c r="O409" s="64"/>
      <c r="P409" s="64"/>
    </row>
    <row r="410" spans="1:16" ht="20.100000000000001" customHeight="1" x14ac:dyDescent="0.25">
      <c r="A410" s="350">
        <v>236</v>
      </c>
      <c r="B410" s="82"/>
      <c r="C410" s="127" t="str">
        <f t="shared" si="77"/>
        <v/>
      </c>
      <c r="D410" s="128" t="str">
        <f t="shared" si="78"/>
        <v/>
      </c>
      <c r="E410" s="83"/>
      <c r="F410" s="84"/>
      <c r="G410" s="137" t="str">
        <f t="shared" si="82"/>
        <v/>
      </c>
      <c r="H410" s="134" t="str">
        <f t="shared" si="79"/>
        <v/>
      </c>
      <c r="I410" s="141" t="str">
        <f t="shared" si="83"/>
        <v/>
      </c>
      <c r="J410" s="131" t="str">
        <f>IF(B410&gt;0,ROUNDUP(VLOOKUP(B410,G011B!$B:$R,16,0),1),"")</f>
        <v/>
      </c>
      <c r="K410" s="131" t="str">
        <f t="shared" si="80"/>
        <v/>
      </c>
      <c r="L410" s="132" t="str">
        <f>IF(B410&lt;&gt;"",VLOOKUP(B410,G011B!$B:$Z,25,0),"")</f>
        <v/>
      </c>
      <c r="M410" s="161" t="str">
        <f t="shared" si="81"/>
        <v/>
      </c>
      <c r="N410" s="64"/>
      <c r="O410" s="64"/>
      <c r="P410" s="64"/>
    </row>
    <row r="411" spans="1:16" ht="20.100000000000001" customHeight="1" x14ac:dyDescent="0.25">
      <c r="A411" s="350">
        <v>237</v>
      </c>
      <c r="B411" s="82"/>
      <c r="C411" s="127" t="str">
        <f t="shared" si="77"/>
        <v/>
      </c>
      <c r="D411" s="128" t="str">
        <f t="shared" si="78"/>
        <v/>
      </c>
      <c r="E411" s="83"/>
      <c r="F411" s="84"/>
      <c r="G411" s="137" t="str">
        <f t="shared" si="82"/>
        <v/>
      </c>
      <c r="H411" s="134" t="str">
        <f t="shared" si="79"/>
        <v/>
      </c>
      <c r="I411" s="141" t="str">
        <f t="shared" si="83"/>
        <v/>
      </c>
      <c r="J411" s="131" t="str">
        <f>IF(B411&gt;0,ROUNDUP(VLOOKUP(B411,G011B!$B:$R,16,0),1),"")</f>
        <v/>
      </c>
      <c r="K411" s="131" t="str">
        <f t="shared" si="80"/>
        <v/>
      </c>
      <c r="L411" s="132" t="str">
        <f>IF(B411&lt;&gt;"",VLOOKUP(B411,G011B!$B:$Z,25,0),"")</f>
        <v/>
      </c>
      <c r="M411" s="161" t="str">
        <f t="shared" si="81"/>
        <v/>
      </c>
      <c r="N411" s="64"/>
      <c r="O411" s="64"/>
      <c r="P411" s="64"/>
    </row>
    <row r="412" spans="1:16" ht="20.100000000000001" customHeight="1" x14ac:dyDescent="0.25">
      <c r="A412" s="350">
        <v>238</v>
      </c>
      <c r="B412" s="82"/>
      <c r="C412" s="127" t="str">
        <f t="shared" si="77"/>
        <v/>
      </c>
      <c r="D412" s="128" t="str">
        <f t="shared" si="78"/>
        <v/>
      </c>
      <c r="E412" s="83"/>
      <c r="F412" s="84"/>
      <c r="G412" s="137" t="str">
        <f t="shared" si="82"/>
        <v/>
      </c>
      <c r="H412" s="134" t="str">
        <f t="shared" si="79"/>
        <v/>
      </c>
      <c r="I412" s="141" t="str">
        <f t="shared" si="83"/>
        <v/>
      </c>
      <c r="J412" s="131" t="str">
        <f>IF(B412&gt;0,ROUNDUP(VLOOKUP(B412,G011B!$B:$R,16,0),1),"")</f>
        <v/>
      </c>
      <c r="K412" s="131" t="str">
        <f t="shared" si="80"/>
        <v/>
      </c>
      <c r="L412" s="132" t="str">
        <f>IF(B412&lt;&gt;"",VLOOKUP(B412,G011B!$B:$Z,25,0),"")</f>
        <v/>
      </c>
      <c r="M412" s="161" t="str">
        <f t="shared" si="81"/>
        <v/>
      </c>
      <c r="N412" s="64"/>
      <c r="O412" s="64"/>
      <c r="P412" s="64"/>
    </row>
    <row r="413" spans="1:16" ht="20.100000000000001" customHeight="1" x14ac:dyDescent="0.25">
      <c r="A413" s="350">
        <v>239</v>
      </c>
      <c r="B413" s="82"/>
      <c r="C413" s="127" t="str">
        <f t="shared" si="77"/>
        <v/>
      </c>
      <c r="D413" s="128" t="str">
        <f t="shared" si="78"/>
        <v/>
      </c>
      <c r="E413" s="83"/>
      <c r="F413" s="84"/>
      <c r="G413" s="137" t="str">
        <f t="shared" si="82"/>
        <v/>
      </c>
      <c r="H413" s="134" t="str">
        <f t="shared" si="79"/>
        <v/>
      </c>
      <c r="I413" s="141" t="str">
        <f t="shared" si="83"/>
        <v/>
      </c>
      <c r="J413" s="131" t="str">
        <f>IF(B413&gt;0,ROUNDUP(VLOOKUP(B413,G011B!$B:$R,16,0),1),"")</f>
        <v/>
      </c>
      <c r="K413" s="131" t="str">
        <f t="shared" si="80"/>
        <v/>
      </c>
      <c r="L413" s="132" t="str">
        <f>IF(B413&lt;&gt;"",VLOOKUP(B413,G011B!$B:$Z,25,0),"")</f>
        <v/>
      </c>
      <c r="M413" s="161" t="str">
        <f t="shared" si="81"/>
        <v/>
      </c>
      <c r="N413" s="64"/>
      <c r="O413" s="64"/>
      <c r="P413" s="64"/>
    </row>
    <row r="414" spans="1:16" ht="20.100000000000001" customHeight="1" thickBot="1" x14ac:dyDescent="0.3">
      <c r="A414" s="351">
        <v>240</v>
      </c>
      <c r="B414" s="85"/>
      <c r="C414" s="129" t="str">
        <f t="shared" si="77"/>
        <v/>
      </c>
      <c r="D414" s="130" t="str">
        <f t="shared" si="78"/>
        <v/>
      </c>
      <c r="E414" s="86"/>
      <c r="F414" s="87"/>
      <c r="G414" s="138" t="str">
        <f t="shared" si="82"/>
        <v/>
      </c>
      <c r="H414" s="135" t="str">
        <f t="shared" si="79"/>
        <v/>
      </c>
      <c r="I414" s="142" t="str">
        <f t="shared" si="83"/>
        <v/>
      </c>
      <c r="J414" s="131" t="str">
        <f>IF(B414&gt;0,ROUNDUP(VLOOKUP(B414,G011B!$B:$R,16,0),1),"")</f>
        <v/>
      </c>
      <c r="K414" s="131" t="str">
        <f t="shared" si="80"/>
        <v/>
      </c>
      <c r="L414" s="132" t="str">
        <f>IF(B414&lt;&gt;"",VLOOKUP(B414,G011B!$B:$Z,25,0),"")</f>
        <v/>
      </c>
      <c r="M414" s="161" t="str">
        <f t="shared" si="81"/>
        <v/>
      </c>
      <c r="N414" s="64"/>
      <c r="O414" s="64"/>
      <c r="P414" s="64"/>
    </row>
    <row r="415" spans="1:16" ht="20.100000000000001" customHeight="1" thickBot="1" x14ac:dyDescent="0.35">
      <c r="A415" s="534" t="s">
        <v>35</v>
      </c>
      <c r="B415" s="535"/>
      <c r="C415" s="535"/>
      <c r="D415" s="535"/>
      <c r="E415" s="535"/>
      <c r="F415" s="536"/>
      <c r="G415" s="139">
        <f>SUM(G395:G414)</f>
        <v>0</v>
      </c>
      <c r="H415" s="346"/>
      <c r="I415" s="122">
        <f>IF(C393=C358,SUM(I395:I414)+I380,SUM(I395:I414))</f>
        <v>0</v>
      </c>
      <c r="J415" s="64"/>
      <c r="K415" s="64"/>
      <c r="L415" s="64"/>
      <c r="M415" s="64"/>
      <c r="N415" s="143">
        <f>IF(COUNTA(E395:E414)&gt;0,1,0)</f>
        <v>0</v>
      </c>
      <c r="O415" s="64"/>
      <c r="P415" s="64"/>
    </row>
    <row r="416" spans="1:16" ht="20.100000000000001" customHeight="1" thickBot="1" x14ac:dyDescent="0.3">
      <c r="A416" s="527" t="s">
        <v>73</v>
      </c>
      <c r="B416" s="528"/>
      <c r="C416" s="528"/>
      <c r="D416" s="529"/>
      <c r="E416" s="111">
        <f>SUM(G:G)/2</f>
        <v>0</v>
      </c>
      <c r="F416" s="530"/>
      <c r="G416" s="531"/>
      <c r="H416" s="532"/>
      <c r="I416" s="120">
        <f>SUM(I395:I414)+I381</f>
        <v>0</v>
      </c>
      <c r="J416" s="64"/>
      <c r="K416" s="64"/>
      <c r="L416" s="64"/>
      <c r="M416" s="64"/>
      <c r="N416" s="64"/>
      <c r="O416" s="64"/>
      <c r="P416" s="64"/>
    </row>
    <row r="417" spans="1:16" x14ac:dyDescent="0.25">
      <c r="A417" s="341" t="s">
        <v>137</v>
      </c>
      <c r="B417" s="64"/>
      <c r="C417" s="64"/>
      <c r="D417" s="64"/>
      <c r="E417" s="64"/>
      <c r="F417" s="64"/>
      <c r="G417" s="64"/>
      <c r="H417" s="64"/>
      <c r="I417" s="64"/>
      <c r="J417" s="64"/>
      <c r="K417" s="64"/>
      <c r="L417" s="64"/>
      <c r="M417" s="64"/>
      <c r="N417" s="64"/>
      <c r="O417" s="64"/>
      <c r="P417" s="64"/>
    </row>
    <row r="418" spans="1:16" x14ac:dyDescent="0.25">
      <c r="A418" s="64"/>
      <c r="B418" s="64"/>
      <c r="C418" s="64"/>
      <c r="D418" s="64"/>
      <c r="E418" s="64"/>
      <c r="F418" s="64"/>
      <c r="G418" s="64"/>
      <c r="H418" s="64"/>
      <c r="I418" s="64"/>
      <c r="J418" s="64"/>
      <c r="K418" s="64"/>
      <c r="L418" s="64"/>
      <c r="M418" s="64"/>
      <c r="N418" s="64"/>
      <c r="O418" s="64"/>
      <c r="P418" s="64"/>
    </row>
    <row r="419" spans="1:16" ht="19.5" x14ac:dyDescent="0.3">
      <c r="A419" s="352" t="s">
        <v>32</v>
      </c>
      <c r="B419" s="354">
        <f ca="1">imzatarihi</f>
        <v>46091</v>
      </c>
      <c r="C419" s="353" t="s">
        <v>33</v>
      </c>
      <c r="D419" s="355" t="str">
        <f>IF(kurulusyetkilisi&gt;0,kurulusyetkilisi,"")</f>
        <v/>
      </c>
      <c r="E419" s="64"/>
      <c r="F419" s="64"/>
      <c r="G419" s="230"/>
      <c r="H419" s="229"/>
      <c r="I419" s="229"/>
      <c r="J419" s="64"/>
      <c r="K419" s="94"/>
      <c r="L419" s="94"/>
      <c r="M419" s="2"/>
      <c r="N419" s="94"/>
      <c r="O419" s="94"/>
      <c r="P419" s="64"/>
    </row>
    <row r="420" spans="1:16" ht="19.5" x14ac:dyDescent="0.3">
      <c r="A420" s="232"/>
      <c r="B420" s="232"/>
      <c r="C420" s="353" t="s">
        <v>34</v>
      </c>
      <c r="D420" s="77"/>
      <c r="E420" s="469"/>
      <c r="F420" s="469"/>
      <c r="G420" s="469"/>
      <c r="H420" s="61"/>
      <c r="I420" s="61"/>
      <c r="J420" s="64"/>
      <c r="K420" s="94"/>
      <c r="L420" s="94"/>
      <c r="M420" s="2"/>
      <c r="N420" s="94"/>
      <c r="O420" s="94"/>
      <c r="P420" s="64"/>
    </row>
    <row r="421" spans="1:16" ht="15.75" x14ac:dyDescent="0.25">
      <c r="A421" s="508" t="s">
        <v>66</v>
      </c>
      <c r="B421" s="508"/>
      <c r="C421" s="508"/>
      <c r="D421" s="508"/>
      <c r="E421" s="508"/>
      <c r="F421" s="508"/>
      <c r="G421" s="508"/>
      <c r="H421" s="508"/>
      <c r="I421" s="508"/>
      <c r="J421" s="64"/>
      <c r="K421" s="64"/>
      <c r="L421" s="64"/>
      <c r="M421" s="64"/>
      <c r="N421" s="64"/>
      <c r="O421" s="64"/>
      <c r="P421" s="64"/>
    </row>
    <row r="422" spans="1:16" x14ac:dyDescent="0.25">
      <c r="A422" s="494" t="str">
        <f>IF(YilDonem&lt;&gt;"",CONCATENATE(YilDonem," dönemine aittir."),"")</f>
        <v/>
      </c>
      <c r="B422" s="494"/>
      <c r="C422" s="494"/>
      <c r="D422" s="494"/>
      <c r="E422" s="494"/>
      <c r="F422" s="494"/>
      <c r="G422" s="494"/>
      <c r="H422" s="494"/>
      <c r="I422" s="494"/>
      <c r="J422" s="64"/>
      <c r="K422" s="64"/>
      <c r="L422" s="64"/>
      <c r="M422" s="64"/>
      <c r="N422" s="64"/>
      <c r="O422" s="64"/>
      <c r="P422" s="64"/>
    </row>
    <row r="423" spans="1:16" ht="19.5" thickBot="1" x14ac:dyDescent="0.35">
      <c r="A423" s="526" t="s">
        <v>75</v>
      </c>
      <c r="B423" s="526"/>
      <c r="C423" s="526"/>
      <c r="D423" s="526"/>
      <c r="E423" s="526"/>
      <c r="F423" s="526"/>
      <c r="G423" s="526"/>
      <c r="H423" s="526"/>
      <c r="I423" s="526"/>
      <c r="J423" s="64"/>
      <c r="K423" s="64"/>
      <c r="L423" s="64"/>
      <c r="M423" s="64"/>
      <c r="N423" s="64"/>
      <c r="O423" s="64"/>
      <c r="P423" s="64"/>
    </row>
    <row r="424" spans="1:16" ht="19.5" customHeight="1" thickBot="1" x14ac:dyDescent="0.3">
      <c r="A424" s="496" t="s">
        <v>167</v>
      </c>
      <c r="B424" s="498"/>
      <c r="C424" s="496" t="str">
        <f>IF(ProjeNo&gt;0,ProjeNo,"")</f>
        <v/>
      </c>
      <c r="D424" s="497"/>
      <c r="E424" s="497"/>
      <c r="F424" s="497"/>
      <c r="G424" s="497"/>
      <c r="H424" s="497"/>
      <c r="I424" s="498"/>
      <c r="J424" s="64"/>
      <c r="K424" s="64"/>
      <c r="L424" s="64"/>
      <c r="M424" s="64"/>
      <c r="N424" s="64"/>
      <c r="O424" s="64"/>
      <c r="P424" s="64"/>
    </row>
    <row r="425" spans="1:16" ht="29.25" customHeight="1" thickBot="1" x14ac:dyDescent="0.3">
      <c r="A425" s="533" t="s">
        <v>168</v>
      </c>
      <c r="B425" s="522"/>
      <c r="C425" s="519" t="str">
        <f>IF(ProjeAdi&gt;0,ProjeAdi,"")</f>
        <v/>
      </c>
      <c r="D425" s="520"/>
      <c r="E425" s="520"/>
      <c r="F425" s="520"/>
      <c r="G425" s="520"/>
      <c r="H425" s="520"/>
      <c r="I425" s="521"/>
      <c r="J425" s="64"/>
      <c r="K425" s="64"/>
      <c r="L425" s="64"/>
      <c r="M425" s="64"/>
      <c r="N425" s="64"/>
      <c r="O425" s="64"/>
      <c r="P425" s="64"/>
    </row>
    <row r="426" spans="1:16" ht="29.25" customHeight="1" thickBot="1" x14ac:dyDescent="0.3">
      <c r="A426" s="533" t="s">
        <v>180</v>
      </c>
      <c r="B426" s="522"/>
      <c r="C426" s="539"/>
      <c r="D426" s="537"/>
      <c r="E426" s="537"/>
      <c r="F426" s="537"/>
      <c r="G426" s="537"/>
      <c r="H426" s="537"/>
      <c r="I426" s="538"/>
      <c r="J426" s="64"/>
      <c r="K426" s="64"/>
      <c r="L426" s="64"/>
      <c r="M426" s="64"/>
      <c r="N426" s="64"/>
      <c r="O426" s="64"/>
      <c r="P426" s="64"/>
    </row>
    <row r="427" spans="1:16" ht="29.25" customHeight="1" thickBot="1" x14ac:dyDescent="0.3">
      <c r="A427" s="533" t="s">
        <v>181</v>
      </c>
      <c r="B427" s="522"/>
      <c r="C427" s="539"/>
      <c r="D427" s="537"/>
      <c r="E427" s="537"/>
      <c r="F427" s="537"/>
      <c r="G427" s="537"/>
      <c r="H427" s="537"/>
      <c r="I427" s="538"/>
      <c r="J427" s="64"/>
      <c r="K427" s="64"/>
      <c r="L427" s="64"/>
      <c r="M427" s="64"/>
      <c r="N427" s="64"/>
      <c r="O427" s="64"/>
      <c r="P427" s="64"/>
    </row>
    <row r="428" spans="1:16" ht="19.5" customHeight="1" thickBot="1" x14ac:dyDescent="0.3">
      <c r="A428" s="496" t="s">
        <v>67</v>
      </c>
      <c r="B428" s="498"/>
      <c r="C428" s="14"/>
      <c r="D428" s="537"/>
      <c r="E428" s="537"/>
      <c r="F428" s="537"/>
      <c r="G428" s="537"/>
      <c r="H428" s="537"/>
      <c r="I428" s="538"/>
      <c r="J428" s="64"/>
      <c r="K428" s="64"/>
      <c r="L428" s="64"/>
      <c r="M428" s="64"/>
      <c r="N428" s="64"/>
      <c r="O428" s="64"/>
      <c r="P428" s="64"/>
    </row>
    <row r="429" spans="1:16" s="1" customFormat="1" ht="30.75" thickBot="1" x14ac:dyDescent="0.3">
      <c r="A429" s="334" t="s">
        <v>3</v>
      </c>
      <c r="B429" s="334" t="s">
        <v>4</v>
      </c>
      <c r="C429" s="334" t="s">
        <v>56</v>
      </c>
      <c r="D429" s="334" t="s">
        <v>141</v>
      </c>
      <c r="E429" s="334" t="s">
        <v>68</v>
      </c>
      <c r="F429" s="334" t="s">
        <v>69</v>
      </c>
      <c r="G429" s="334" t="s">
        <v>70</v>
      </c>
      <c r="H429" s="334" t="s">
        <v>71</v>
      </c>
      <c r="I429" s="334" t="s">
        <v>72</v>
      </c>
      <c r="J429" s="347" t="s">
        <v>76</v>
      </c>
      <c r="K429" s="348" t="s">
        <v>77</v>
      </c>
      <c r="L429" s="348" t="s">
        <v>69</v>
      </c>
      <c r="M429" s="333"/>
      <c r="N429" s="333"/>
      <c r="O429" s="333"/>
      <c r="P429" s="333"/>
    </row>
    <row r="430" spans="1:16" ht="20.100000000000001" customHeight="1" x14ac:dyDescent="0.25">
      <c r="A430" s="349">
        <v>241</v>
      </c>
      <c r="B430" s="79"/>
      <c r="C430" s="125" t="str">
        <f t="shared" ref="C430:C449" si="84">IF(B430&lt;&gt;"",VLOOKUP(B430,PersonelTablo,2,0),"")</f>
        <v/>
      </c>
      <c r="D430" s="126" t="str">
        <f t="shared" ref="D430:D449" si="85">IF(B430&lt;&gt;"",VLOOKUP(B430,PersonelTablo,3,0),"")</f>
        <v/>
      </c>
      <c r="E430" s="80"/>
      <c r="F430" s="81"/>
      <c r="G430" s="136" t="str">
        <f>IF(AND(B430&lt;&gt;"",L430&gt;=F430),E430*F430,"")</f>
        <v/>
      </c>
      <c r="H430" s="133" t="str">
        <f t="shared" ref="H430:H449" si="86">IF(B430&lt;&gt;"",VLOOKUP(B430,G011CTablo,15,0),"")</f>
        <v/>
      </c>
      <c r="I430" s="140" t="str">
        <f>IF(AND(B430&lt;&gt;"",J430&gt;=K430,L430&gt;0),G430*H430,"")</f>
        <v/>
      </c>
      <c r="J430" s="131" t="str">
        <f>IF(B430&gt;0,ROUNDUP(VLOOKUP(B430,G011B!$B:$R,16,0),1),"")</f>
        <v/>
      </c>
      <c r="K430" s="131" t="str">
        <f t="shared" ref="K430:K449" si="87">IF(B430&gt;0,SUMIF($B:$B,B430,$G:$G),"")</f>
        <v/>
      </c>
      <c r="L430" s="132" t="str">
        <f>IF(B430&lt;&gt;"",VLOOKUP(B430,G011B!$B:$Z,25,0),"")</f>
        <v/>
      </c>
      <c r="M430" s="161" t="str">
        <f t="shared" ref="M430:M449" si="88">IF(J430&gt;=K430,"","Personelin bütün iş paketlerindeki Toplam Adam Ay değeri "&amp;K430&amp;" olup, bu değer, G011B formunda beyan edilen Çalışılan Toplam Ay değerini geçemez. Maliyeti hesaplamak için Adam/Ay Oranı veya Çalışılan Ay değerini düzeltiniz. ")</f>
        <v/>
      </c>
      <c r="N430" s="64"/>
      <c r="O430" s="64"/>
      <c r="P430" s="64"/>
    </row>
    <row r="431" spans="1:16" ht="20.100000000000001" customHeight="1" x14ac:dyDescent="0.25">
      <c r="A431" s="350">
        <v>242</v>
      </c>
      <c r="B431" s="82"/>
      <c r="C431" s="127" t="str">
        <f t="shared" si="84"/>
        <v/>
      </c>
      <c r="D431" s="128" t="str">
        <f t="shared" si="85"/>
        <v/>
      </c>
      <c r="E431" s="83"/>
      <c r="F431" s="84"/>
      <c r="G431" s="137" t="str">
        <f t="shared" ref="G431:G449" si="89">IF(AND(B431&lt;&gt;"",L431&gt;=F431),E431*F431,"")</f>
        <v/>
      </c>
      <c r="H431" s="134" t="str">
        <f t="shared" si="86"/>
        <v/>
      </c>
      <c r="I431" s="141" t="str">
        <f t="shared" ref="I431:I449" si="90">IF(AND(B431&lt;&gt;"",J431&gt;=K431,L431&gt;0),G431*H431,"")</f>
        <v/>
      </c>
      <c r="J431" s="131" t="str">
        <f>IF(B431&gt;0,ROUNDUP(VLOOKUP(B431,G011B!$B:$R,16,0),1),"")</f>
        <v/>
      </c>
      <c r="K431" s="131" t="str">
        <f t="shared" si="87"/>
        <v/>
      </c>
      <c r="L431" s="132" t="str">
        <f>IF(B431&lt;&gt;"",VLOOKUP(B431,G011B!$B:$Z,25,0),"")</f>
        <v/>
      </c>
      <c r="M431" s="161" t="str">
        <f t="shared" si="88"/>
        <v/>
      </c>
      <c r="N431" s="64"/>
      <c r="O431" s="64"/>
      <c r="P431" s="64"/>
    </row>
    <row r="432" spans="1:16" ht="20.100000000000001" customHeight="1" x14ac:dyDescent="0.25">
      <c r="A432" s="350">
        <v>243</v>
      </c>
      <c r="B432" s="82"/>
      <c r="C432" s="127" t="str">
        <f t="shared" si="84"/>
        <v/>
      </c>
      <c r="D432" s="128" t="str">
        <f t="shared" si="85"/>
        <v/>
      </c>
      <c r="E432" s="83"/>
      <c r="F432" s="84"/>
      <c r="G432" s="137" t="str">
        <f t="shared" si="89"/>
        <v/>
      </c>
      <c r="H432" s="134" t="str">
        <f t="shared" si="86"/>
        <v/>
      </c>
      <c r="I432" s="141" t="str">
        <f t="shared" si="90"/>
        <v/>
      </c>
      <c r="J432" s="131" t="str">
        <f>IF(B432&gt;0,ROUNDUP(VLOOKUP(B432,G011B!$B:$R,16,0),1),"")</f>
        <v/>
      </c>
      <c r="K432" s="131" t="str">
        <f t="shared" si="87"/>
        <v/>
      </c>
      <c r="L432" s="132" t="str">
        <f>IF(B432&lt;&gt;"",VLOOKUP(B432,G011B!$B:$Z,25,0),"")</f>
        <v/>
      </c>
      <c r="M432" s="161" t="str">
        <f t="shared" si="88"/>
        <v/>
      </c>
      <c r="N432" s="64"/>
      <c r="O432" s="64"/>
      <c r="P432" s="64"/>
    </row>
    <row r="433" spans="1:16" ht="20.100000000000001" customHeight="1" x14ac:dyDescent="0.25">
      <c r="A433" s="350">
        <v>244</v>
      </c>
      <c r="B433" s="82"/>
      <c r="C433" s="127" t="str">
        <f t="shared" si="84"/>
        <v/>
      </c>
      <c r="D433" s="128" t="str">
        <f t="shared" si="85"/>
        <v/>
      </c>
      <c r="E433" s="83"/>
      <c r="F433" s="84"/>
      <c r="G433" s="137" t="str">
        <f t="shared" si="89"/>
        <v/>
      </c>
      <c r="H433" s="134" t="str">
        <f t="shared" si="86"/>
        <v/>
      </c>
      <c r="I433" s="141" t="str">
        <f t="shared" si="90"/>
        <v/>
      </c>
      <c r="J433" s="131" t="str">
        <f>IF(B433&gt;0,ROUNDUP(VLOOKUP(B433,G011B!$B:$R,16,0),1),"")</f>
        <v/>
      </c>
      <c r="K433" s="131" t="str">
        <f t="shared" si="87"/>
        <v/>
      </c>
      <c r="L433" s="132" t="str">
        <f>IF(B433&lt;&gt;"",VLOOKUP(B433,G011B!$B:$Z,25,0),"")</f>
        <v/>
      </c>
      <c r="M433" s="161" t="str">
        <f t="shared" si="88"/>
        <v/>
      </c>
      <c r="N433" s="64"/>
      <c r="O433" s="64"/>
      <c r="P433" s="64"/>
    </row>
    <row r="434" spans="1:16" ht="20.100000000000001" customHeight="1" x14ac:dyDescent="0.25">
      <c r="A434" s="350">
        <v>245</v>
      </c>
      <c r="B434" s="82"/>
      <c r="C434" s="127" t="str">
        <f t="shared" si="84"/>
        <v/>
      </c>
      <c r="D434" s="128" t="str">
        <f t="shared" si="85"/>
        <v/>
      </c>
      <c r="E434" s="83"/>
      <c r="F434" s="84"/>
      <c r="G434" s="137" t="str">
        <f t="shared" si="89"/>
        <v/>
      </c>
      <c r="H434" s="134" t="str">
        <f t="shared" si="86"/>
        <v/>
      </c>
      <c r="I434" s="141" t="str">
        <f t="shared" si="90"/>
        <v/>
      </c>
      <c r="J434" s="131" t="str">
        <f>IF(B434&gt;0,ROUNDUP(VLOOKUP(B434,G011B!$B:$R,16,0),1),"")</f>
        <v/>
      </c>
      <c r="K434" s="131" t="str">
        <f t="shared" si="87"/>
        <v/>
      </c>
      <c r="L434" s="132" t="str">
        <f>IF(B434&lt;&gt;"",VLOOKUP(B434,G011B!$B:$Z,25,0),"")</f>
        <v/>
      </c>
      <c r="M434" s="161" t="str">
        <f t="shared" si="88"/>
        <v/>
      </c>
      <c r="N434" s="64"/>
      <c r="O434" s="64"/>
      <c r="P434" s="64"/>
    </row>
    <row r="435" spans="1:16" ht="20.100000000000001" customHeight="1" x14ac:dyDescent="0.25">
      <c r="A435" s="350">
        <v>246</v>
      </c>
      <c r="B435" s="82"/>
      <c r="C435" s="127" t="str">
        <f t="shared" si="84"/>
        <v/>
      </c>
      <c r="D435" s="128" t="str">
        <f t="shared" si="85"/>
        <v/>
      </c>
      <c r="E435" s="83"/>
      <c r="F435" s="84"/>
      <c r="G435" s="137" t="str">
        <f t="shared" si="89"/>
        <v/>
      </c>
      <c r="H435" s="134" t="str">
        <f t="shared" si="86"/>
        <v/>
      </c>
      <c r="I435" s="141" t="str">
        <f t="shared" si="90"/>
        <v/>
      </c>
      <c r="J435" s="131" t="str">
        <f>IF(B435&gt;0,ROUNDUP(VLOOKUP(B435,G011B!$B:$R,16,0),1),"")</f>
        <v/>
      </c>
      <c r="K435" s="131" t="str">
        <f t="shared" si="87"/>
        <v/>
      </c>
      <c r="L435" s="132" t="str">
        <f>IF(B435&lt;&gt;"",VLOOKUP(B435,G011B!$B:$Z,25,0),"")</f>
        <v/>
      </c>
      <c r="M435" s="161" t="str">
        <f t="shared" si="88"/>
        <v/>
      </c>
      <c r="N435" s="64"/>
      <c r="O435" s="64"/>
      <c r="P435" s="64"/>
    </row>
    <row r="436" spans="1:16" ht="20.100000000000001" customHeight="1" x14ac:dyDescent="0.25">
      <c r="A436" s="350">
        <v>247</v>
      </c>
      <c r="B436" s="82"/>
      <c r="C436" s="127" t="str">
        <f t="shared" si="84"/>
        <v/>
      </c>
      <c r="D436" s="128" t="str">
        <f t="shared" si="85"/>
        <v/>
      </c>
      <c r="E436" s="83"/>
      <c r="F436" s="84"/>
      <c r="G436" s="137" t="str">
        <f t="shared" si="89"/>
        <v/>
      </c>
      <c r="H436" s="134" t="str">
        <f t="shared" si="86"/>
        <v/>
      </c>
      <c r="I436" s="141" t="str">
        <f t="shared" si="90"/>
        <v/>
      </c>
      <c r="J436" s="131" t="str">
        <f>IF(B436&gt;0,ROUNDUP(VLOOKUP(B436,G011B!$B:$R,16,0),1),"")</f>
        <v/>
      </c>
      <c r="K436" s="131" t="str">
        <f t="shared" si="87"/>
        <v/>
      </c>
      <c r="L436" s="132" t="str">
        <f>IF(B436&lt;&gt;"",VLOOKUP(B436,G011B!$B:$Z,25,0),"")</f>
        <v/>
      </c>
      <c r="M436" s="161" t="str">
        <f t="shared" si="88"/>
        <v/>
      </c>
      <c r="N436" s="64"/>
      <c r="O436" s="64"/>
      <c r="P436" s="64"/>
    </row>
    <row r="437" spans="1:16" ht="20.100000000000001" customHeight="1" x14ac:dyDescent="0.25">
      <c r="A437" s="350">
        <v>248</v>
      </c>
      <c r="B437" s="82"/>
      <c r="C437" s="127" t="str">
        <f t="shared" si="84"/>
        <v/>
      </c>
      <c r="D437" s="128" t="str">
        <f t="shared" si="85"/>
        <v/>
      </c>
      <c r="E437" s="83"/>
      <c r="F437" s="84"/>
      <c r="G437" s="137" t="str">
        <f t="shared" si="89"/>
        <v/>
      </c>
      <c r="H437" s="134" t="str">
        <f t="shared" si="86"/>
        <v/>
      </c>
      <c r="I437" s="141" t="str">
        <f t="shared" si="90"/>
        <v/>
      </c>
      <c r="J437" s="131" t="str">
        <f>IF(B437&gt;0,ROUNDUP(VLOOKUP(B437,G011B!$B:$R,16,0),1),"")</f>
        <v/>
      </c>
      <c r="K437" s="131" t="str">
        <f t="shared" si="87"/>
        <v/>
      </c>
      <c r="L437" s="132" t="str">
        <f>IF(B437&lt;&gt;"",VLOOKUP(B437,G011B!$B:$Z,25,0),"")</f>
        <v/>
      </c>
      <c r="M437" s="161" t="str">
        <f t="shared" si="88"/>
        <v/>
      </c>
      <c r="N437" s="64"/>
      <c r="O437" s="64"/>
      <c r="P437" s="64"/>
    </row>
    <row r="438" spans="1:16" ht="20.100000000000001" customHeight="1" x14ac:dyDescent="0.25">
      <c r="A438" s="350">
        <v>249</v>
      </c>
      <c r="B438" s="82"/>
      <c r="C438" s="127" t="str">
        <f t="shared" si="84"/>
        <v/>
      </c>
      <c r="D438" s="128" t="str">
        <f t="shared" si="85"/>
        <v/>
      </c>
      <c r="E438" s="83"/>
      <c r="F438" s="84"/>
      <c r="G438" s="137" t="str">
        <f t="shared" si="89"/>
        <v/>
      </c>
      <c r="H438" s="134" t="str">
        <f t="shared" si="86"/>
        <v/>
      </c>
      <c r="I438" s="141" t="str">
        <f t="shared" si="90"/>
        <v/>
      </c>
      <c r="J438" s="131" t="str">
        <f>IF(B438&gt;0,ROUNDUP(VLOOKUP(B438,G011B!$B:$R,16,0),1),"")</f>
        <v/>
      </c>
      <c r="K438" s="131" t="str">
        <f t="shared" si="87"/>
        <v/>
      </c>
      <c r="L438" s="132" t="str">
        <f>IF(B438&lt;&gt;"",VLOOKUP(B438,G011B!$B:$Z,25,0),"")</f>
        <v/>
      </c>
      <c r="M438" s="161" t="str">
        <f t="shared" si="88"/>
        <v/>
      </c>
      <c r="N438" s="64"/>
      <c r="O438" s="64"/>
      <c r="P438" s="64"/>
    </row>
    <row r="439" spans="1:16" ht="20.100000000000001" customHeight="1" x14ac:dyDescent="0.25">
      <c r="A439" s="350">
        <v>250</v>
      </c>
      <c r="B439" s="82"/>
      <c r="C439" s="127" t="str">
        <f t="shared" si="84"/>
        <v/>
      </c>
      <c r="D439" s="128" t="str">
        <f t="shared" si="85"/>
        <v/>
      </c>
      <c r="E439" s="83"/>
      <c r="F439" s="84"/>
      <c r="G439" s="137" t="str">
        <f t="shared" si="89"/>
        <v/>
      </c>
      <c r="H439" s="134" t="str">
        <f t="shared" si="86"/>
        <v/>
      </c>
      <c r="I439" s="141" t="str">
        <f t="shared" si="90"/>
        <v/>
      </c>
      <c r="J439" s="131" t="str">
        <f>IF(B439&gt;0,ROUNDUP(VLOOKUP(B439,G011B!$B:$R,16,0),1),"")</f>
        <v/>
      </c>
      <c r="K439" s="131" t="str">
        <f t="shared" si="87"/>
        <v/>
      </c>
      <c r="L439" s="132" t="str">
        <f>IF(B439&lt;&gt;"",VLOOKUP(B439,G011B!$B:$Z,25,0),"")</f>
        <v/>
      </c>
      <c r="M439" s="161" t="str">
        <f t="shared" si="88"/>
        <v/>
      </c>
      <c r="N439" s="64"/>
      <c r="O439" s="64"/>
      <c r="P439" s="64"/>
    </row>
    <row r="440" spans="1:16" ht="20.100000000000001" customHeight="1" x14ac:dyDescent="0.25">
      <c r="A440" s="350">
        <v>251</v>
      </c>
      <c r="B440" s="82"/>
      <c r="C440" s="127" t="str">
        <f t="shared" si="84"/>
        <v/>
      </c>
      <c r="D440" s="128" t="str">
        <f t="shared" si="85"/>
        <v/>
      </c>
      <c r="E440" s="83"/>
      <c r="F440" s="84"/>
      <c r="G440" s="137" t="str">
        <f t="shared" si="89"/>
        <v/>
      </c>
      <c r="H440" s="134" t="str">
        <f t="shared" si="86"/>
        <v/>
      </c>
      <c r="I440" s="141" t="str">
        <f t="shared" si="90"/>
        <v/>
      </c>
      <c r="J440" s="131" t="str">
        <f>IF(B440&gt;0,ROUNDUP(VLOOKUP(B440,G011B!$B:$R,16,0),1),"")</f>
        <v/>
      </c>
      <c r="K440" s="131" t="str">
        <f t="shared" si="87"/>
        <v/>
      </c>
      <c r="L440" s="132" t="str">
        <f>IF(B440&lt;&gt;"",VLOOKUP(B440,G011B!$B:$Z,25,0),"")</f>
        <v/>
      </c>
      <c r="M440" s="161" t="str">
        <f t="shared" si="88"/>
        <v/>
      </c>
      <c r="N440" s="64"/>
      <c r="O440" s="64"/>
      <c r="P440" s="64"/>
    </row>
    <row r="441" spans="1:16" ht="20.100000000000001" customHeight="1" x14ac:dyDescent="0.25">
      <c r="A441" s="350">
        <v>252</v>
      </c>
      <c r="B441" s="82"/>
      <c r="C441" s="127" t="str">
        <f t="shared" si="84"/>
        <v/>
      </c>
      <c r="D441" s="128" t="str">
        <f t="shared" si="85"/>
        <v/>
      </c>
      <c r="E441" s="83"/>
      <c r="F441" s="84"/>
      <c r="G441" s="137" t="str">
        <f t="shared" si="89"/>
        <v/>
      </c>
      <c r="H441" s="134" t="str">
        <f t="shared" si="86"/>
        <v/>
      </c>
      <c r="I441" s="141" t="str">
        <f t="shared" si="90"/>
        <v/>
      </c>
      <c r="J441" s="131" t="str">
        <f>IF(B441&gt;0,ROUNDUP(VLOOKUP(B441,G011B!$B:$R,16,0),1),"")</f>
        <v/>
      </c>
      <c r="K441" s="131" t="str">
        <f t="shared" si="87"/>
        <v/>
      </c>
      <c r="L441" s="132" t="str">
        <f>IF(B441&lt;&gt;"",VLOOKUP(B441,G011B!$B:$Z,25,0),"")</f>
        <v/>
      </c>
      <c r="M441" s="161" t="str">
        <f t="shared" si="88"/>
        <v/>
      </c>
      <c r="N441" s="64"/>
      <c r="O441" s="64"/>
      <c r="P441" s="64"/>
    </row>
    <row r="442" spans="1:16" ht="20.100000000000001" customHeight="1" x14ac:dyDescent="0.25">
      <c r="A442" s="350">
        <v>253</v>
      </c>
      <c r="B442" s="82"/>
      <c r="C442" s="127" t="str">
        <f t="shared" si="84"/>
        <v/>
      </c>
      <c r="D442" s="128" t="str">
        <f t="shared" si="85"/>
        <v/>
      </c>
      <c r="E442" s="83"/>
      <c r="F442" s="84"/>
      <c r="G442" s="137" t="str">
        <f t="shared" si="89"/>
        <v/>
      </c>
      <c r="H442" s="134" t="str">
        <f t="shared" si="86"/>
        <v/>
      </c>
      <c r="I442" s="141" t="str">
        <f t="shared" si="90"/>
        <v/>
      </c>
      <c r="J442" s="131" t="str">
        <f>IF(B442&gt;0,ROUNDUP(VLOOKUP(B442,G011B!$B:$R,16,0),1),"")</f>
        <v/>
      </c>
      <c r="K442" s="131" t="str">
        <f t="shared" si="87"/>
        <v/>
      </c>
      <c r="L442" s="132" t="str">
        <f>IF(B442&lt;&gt;"",VLOOKUP(B442,G011B!$B:$Z,25,0),"")</f>
        <v/>
      </c>
      <c r="M442" s="161" t="str">
        <f t="shared" si="88"/>
        <v/>
      </c>
      <c r="N442" s="64"/>
      <c r="O442" s="64"/>
      <c r="P442" s="64"/>
    </row>
    <row r="443" spans="1:16" ht="20.100000000000001" customHeight="1" x14ac:dyDescent="0.25">
      <c r="A443" s="350">
        <v>254</v>
      </c>
      <c r="B443" s="82"/>
      <c r="C443" s="127" t="str">
        <f t="shared" si="84"/>
        <v/>
      </c>
      <c r="D443" s="128" t="str">
        <f t="shared" si="85"/>
        <v/>
      </c>
      <c r="E443" s="83"/>
      <c r="F443" s="84"/>
      <c r="G443" s="137" t="str">
        <f t="shared" si="89"/>
        <v/>
      </c>
      <c r="H443" s="134" t="str">
        <f t="shared" si="86"/>
        <v/>
      </c>
      <c r="I443" s="141" t="str">
        <f t="shared" si="90"/>
        <v/>
      </c>
      <c r="J443" s="131" t="str">
        <f>IF(B443&gt;0,ROUNDUP(VLOOKUP(B443,G011B!$B:$R,16,0),1),"")</f>
        <v/>
      </c>
      <c r="K443" s="131" t="str">
        <f t="shared" si="87"/>
        <v/>
      </c>
      <c r="L443" s="132" t="str">
        <f>IF(B443&lt;&gt;"",VLOOKUP(B443,G011B!$B:$Z,25,0),"")</f>
        <v/>
      </c>
      <c r="M443" s="161" t="str">
        <f t="shared" si="88"/>
        <v/>
      </c>
      <c r="N443" s="64"/>
      <c r="O443" s="64"/>
      <c r="P443" s="64"/>
    </row>
    <row r="444" spans="1:16" ht="20.100000000000001" customHeight="1" x14ac:dyDescent="0.25">
      <c r="A444" s="350">
        <v>255</v>
      </c>
      <c r="B444" s="82"/>
      <c r="C444" s="127" t="str">
        <f t="shared" si="84"/>
        <v/>
      </c>
      <c r="D444" s="128" t="str">
        <f t="shared" si="85"/>
        <v/>
      </c>
      <c r="E444" s="83"/>
      <c r="F444" s="84"/>
      <c r="G444" s="137" t="str">
        <f t="shared" si="89"/>
        <v/>
      </c>
      <c r="H444" s="134" t="str">
        <f t="shared" si="86"/>
        <v/>
      </c>
      <c r="I444" s="141" t="str">
        <f t="shared" si="90"/>
        <v/>
      </c>
      <c r="J444" s="131" t="str">
        <f>IF(B444&gt;0,ROUNDUP(VLOOKUP(B444,G011B!$B:$R,16,0),1),"")</f>
        <v/>
      </c>
      <c r="K444" s="131" t="str">
        <f t="shared" si="87"/>
        <v/>
      </c>
      <c r="L444" s="132" t="str">
        <f>IF(B444&lt;&gt;"",VLOOKUP(B444,G011B!$B:$Z,25,0),"")</f>
        <v/>
      </c>
      <c r="M444" s="161" t="str">
        <f t="shared" si="88"/>
        <v/>
      </c>
      <c r="N444" s="64"/>
      <c r="O444" s="64"/>
      <c r="P444" s="64"/>
    </row>
    <row r="445" spans="1:16" ht="20.100000000000001" customHeight="1" x14ac:dyDescent="0.25">
      <c r="A445" s="350">
        <v>256</v>
      </c>
      <c r="B445" s="82"/>
      <c r="C445" s="127" t="str">
        <f t="shared" si="84"/>
        <v/>
      </c>
      <c r="D445" s="128" t="str">
        <f t="shared" si="85"/>
        <v/>
      </c>
      <c r="E445" s="83"/>
      <c r="F445" s="84"/>
      <c r="G445" s="137" t="str">
        <f t="shared" si="89"/>
        <v/>
      </c>
      <c r="H445" s="134" t="str">
        <f t="shared" si="86"/>
        <v/>
      </c>
      <c r="I445" s="141" t="str">
        <f t="shared" si="90"/>
        <v/>
      </c>
      <c r="J445" s="131" t="str">
        <f>IF(B445&gt;0,ROUNDUP(VLOOKUP(B445,G011B!$B:$R,16,0),1),"")</f>
        <v/>
      </c>
      <c r="K445" s="131" t="str">
        <f t="shared" si="87"/>
        <v/>
      </c>
      <c r="L445" s="132" t="str">
        <f>IF(B445&lt;&gt;"",VLOOKUP(B445,G011B!$B:$Z,25,0),"")</f>
        <v/>
      </c>
      <c r="M445" s="161" t="str">
        <f t="shared" si="88"/>
        <v/>
      </c>
      <c r="N445" s="64"/>
      <c r="O445" s="64"/>
      <c r="P445" s="64"/>
    </row>
    <row r="446" spans="1:16" ht="20.100000000000001" customHeight="1" x14ac:dyDescent="0.25">
      <c r="A446" s="350">
        <v>257</v>
      </c>
      <c r="B446" s="82"/>
      <c r="C446" s="127" t="str">
        <f t="shared" si="84"/>
        <v/>
      </c>
      <c r="D446" s="128" t="str">
        <f t="shared" si="85"/>
        <v/>
      </c>
      <c r="E446" s="83"/>
      <c r="F446" s="84"/>
      <c r="G446" s="137" t="str">
        <f t="shared" si="89"/>
        <v/>
      </c>
      <c r="H446" s="134" t="str">
        <f t="shared" si="86"/>
        <v/>
      </c>
      <c r="I446" s="141" t="str">
        <f t="shared" si="90"/>
        <v/>
      </c>
      <c r="J446" s="131" t="str">
        <f>IF(B446&gt;0,ROUNDUP(VLOOKUP(B446,G011B!$B:$R,16,0),1),"")</f>
        <v/>
      </c>
      <c r="K446" s="131" t="str">
        <f t="shared" si="87"/>
        <v/>
      </c>
      <c r="L446" s="132" t="str">
        <f>IF(B446&lt;&gt;"",VLOOKUP(B446,G011B!$B:$Z,25,0),"")</f>
        <v/>
      </c>
      <c r="M446" s="161" t="str">
        <f t="shared" si="88"/>
        <v/>
      </c>
      <c r="N446" s="64"/>
      <c r="O446" s="64"/>
      <c r="P446" s="64"/>
    </row>
    <row r="447" spans="1:16" ht="20.100000000000001" customHeight="1" x14ac:dyDescent="0.25">
      <c r="A447" s="350">
        <v>258</v>
      </c>
      <c r="B447" s="82"/>
      <c r="C447" s="127" t="str">
        <f t="shared" si="84"/>
        <v/>
      </c>
      <c r="D447" s="128" t="str">
        <f t="shared" si="85"/>
        <v/>
      </c>
      <c r="E447" s="83"/>
      <c r="F447" s="84"/>
      <c r="G447" s="137" t="str">
        <f t="shared" si="89"/>
        <v/>
      </c>
      <c r="H447" s="134" t="str">
        <f t="shared" si="86"/>
        <v/>
      </c>
      <c r="I447" s="141" t="str">
        <f t="shared" si="90"/>
        <v/>
      </c>
      <c r="J447" s="131" t="str">
        <f>IF(B447&gt;0,ROUNDUP(VLOOKUP(B447,G011B!$B:$R,16,0),1),"")</f>
        <v/>
      </c>
      <c r="K447" s="131" t="str">
        <f t="shared" si="87"/>
        <v/>
      </c>
      <c r="L447" s="132" t="str">
        <f>IF(B447&lt;&gt;"",VLOOKUP(B447,G011B!$B:$Z,25,0),"")</f>
        <v/>
      </c>
      <c r="M447" s="161" t="str">
        <f t="shared" si="88"/>
        <v/>
      </c>
      <c r="N447" s="64"/>
      <c r="O447" s="64"/>
      <c r="P447" s="64"/>
    </row>
    <row r="448" spans="1:16" ht="20.100000000000001" customHeight="1" x14ac:dyDescent="0.25">
      <c r="A448" s="350">
        <v>259</v>
      </c>
      <c r="B448" s="82"/>
      <c r="C448" s="127" t="str">
        <f t="shared" si="84"/>
        <v/>
      </c>
      <c r="D448" s="128" t="str">
        <f t="shared" si="85"/>
        <v/>
      </c>
      <c r="E448" s="83"/>
      <c r="F448" s="84"/>
      <c r="G448" s="137" t="str">
        <f t="shared" si="89"/>
        <v/>
      </c>
      <c r="H448" s="134" t="str">
        <f t="shared" si="86"/>
        <v/>
      </c>
      <c r="I448" s="141" t="str">
        <f t="shared" si="90"/>
        <v/>
      </c>
      <c r="J448" s="131" t="str">
        <f>IF(B448&gt;0,ROUNDUP(VLOOKUP(B448,G011B!$B:$R,16,0),1),"")</f>
        <v/>
      </c>
      <c r="K448" s="131" t="str">
        <f t="shared" si="87"/>
        <v/>
      </c>
      <c r="L448" s="132" t="str">
        <f>IF(B448&lt;&gt;"",VLOOKUP(B448,G011B!$B:$Z,25,0),"")</f>
        <v/>
      </c>
      <c r="M448" s="161" t="str">
        <f t="shared" si="88"/>
        <v/>
      </c>
      <c r="N448" s="64"/>
      <c r="O448" s="64"/>
      <c r="P448" s="64"/>
    </row>
    <row r="449" spans="1:16" ht="20.100000000000001" customHeight="1" thickBot="1" x14ac:dyDescent="0.3">
      <c r="A449" s="351">
        <v>260</v>
      </c>
      <c r="B449" s="85"/>
      <c r="C449" s="129" t="str">
        <f t="shared" si="84"/>
        <v/>
      </c>
      <c r="D449" s="130" t="str">
        <f t="shared" si="85"/>
        <v/>
      </c>
      <c r="E449" s="86"/>
      <c r="F449" s="87"/>
      <c r="G449" s="138" t="str">
        <f t="shared" si="89"/>
        <v/>
      </c>
      <c r="H449" s="135" t="str">
        <f t="shared" si="86"/>
        <v/>
      </c>
      <c r="I449" s="142" t="str">
        <f t="shared" si="90"/>
        <v/>
      </c>
      <c r="J449" s="131" t="str">
        <f>IF(B449&gt;0,ROUNDUP(VLOOKUP(B449,G011B!$B:$R,16,0),1),"")</f>
        <v/>
      </c>
      <c r="K449" s="131" t="str">
        <f t="shared" si="87"/>
        <v/>
      </c>
      <c r="L449" s="132" t="str">
        <f>IF(B449&lt;&gt;"",VLOOKUP(B449,G011B!$B:$Z,25,0),"")</f>
        <v/>
      </c>
      <c r="M449" s="161" t="str">
        <f t="shared" si="88"/>
        <v/>
      </c>
      <c r="N449" s="64"/>
      <c r="O449" s="64"/>
      <c r="P449" s="64"/>
    </row>
    <row r="450" spans="1:16" ht="20.100000000000001" customHeight="1" thickBot="1" x14ac:dyDescent="0.35">
      <c r="A450" s="534" t="s">
        <v>35</v>
      </c>
      <c r="B450" s="535"/>
      <c r="C450" s="535"/>
      <c r="D450" s="535"/>
      <c r="E450" s="535"/>
      <c r="F450" s="536"/>
      <c r="G450" s="139">
        <f>SUM(G430:G449)</f>
        <v>0</v>
      </c>
      <c r="H450" s="346"/>
      <c r="I450" s="122">
        <f>IF(C428=C393,SUM(I430:I449)+I415,SUM(I430:I449))</f>
        <v>0</v>
      </c>
      <c r="J450" s="64"/>
      <c r="K450" s="64"/>
      <c r="L450" s="64"/>
      <c r="M450" s="64"/>
      <c r="N450" s="143">
        <f>IF(COUNTA(E430:E449)&gt;0,1,0)</f>
        <v>0</v>
      </c>
      <c r="O450" s="64"/>
      <c r="P450" s="64"/>
    </row>
    <row r="451" spans="1:16" ht="20.100000000000001" customHeight="1" thickBot="1" x14ac:dyDescent="0.3">
      <c r="A451" s="527" t="s">
        <v>73</v>
      </c>
      <c r="B451" s="528"/>
      <c r="C451" s="528"/>
      <c r="D451" s="529"/>
      <c r="E451" s="111">
        <f>SUM(G:G)/2</f>
        <v>0</v>
      </c>
      <c r="F451" s="530"/>
      <c r="G451" s="531"/>
      <c r="H451" s="532"/>
      <c r="I451" s="120">
        <f>SUM(I430:I449)+I416</f>
        <v>0</v>
      </c>
      <c r="J451" s="64"/>
      <c r="K451" s="64"/>
      <c r="L451" s="64"/>
      <c r="M451" s="64"/>
      <c r="N451" s="64"/>
      <c r="O451" s="64"/>
      <c r="P451" s="64"/>
    </row>
    <row r="452" spans="1:16" x14ac:dyDescent="0.25">
      <c r="A452" s="341" t="s">
        <v>137</v>
      </c>
      <c r="B452" s="64"/>
      <c r="C452" s="64"/>
      <c r="D452" s="64"/>
      <c r="E452" s="64"/>
      <c r="F452" s="64"/>
      <c r="G452" s="64"/>
      <c r="H452" s="64"/>
      <c r="I452" s="64"/>
      <c r="J452" s="64"/>
      <c r="K452" s="64"/>
      <c r="L452" s="64"/>
      <c r="M452" s="64"/>
      <c r="N452" s="64"/>
      <c r="O452" s="64"/>
      <c r="P452" s="64"/>
    </row>
    <row r="453" spans="1:16" x14ac:dyDescent="0.25">
      <c r="A453" s="64"/>
      <c r="B453" s="64"/>
      <c r="C453" s="64"/>
      <c r="D453" s="64"/>
      <c r="E453" s="64"/>
      <c r="F453" s="64"/>
      <c r="G453" s="64"/>
      <c r="H453" s="64"/>
      <c r="I453" s="64"/>
      <c r="J453" s="64"/>
      <c r="K453" s="64"/>
      <c r="L453" s="64"/>
      <c r="M453" s="64"/>
      <c r="N453" s="64"/>
      <c r="O453" s="64"/>
      <c r="P453" s="64"/>
    </row>
    <row r="454" spans="1:16" ht="19.5" x14ac:dyDescent="0.3">
      <c r="A454" s="352" t="s">
        <v>32</v>
      </c>
      <c r="B454" s="354">
        <f ca="1">imzatarihi</f>
        <v>46091</v>
      </c>
      <c r="C454" s="353" t="s">
        <v>33</v>
      </c>
      <c r="D454" s="355" t="str">
        <f>IF(kurulusyetkilisi&gt;0,kurulusyetkilisi,"")</f>
        <v/>
      </c>
      <c r="E454" s="64"/>
      <c r="F454" s="64"/>
      <c r="G454" s="230"/>
      <c r="H454" s="229"/>
      <c r="I454" s="229"/>
      <c r="J454" s="64"/>
      <c r="K454" s="94"/>
      <c r="L454" s="94"/>
      <c r="M454" s="2"/>
      <c r="N454" s="94"/>
      <c r="O454" s="94"/>
      <c r="P454" s="64"/>
    </row>
    <row r="455" spans="1:16" ht="19.5" x14ac:dyDescent="0.3">
      <c r="A455" s="232"/>
      <c r="B455" s="232"/>
      <c r="C455" s="353" t="s">
        <v>34</v>
      </c>
      <c r="D455" s="77"/>
      <c r="E455" s="469"/>
      <c r="F455" s="469"/>
      <c r="G455" s="469"/>
      <c r="H455" s="61"/>
      <c r="I455" s="61"/>
      <c r="J455" s="64"/>
      <c r="K455" s="94"/>
      <c r="L455" s="94"/>
      <c r="M455" s="2"/>
      <c r="N455" s="94"/>
      <c r="O455" s="94"/>
      <c r="P455" s="64"/>
    </row>
    <row r="456" spans="1:16" ht="15.75" x14ac:dyDescent="0.25">
      <c r="A456" s="508" t="s">
        <v>66</v>
      </c>
      <c r="B456" s="508"/>
      <c r="C456" s="508"/>
      <c r="D456" s="508"/>
      <c r="E456" s="508"/>
      <c r="F456" s="508"/>
      <c r="G456" s="508"/>
      <c r="H456" s="508"/>
      <c r="I456" s="508"/>
      <c r="J456" s="64"/>
      <c r="K456" s="64"/>
      <c r="L456" s="64"/>
      <c r="M456" s="64"/>
      <c r="N456" s="64"/>
      <c r="O456" s="64"/>
      <c r="P456" s="64"/>
    </row>
    <row r="457" spans="1:16" x14ac:dyDescent="0.25">
      <c r="A457" s="494" t="str">
        <f>IF(YilDonem&lt;&gt;"",CONCATENATE(YilDonem," dönemine aittir."),"")</f>
        <v/>
      </c>
      <c r="B457" s="494"/>
      <c r="C457" s="494"/>
      <c r="D457" s="494"/>
      <c r="E457" s="494"/>
      <c r="F457" s="494"/>
      <c r="G457" s="494"/>
      <c r="H457" s="494"/>
      <c r="I457" s="494"/>
      <c r="J457" s="64"/>
      <c r="K457" s="64"/>
      <c r="L457" s="64"/>
      <c r="M457" s="64"/>
      <c r="N457" s="64"/>
      <c r="O457" s="64"/>
      <c r="P457" s="64"/>
    </row>
    <row r="458" spans="1:16" ht="19.5" thickBot="1" x14ac:dyDescent="0.35">
      <c r="A458" s="526" t="s">
        <v>75</v>
      </c>
      <c r="B458" s="526"/>
      <c r="C458" s="526"/>
      <c r="D458" s="526"/>
      <c r="E458" s="526"/>
      <c r="F458" s="526"/>
      <c r="G458" s="526"/>
      <c r="H458" s="526"/>
      <c r="I458" s="526"/>
      <c r="J458" s="64"/>
      <c r="K458" s="64"/>
      <c r="L458" s="64"/>
      <c r="M458" s="64"/>
      <c r="N458" s="64"/>
      <c r="O458" s="64"/>
      <c r="P458" s="64"/>
    </row>
    <row r="459" spans="1:16" ht="19.5" customHeight="1" thickBot="1" x14ac:dyDescent="0.3">
      <c r="A459" s="496" t="s">
        <v>167</v>
      </c>
      <c r="B459" s="498"/>
      <c r="C459" s="496" t="str">
        <f>IF(ProjeNo&gt;0,ProjeNo,"")</f>
        <v/>
      </c>
      <c r="D459" s="497"/>
      <c r="E459" s="497"/>
      <c r="F459" s="497"/>
      <c r="G459" s="497"/>
      <c r="H459" s="497"/>
      <c r="I459" s="498"/>
      <c r="J459" s="64"/>
      <c r="K459" s="64"/>
      <c r="L459" s="64"/>
      <c r="M459" s="64"/>
      <c r="N459" s="64"/>
      <c r="O459" s="64"/>
      <c r="P459" s="64"/>
    </row>
    <row r="460" spans="1:16" ht="29.25" customHeight="1" thickBot="1" x14ac:dyDescent="0.3">
      <c r="A460" s="533" t="s">
        <v>168</v>
      </c>
      <c r="B460" s="522"/>
      <c r="C460" s="519" t="str">
        <f>IF(ProjeAdi&gt;0,ProjeAdi,"")</f>
        <v/>
      </c>
      <c r="D460" s="520"/>
      <c r="E460" s="520"/>
      <c r="F460" s="520"/>
      <c r="G460" s="520"/>
      <c r="H460" s="520"/>
      <c r="I460" s="521"/>
      <c r="J460" s="64"/>
      <c r="K460" s="64"/>
      <c r="L460" s="64"/>
      <c r="M460" s="64"/>
      <c r="N460" s="64"/>
      <c r="O460" s="64"/>
      <c r="P460" s="64"/>
    </row>
    <row r="461" spans="1:16" ht="29.25" customHeight="1" thickBot="1" x14ac:dyDescent="0.3">
      <c r="A461" s="533" t="s">
        <v>180</v>
      </c>
      <c r="B461" s="522"/>
      <c r="C461" s="539"/>
      <c r="D461" s="537"/>
      <c r="E461" s="537"/>
      <c r="F461" s="537"/>
      <c r="G461" s="537"/>
      <c r="H461" s="537"/>
      <c r="I461" s="538"/>
      <c r="J461" s="64"/>
      <c r="K461" s="64"/>
      <c r="L461" s="64"/>
      <c r="M461" s="64"/>
      <c r="N461" s="64"/>
      <c r="O461" s="64"/>
      <c r="P461" s="64"/>
    </row>
    <row r="462" spans="1:16" ht="29.25" customHeight="1" thickBot="1" x14ac:dyDescent="0.3">
      <c r="A462" s="533" t="s">
        <v>181</v>
      </c>
      <c r="B462" s="522"/>
      <c r="C462" s="539"/>
      <c r="D462" s="537"/>
      <c r="E462" s="537"/>
      <c r="F462" s="537"/>
      <c r="G462" s="537"/>
      <c r="H462" s="537"/>
      <c r="I462" s="538"/>
      <c r="J462" s="64"/>
      <c r="K462" s="64"/>
      <c r="L462" s="64"/>
      <c r="M462" s="64"/>
      <c r="N462" s="64"/>
      <c r="O462" s="64"/>
      <c r="P462" s="64"/>
    </row>
    <row r="463" spans="1:16" ht="19.5" customHeight="1" thickBot="1" x14ac:dyDescent="0.3">
      <c r="A463" s="496" t="s">
        <v>67</v>
      </c>
      <c r="B463" s="498"/>
      <c r="C463" s="14"/>
      <c r="D463" s="537"/>
      <c r="E463" s="537"/>
      <c r="F463" s="537"/>
      <c r="G463" s="537"/>
      <c r="H463" s="537"/>
      <c r="I463" s="538"/>
      <c r="J463" s="64"/>
      <c r="K463" s="64"/>
      <c r="L463" s="64"/>
      <c r="M463" s="64"/>
      <c r="N463" s="64"/>
      <c r="O463" s="64"/>
      <c r="P463" s="64"/>
    </row>
    <row r="464" spans="1:16" s="1" customFormat="1" ht="30.75" thickBot="1" x14ac:dyDescent="0.3">
      <c r="A464" s="334" t="s">
        <v>3</v>
      </c>
      <c r="B464" s="334" t="s">
        <v>4</v>
      </c>
      <c r="C464" s="334" t="s">
        <v>56</v>
      </c>
      <c r="D464" s="334" t="s">
        <v>141</v>
      </c>
      <c r="E464" s="334" t="s">
        <v>68</v>
      </c>
      <c r="F464" s="334" t="s">
        <v>69</v>
      </c>
      <c r="G464" s="334" t="s">
        <v>70</v>
      </c>
      <c r="H464" s="334" t="s">
        <v>71</v>
      </c>
      <c r="I464" s="334" t="s">
        <v>72</v>
      </c>
      <c r="J464" s="347" t="s">
        <v>76</v>
      </c>
      <c r="K464" s="348" t="s">
        <v>77</v>
      </c>
      <c r="L464" s="348" t="s">
        <v>69</v>
      </c>
      <c r="M464" s="333"/>
      <c r="N464" s="333"/>
      <c r="O464" s="333"/>
      <c r="P464" s="333"/>
    </row>
    <row r="465" spans="1:16" ht="20.100000000000001" customHeight="1" x14ac:dyDescent="0.25">
      <c r="A465" s="349">
        <v>261</v>
      </c>
      <c r="B465" s="79"/>
      <c r="C465" s="125" t="str">
        <f t="shared" ref="C465:C484" si="91">IF(B465&lt;&gt;"",VLOOKUP(B465,PersonelTablo,2,0),"")</f>
        <v/>
      </c>
      <c r="D465" s="126" t="str">
        <f t="shared" ref="D465:D484" si="92">IF(B465&lt;&gt;"",VLOOKUP(B465,PersonelTablo,3,0),"")</f>
        <v/>
      </c>
      <c r="E465" s="80"/>
      <c r="F465" s="81"/>
      <c r="G465" s="136" t="str">
        <f>IF(AND(B465&lt;&gt;"",L465&gt;=F465),E465*F465,"")</f>
        <v/>
      </c>
      <c r="H465" s="133" t="str">
        <f t="shared" ref="H465:H484" si="93">IF(B465&lt;&gt;"",VLOOKUP(B465,G011CTablo,15,0),"")</f>
        <v/>
      </c>
      <c r="I465" s="140" t="str">
        <f>IF(AND(B465&lt;&gt;"",J465&gt;=K465,L465&gt;0),G465*H465,"")</f>
        <v/>
      </c>
      <c r="J465" s="131" t="str">
        <f>IF(B465&gt;0,ROUNDUP(VLOOKUP(B465,G011B!$B:$R,16,0),1),"")</f>
        <v/>
      </c>
      <c r="K465" s="131" t="str">
        <f t="shared" ref="K465:K484" si="94">IF(B465&gt;0,SUMIF($B:$B,B465,$G:$G),"")</f>
        <v/>
      </c>
      <c r="L465" s="132" t="str">
        <f>IF(B465&lt;&gt;"",VLOOKUP(B465,G011B!$B:$Z,25,0),"")</f>
        <v/>
      </c>
      <c r="M465" s="161" t="str">
        <f t="shared" ref="M465:M484" si="95">IF(J465&gt;=K465,"","Personelin bütün iş paketlerindeki Toplam Adam Ay değeri "&amp;K465&amp;" olup, bu değer, G011B formunda beyan edilen Çalışılan Toplam Ay değerini geçemez. Maliyeti hesaplamak için Adam/Ay Oranı veya Çalışılan Ay değerini düzeltiniz. ")</f>
        <v/>
      </c>
      <c r="N465" s="64"/>
      <c r="O465" s="64"/>
      <c r="P465" s="64"/>
    </row>
    <row r="466" spans="1:16" ht="20.100000000000001" customHeight="1" x14ac:dyDescent="0.25">
      <c r="A466" s="350">
        <v>262</v>
      </c>
      <c r="B466" s="82"/>
      <c r="C466" s="127" t="str">
        <f t="shared" si="91"/>
        <v/>
      </c>
      <c r="D466" s="128" t="str">
        <f t="shared" si="92"/>
        <v/>
      </c>
      <c r="E466" s="83"/>
      <c r="F466" s="84"/>
      <c r="G466" s="137" t="str">
        <f t="shared" ref="G466:G484" si="96">IF(AND(B466&lt;&gt;"",L466&gt;=F466),E466*F466,"")</f>
        <v/>
      </c>
      <c r="H466" s="134" t="str">
        <f t="shared" si="93"/>
        <v/>
      </c>
      <c r="I466" s="141" t="str">
        <f t="shared" ref="I466:I484" si="97">IF(AND(B466&lt;&gt;"",J466&gt;=K466,L466&gt;0),G466*H466,"")</f>
        <v/>
      </c>
      <c r="J466" s="131" t="str">
        <f>IF(B466&gt;0,ROUNDUP(VLOOKUP(B466,G011B!$B:$R,16,0),1),"")</f>
        <v/>
      </c>
      <c r="K466" s="131" t="str">
        <f t="shared" si="94"/>
        <v/>
      </c>
      <c r="L466" s="132" t="str">
        <f>IF(B466&lt;&gt;"",VLOOKUP(B466,G011B!$B:$Z,25,0),"")</f>
        <v/>
      </c>
      <c r="M466" s="161" t="str">
        <f t="shared" si="95"/>
        <v/>
      </c>
      <c r="N466" s="64"/>
      <c r="O466" s="64"/>
      <c r="P466" s="64"/>
    </row>
    <row r="467" spans="1:16" ht="20.100000000000001" customHeight="1" x14ac:dyDescent="0.25">
      <c r="A467" s="350">
        <v>263</v>
      </c>
      <c r="B467" s="82"/>
      <c r="C467" s="127" t="str">
        <f t="shared" si="91"/>
        <v/>
      </c>
      <c r="D467" s="128" t="str">
        <f t="shared" si="92"/>
        <v/>
      </c>
      <c r="E467" s="83"/>
      <c r="F467" s="84"/>
      <c r="G467" s="137" t="str">
        <f t="shared" si="96"/>
        <v/>
      </c>
      <c r="H467" s="134" t="str">
        <f t="shared" si="93"/>
        <v/>
      </c>
      <c r="I467" s="141" t="str">
        <f t="shared" si="97"/>
        <v/>
      </c>
      <c r="J467" s="131" t="str">
        <f>IF(B467&gt;0,ROUNDUP(VLOOKUP(B467,G011B!$B:$R,16,0),1),"")</f>
        <v/>
      </c>
      <c r="K467" s="131" t="str">
        <f t="shared" si="94"/>
        <v/>
      </c>
      <c r="L467" s="132" t="str">
        <f>IF(B467&lt;&gt;"",VLOOKUP(B467,G011B!$B:$Z,25,0),"")</f>
        <v/>
      </c>
      <c r="M467" s="161" t="str">
        <f t="shared" si="95"/>
        <v/>
      </c>
      <c r="N467" s="64"/>
      <c r="O467" s="64"/>
      <c r="P467" s="64"/>
    </row>
    <row r="468" spans="1:16" ht="20.100000000000001" customHeight="1" x14ac:dyDescent="0.25">
      <c r="A468" s="350">
        <v>264</v>
      </c>
      <c r="B468" s="82"/>
      <c r="C468" s="127" t="str">
        <f t="shared" si="91"/>
        <v/>
      </c>
      <c r="D468" s="128" t="str">
        <f t="shared" si="92"/>
        <v/>
      </c>
      <c r="E468" s="83"/>
      <c r="F468" s="84"/>
      <c r="G468" s="137" t="str">
        <f t="shared" si="96"/>
        <v/>
      </c>
      <c r="H468" s="134" t="str">
        <f t="shared" si="93"/>
        <v/>
      </c>
      <c r="I468" s="141" t="str">
        <f t="shared" si="97"/>
        <v/>
      </c>
      <c r="J468" s="131" t="str">
        <f>IF(B468&gt;0,ROUNDUP(VLOOKUP(B468,G011B!$B:$R,16,0),1),"")</f>
        <v/>
      </c>
      <c r="K468" s="131" t="str">
        <f t="shared" si="94"/>
        <v/>
      </c>
      <c r="L468" s="132" t="str">
        <f>IF(B468&lt;&gt;"",VLOOKUP(B468,G011B!$B:$Z,25,0),"")</f>
        <v/>
      </c>
      <c r="M468" s="161" t="str">
        <f t="shared" si="95"/>
        <v/>
      </c>
      <c r="N468" s="64"/>
      <c r="O468" s="64"/>
      <c r="P468" s="64"/>
    </row>
    <row r="469" spans="1:16" ht="20.100000000000001" customHeight="1" x14ac:dyDescent="0.25">
      <c r="A469" s="350">
        <v>265</v>
      </c>
      <c r="B469" s="82"/>
      <c r="C469" s="127" t="str">
        <f t="shared" si="91"/>
        <v/>
      </c>
      <c r="D469" s="128" t="str">
        <f t="shared" si="92"/>
        <v/>
      </c>
      <c r="E469" s="83"/>
      <c r="F469" s="84"/>
      <c r="G469" s="137" t="str">
        <f t="shared" si="96"/>
        <v/>
      </c>
      <c r="H469" s="134" t="str">
        <f t="shared" si="93"/>
        <v/>
      </c>
      <c r="I469" s="141" t="str">
        <f t="shared" si="97"/>
        <v/>
      </c>
      <c r="J469" s="131" t="str">
        <f>IF(B469&gt;0,ROUNDUP(VLOOKUP(B469,G011B!$B:$R,16,0),1),"")</f>
        <v/>
      </c>
      <c r="K469" s="131" t="str">
        <f t="shared" si="94"/>
        <v/>
      </c>
      <c r="L469" s="132" t="str">
        <f>IF(B469&lt;&gt;"",VLOOKUP(B469,G011B!$B:$Z,25,0),"")</f>
        <v/>
      </c>
      <c r="M469" s="161" t="str">
        <f t="shared" si="95"/>
        <v/>
      </c>
      <c r="N469" s="64"/>
      <c r="O469" s="64"/>
      <c r="P469" s="64"/>
    </row>
    <row r="470" spans="1:16" ht="20.100000000000001" customHeight="1" x14ac:dyDescent="0.25">
      <c r="A470" s="350">
        <v>266</v>
      </c>
      <c r="B470" s="82"/>
      <c r="C470" s="127" t="str">
        <f t="shared" si="91"/>
        <v/>
      </c>
      <c r="D470" s="128" t="str">
        <f t="shared" si="92"/>
        <v/>
      </c>
      <c r="E470" s="83"/>
      <c r="F470" s="84"/>
      <c r="G470" s="137" t="str">
        <f t="shared" si="96"/>
        <v/>
      </c>
      <c r="H470" s="134" t="str">
        <f t="shared" si="93"/>
        <v/>
      </c>
      <c r="I470" s="141" t="str">
        <f t="shared" si="97"/>
        <v/>
      </c>
      <c r="J470" s="131" t="str">
        <f>IF(B470&gt;0,ROUNDUP(VLOOKUP(B470,G011B!$B:$R,16,0),1),"")</f>
        <v/>
      </c>
      <c r="K470" s="131" t="str">
        <f t="shared" si="94"/>
        <v/>
      </c>
      <c r="L470" s="132" t="str">
        <f>IF(B470&lt;&gt;"",VLOOKUP(B470,G011B!$B:$Z,25,0),"")</f>
        <v/>
      </c>
      <c r="M470" s="161" t="str">
        <f t="shared" si="95"/>
        <v/>
      </c>
      <c r="N470" s="64"/>
      <c r="O470" s="64"/>
      <c r="P470" s="64"/>
    </row>
    <row r="471" spans="1:16" ht="20.100000000000001" customHeight="1" x14ac:dyDescent="0.25">
      <c r="A471" s="350">
        <v>267</v>
      </c>
      <c r="B471" s="82"/>
      <c r="C471" s="127" t="str">
        <f t="shared" si="91"/>
        <v/>
      </c>
      <c r="D471" s="128" t="str">
        <f t="shared" si="92"/>
        <v/>
      </c>
      <c r="E471" s="83"/>
      <c r="F471" s="84"/>
      <c r="G471" s="137" t="str">
        <f t="shared" si="96"/>
        <v/>
      </c>
      <c r="H471" s="134" t="str">
        <f t="shared" si="93"/>
        <v/>
      </c>
      <c r="I471" s="141" t="str">
        <f t="shared" si="97"/>
        <v/>
      </c>
      <c r="J471" s="131" t="str">
        <f>IF(B471&gt;0,ROUNDUP(VLOOKUP(B471,G011B!$B:$R,16,0),1),"")</f>
        <v/>
      </c>
      <c r="K471" s="131" t="str">
        <f t="shared" si="94"/>
        <v/>
      </c>
      <c r="L471" s="132" t="str">
        <f>IF(B471&lt;&gt;"",VLOOKUP(B471,G011B!$B:$Z,25,0),"")</f>
        <v/>
      </c>
      <c r="M471" s="161" t="str">
        <f t="shared" si="95"/>
        <v/>
      </c>
      <c r="N471" s="64"/>
      <c r="O471" s="64"/>
      <c r="P471" s="64"/>
    </row>
    <row r="472" spans="1:16" ht="20.100000000000001" customHeight="1" x14ac:dyDescent="0.25">
      <c r="A472" s="350">
        <v>268</v>
      </c>
      <c r="B472" s="82"/>
      <c r="C472" s="127" t="str">
        <f t="shared" si="91"/>
        <v/>
      </c>
      <c r="D472" s="128" t="str">
        <f t="shared" si="92"/>
        <v/>
      </c>
      <c r="E472" s="83"/>
      <c r="F472" s="84"/>
      <c r="G472" s="137" t="str">
        <f t="shared" si="96"/>
        <v/>
      </c>
      <c r="H472" s="134" t="str">
        <f t="shared" si="93"/>
        <v/>
      </c>
      <c r="I472" s="141" t="str">
        <f t="shared" si="97"/>
        <v/>
      </c>
      <c r="J472" s="131" t="str">
        <f>IF(B472&gt;0,ROUNDUP(VLOOKUP(B472,G011B!$B:$R,16,0),1),"")</f>
        <v/>
      </c>
      <c r="K472" s="131" t="str">
        <f t="shared" si="94"/>
        <v/>
      </c>
      <c r="L472" s="132" t="str">
        <f>IF(B472&lt;&gt;"",VLOOKUP(B472,G011B!$B:$Z,25,0),"")</f>
        <v/>
      </c>
      <c r="M472" s="161" t="str">
        <f t="shared" si="95"/>
        <v/>
      </c>
      <c r="N472" s="64"/>
      <c r="O472" s="64"/>
      <c r="P472" s="64"/>
    </row>
    <row r="473" spans="1:16" ht="20.100000000000001" customHeight="1" x14ac:dyDescent="0.25">
      <c r="A473" s="350">
        <v>269</v>
      </c>
      <c r="B473" s="82"/>
      <c r="C473" s="127" t="str">
        <f t="shared" si="91"/>
        <v/>
      </c>
      <c r="D473" s="128" t="str">
        <f t="shared" si="92"/>
        <v/>
      </c>
      <c r="E473" s="83"/>
      <c r="F473" s="84"/>
      <c r="G473" s="137" t="str">
        <f t="shared" si="96"/>
        <v/>
      </c>
      <c r="H473" s="134" t="str">
        <f t="shared" si="93"/>
        <v/>
      </c>
      <c r="I473" s="141" t="str">
        <f t="shared" si="97"/>
        <v/>
      </c>
      <c r="J473" s="131" t="str">
        <f>IF(B473&gt;0,ROUNDUP(VLOOKUP(B473,G011B!$B:$R,16,0),1),"")</f>
        <v/>
      </c>
      <c r="K473" s="131" t="str">
        <f t="shared" si="94"/>
        <v/>
      </c>
      <c r="L473" s="132" t="str">
        <f>IF(B473&lt;&gt;"",VLOOKUP(B473,G011B!$B:$Z,25,0),"")</f>
        <v/>
      </c>
      <c r="M473" s="161" t="str">
        <f t="shared" si="95"/>
        <v/>
      </c>
      <c r="N473" s="64"/>
      <c r="O473" s="64"/>
      <c r="P473" s="64"/>
    </row>
    <row r="474" spans="1:16" ht="20.100000000000001" customHeight="1" x14ac:dyDescent="0.25">
      <c r="A474" s="350">
        <v>270</v>
      </c>
      <c r="B474" s="82"/>
      <c r="C474" s="127" t="str">
        <f t="shared" si="91"/>
        <v/>
      </c>
      <c r="D474" s="128" t="str">
        <f t="shared" si="92"/>
        <v/>
      </c>
      <c r="E474" s="83"/>
      <c r="F474" s="84"/>
      <c r="G474" s="137" t="str">
        <f t="shared" si="96"/>
        <v/>
      </c>
      <c r="H474" s="134" t="str">
        <f t="shared" si="93"/>
        <v/>
      </c>
      <c r="I474" s="141" t="str">
        <f t="shared" si="97"/>
        <v/>
      </c>
      <c r="J474" s="131" t="str">
        <f>IF(B474&gt;0,ROUNDUP(VLOOKUP(B474,G011B!$B:$R,16,0),1),"")</f>
        <v/>
      </c>
      <c r="K474" s="131" t="str">
        <f t="shared" si="94"/>
        <v/>
      </c>
      <c r="L474" s="132" t="str">
        <f>IF(B474&lt;&gt;"",VLOOKUP(B474,G011B!$B:$Z,25,0),"")</f>
        <v/>
      </c>
      <c r="M474" s="161" t="str">
        <f t="shared" si="95"/>
        <v/>
      </c>
      <c r="N474" s="64"/>
      <c r="O474" s="64"/>
      <c r="P474" s="64"/>
    </row>
    <row r="475" spans="1:16" ht="20.100000000000001" customHeight="1" x14ac:dyDescent="0.25">
      <c r="A475" s="350">
        <v>271</v>
      </c>
      <c r="B475" s="82"/>
      <c r="C475" s="127" t="str">
        <f t="shared" si="91"/>
        <v/>
      </c>
      <c r="D475" s="128" t="str">
        <f t="shared" si="92"/>
        <v/>
      </c>
      <c r="E475" s="83"/>
      <c r="F475" s="84"/>
      <c r="G475" s="137" t="str">
        <f t="shared" si="96"/>
        <v/>
      </c>
      <c r="H475" s="134" t="str">
        <f t="shared" si="93"/>
        <v/>
      </c>
      <c r="I475" s="141" t="str">
        <f t="shared" si="97"/>
        <v/>
      </c>
      <c r="J475" s="131" t="str">
        <f>IF(B475&gt;0,ROUNDUP(VLOOKUP(B475,G011B!$B:$R,16,0),1),"")</f>
        <v/>
      </c>
      <c r="K475" s="131" t="str">
        <f t="shared" si="94"/>
        <v/>
      </c>
      <c r="L475" s="132" t="str">
        <f>IF(B475&lt;&gt;"",VLOOKUP(B475,G011B!$B:$Z,25,0),"")</f>
        <v/>
      </c>
      <c r="M475" s="161" t="str">
        <f t="shared" si="95"/>
        <v/>
      </c>
      <c r="N475" s="64"/>
      <c r="O475" s="64"/>
      <c r="P475" s="64"/>
    </row>
    <row r="476" spans="1:16" ht="20.100000000000001" customHeight="1" x14ac:dyDescent="0.25">
      <c r="A476" s="350">
        <v>272</v>
      </c>
      <c r="B476" s="82"/>
      <c r="C476" s="127" t="str">
        <f t="shared" si="91"/>
        <v/>
      </c>
      <c r="D476" s="128" t="str">
        <f t="shared" si="92"/>
        <v/>
      </c>
      <c r="E476" s="83"/>
      <c r="F476" s="84"/>
      <c r="G476" s="137" t="str">
        <f t="shared" si="96"/>
        <v/>
      </c>
      <c r="H476" s="134" t="str">
        <f t="shared" si="93"/>
        <v/>
      </c>
      <c r="I476" s="141" t="str">
        <f t="shared" si="97"/>
        <v/>
      </c>
      <c r="J476" s="131" t="str">
        <f>IF(B476&gt;0,ROUNDUP(VLOOKUP(B476,G011B!$B:$R,16,0),1),"")</f>
        <v/>
      </c>
      <c r="K476" s="131" t="str">
        <f t="shared" si="94"/>
        <v/>
      </c>
      <c r="L476" s="132" t="str">
        <f>IF(B476&lt;&gt;"",VLOOKUP(B476,G011B!$B:$Z,25,0),"")</f>
        <v/>
      </c>
      <c r="M476" s="161" t="str">
        <f t="shared" si="95"/>
        <v/>
      </c>
      <c r="N476" s="64"/>
      <c r="O476" s="64"/>
      <c r="P476" s="64"/>
    </row>
    <row r="477" spans="1:16" ht="20.100000000000001" customHeight="1" x14ac:dyDescent="0.25">
      <c r="A477" s="350">
        <v>273</v>
      </c>
      <c r="B477" s="82"/>
      <c r="C477" s="127" t="str">
        <f t="shared" si="91"/>
        <v/>
      </c>
      <c r="D477" s="128" t="str">
        <f t="shared" si="92"/>
        <v/>
      </c>
      <c r="E477" s="83"/>
      <c r="F477" s="84"/>
      <c r="G477" s="137" t="str">
        <f t="shared" si="96"/>
        <v/>
      </c>
      <c r="H477" s="134" t="str">
        <f t="shared" si="93"/>
        <v/>
      </c>
      <c r="I477" s="141" t="str">
        <f t="shared" si="97"/>
        <v/>
      </c>
      <c r="J477" s="131" t="str">
        <f>IF(B477&gt;0,ROUNDUP(VLOOKUP(B477,G011B!$B:$R,16,0),1),"")</f>
        <v/>
      </c>
      <c r="K477" s="131" t="str">
        <f t="shared" si="94"/>
        <v/>
      </c>
      <c r="L477" s="132" t="str">
        <f>IF(B477&lt;&gt;"",VLOOKUP(B477,G011B!$B:$Z,25,0),"")</f>
        <v/>
      </c>
      <c r="M477" s="161" t="str">
        <f t="shared" si="95"/>
        <v/>
      </c>
      <c r="N477" s="64"/>
      <c r="O477" s="64"/>
      <c r="P477" s="64"/>
    </row>
    <row r="478" spans="1:16" ht="20.100000000000001" customHeight="1" x14ac:dyDescent="0.25">
      <c r="A478" s="350">
        <v>274</v>
      </c>
      <c r="B478" s="82"/>
      <c r="C478" s="127" t="str">
        <f t="shared" si="91"/>
        <v/>
      </c>
      <c r="D478" s="128" t="str">
        <f t="shared" si="92"/>
        <v/>
      </c>
      <c r="E478" s="83"/>
      <c r="F478" s="84"/>
      <c r="G478" s="137" t="str">
        <f t="shared" si="96"/>
        <v/>
      </c>
      <c r="H478" s="134" t="str">
        <f t="shared" si="93"/>
        <v/>
      </c>
      <c r="I478" s="141" t="str">
        <f t="shared" si="97"/>
        <v/>
      </c>
      <c r="J478" s="131" t="str">
        <f>IF(B478&gt;0,ROUNDUP(VLOOKUP(B478,G011B!$B:$R,16,0),1),"")</f>
        <v/>
      </c>
      <c r="K478" s="131" t="str">
        <f t="shared" si="94"/>
        <v/>
      </c>
      <c r="L478" s="132" t="str">
        <f>IF(B478&lt;&gt;"",VLOOKUP(B478,G011B!$B:$Z,25,0),"")</f>
        <v/>
      </c>
      <c r="M478" s="161" t="str">
        <f t="shared" si="95"/>
        <v/>
      </c>
      <c r="N478" s="64"/>
      <c r="O478" s="64"/>
      <c r="P478" s="64"/>
    </row>
    <row r="479" spans="1:16" ht="20.100000000000001" customHeight="1" x14ac:dyDescent="0.25">
      <c r="A479" s="350">
        <v>275</v>
      </c>
      <c r="B479" s="82"/>
      <c r="C479" s="127" t="str">
        <f t="shared" si="91"/>
        <v/>
      </c>
      <c r="D479" s="128" t="str">
        <f t="shared" si="92"/>
        <v/>
      </c>
      <c r="E479" s="83"/>
      <c r="F479" s="84"/>
      <c r="G479" s="137" t="str">
        <f t="shared" si="96"/>
        <v/>
      </c>
      <c r="H479" s="134" t="str">
        <f t="shared" si="93"/>
        <v/>
      </c>
      <c r="I479" s="141" t="str">
        <f t="shared" si="97"/>
        <v/>
      </c>
      <c r="J479" s="131" t="str">
        <f>IF(B479&gt;0,ROUNDUP(VLOOKUP(B479,G011B!$B:$R,16,0),1),"")</f>
        <v/>
      </c>
      <c r="K479" s="131" t="str">
        <f t="shared" si="94"/>
        <v/>
      </c>
      <c r="L479" s="132" t="str">
        <f>IF(B479&lt;&gt;"",VLOOKUP(B479,G011B!$B:$Z,25,0),"")</f>
        <v/>
      </c>
      <c r="M479" s="161" t="str">
        <f t="shared" si="95"/>
        <v/>
      </c>
      <c r="N479" s="64"/>
      <c r="O479" s="64"/>
      <c r="P479" s="64"/>
    </row>
    <row r="480" spans="1:16" ht="20.100000000000001" customHeight="1" x14ac:dyDescent="0.25">
      <c r="A480" s="350">
        <v>276</v>
      </c>
      <c r="B480" s="82"/>
      <c r="C480" s="127" t="str">
        <f t="shared" si="91"/>
        <v/>
      </c>
      <c r="D480" s="128" t="str">
        <f t="shared" si="92"/>
        <v/>
      </c>
      <c r="E480" s="83"/>
      <c r="F480" s="84"/>
      <c r="G480" s="137" t="str">
        <f t="shared" si="96"/>
        <v/>
      </c>
      <c r="H480" s="134" t="str">
        <f t="shared" si="93"/>
        <v/>
      </c>
      <c r="I480" s="141" t="str">
        <f t="shared" si="97"/>
        <v/>
      </c>
      <c r="J480" s="131" t="str">
        <f>IF(B480&gt;0,ROUNDUP(VLOOKUP(B480,G011B!$B:$R,16,0),1),"")</f>
        <v/>
      </c>
      <c r="K480" s="131" t="str">
        <f t="shared" si="94"/>
        <v/>
      </c>
      <c r="L480" s="132" t="str">
        <f>IF(B480&lt;&gt;"",VLOOKUP(B480,G011B!$B:$Z,25,0),"")</f>
        <v/>
      </c>
      <c r="M480" s="161" t="str">
        <f t="shared" si="95"/>
        <v/>
      </c>
      <c r="N480" s="64"/>
      <c r="O480" s="64"/>
      <c r="P480" s="64"/>
    </row>
    <row r="481" spans="1:16" ht="20.100000000000001" customHeight="1" x14ac:dyDescent="0.25">
      <c r="A481" s="350">
        <v>277</v>
      </c>
      <c r="B481" s="82"/>
      <c r="C481" s="127" t="str">
        <f t="shared" si="91"/>
        <v/>
      </c>
      <c r="D481" s="128" t="str">
        <f t="shared" si="92"/>
        <v/>
      </c>
      <c r="E481" s="83"/>
      <c r="F481" s="84"/>
      <c r="G481" s="137" t="str">
        <f t="shared" si="96"/>
        <v/>
      </c>
      <c r="H481" s="134" t="str">
        <f t="shared" si="93"/>
        <v/>
      </c>
      <c r="I481" s="141" t="str">
        <f t="shared" si="97"/>
        <v/>
      </c>
      <c r="J481" s="131" t="str">
        <f>IF(B481&gt;0,ROUNDUP(VLOOKUP(B481,G011B!$B:$R,16,0),1),"")</f>
        <v/>
      </c>
      <c r="K481" s="131" t="str">
        <f t="shared" si="94"/>
        <v/>
      </c>
      <c r="L481" s="132" t="str">
        <f>IF(B481&lt;&gt;"",VLOOKUP(B481,G011B!$B:$Z,25,0),"")</f>
        <v/>
      </c>
      <c r="M481" s="161" t="str">
        <f t="shared" si="95"/>
        <v/>
      </c>
      <c r="N481" s="64"/>
      <c r="O481" s="64"/>
      <c r="P481" s="64"/>
    </row>
    <row r="482" spans="1:16" ht="20.100000000000001" customHeight="1" x14ac:dyDescent="0.25">
      <c r="A482" s="350">
        <v>278</v>
      </c>
      <c r="B482" s="82"/>
      <c r="C482" s="127" t="str">
        <f t="shared" si="91"/>
        <v/>
      </c>
      <c r="D482" s="128" t="str">
        <f t="shared" si="92"/>
        <v/>
      </c>
      <c r="E482" s="83"/>
      <c r="F482" s="84"/>
      <c r="G482" s="137" t="str">
        <f t="shared" si="96"/>
        <v/>
      </c>
      <c r="H482" s="134" t="str">
        <f t="shared" si="93"/>
        <v/>
      </c>
      <c r="I482" s="141" t="str">
        <f t="shared" si="97"/>
        <v/>
      </c>
      <c r="J482" s="131" t="str">
        <f>IF(B482&gt;0,ROUNDUP(VLOOKUP(B482,G011B!$B:$R,16,0),1),"")</f>
        <v/>
      </c>
      <c r="K482" s="131" t="str">
        <f t="shared" si="94"/>
        <v/>
      </c>
      <c r="L482" s="132" t="str">
        <f>IF(B482&lt;&gt;"",VLOOKUP(B482,G011B!$B:$Z,25,0),"")</f>
        <v/>
      </c>
      <c r="M482" s="161" t="str">
        <f t="shared" si="95"/>
        <v/>
      </c>
      <c r="N482" s="64"/>
      <c r="O482" s="64"/>
      <c r="P482" s="64"/>
    </row>
    <row r="483" spans="1:16" ht="20.100000000000001" customHeight="1" x14ac:dyDescent="0.25">
      <c r="A483" s="350">
        <v>279</v>
      </c>
      <c r="B483" s="82"/>
      <c r="C483" s="127" t="str">
        <f t="shared" si="91"/>
        <v/>
      </c>
      <c r="D483" s="128" t="str">
        <f t="shared" si="92"/>
        <v/>
      </c>
      <c r="E483" s="83"/>
      <c r="F483" s="84"/>
      <c r="G483" s="137" t="str">
        <f t="shared" si="96"/>
        <v/>
      </c>
      <c r="H483" s="134" t="str">
        <f t="shared" si="93"/>
        <v/>
      </c>
      <c r="I483" s="141" t="str">
        <f t="shared" si="97"/>
        <v/>
      </c>
      <c r="J483" s="131" t="str">
        <f>IF(B483&gt;0,ROUNDUP(VLOOKUP(B483,G011B!$B:$R,16,0),1),"")</f>
        <v/>
      </c>
      <c r="K483" s="131" t="str">
        <f t="shared" si="94"/>
        <v/>
      </c>
      <c r="L483" s="132" t="str">
        <f>IF(B483&lt;&gt;"",VLOOKUP(B483,G011B!$B:$Z,25,0),"")</f>
        <v/>
      </c>
      <c r="M483" s="161" t="str">
        <f t="shared" si="95"/>
        <v/>
      </c>
      <c r="N483" s="64"/>
      <c r="O483" s="64"/>
      <c r="P483" s="64"/>
    </row>
    <row r="484" spans="1:16" ht="20.100000000000001" customHeight="1" thickBot="1" x14ac:dyDescent="0.3">
      <c r="A484" s="351">
        <v>280</v>
      </c>
      <c r="B484" s="85"/>
      <c r="C484" s="129" t="str">
        <f t="shared" si="91"/>
        <v/>
      </c>
      <c r="D484" s="130" t="str">
        <f t="shared" si="92"/>
        <v/>
      </c>
      <c r="E484" s="86"/>
      <c r="F484" s="87"/>
      <c r="G484" s="138" t="str">
        <f t="shared" si="96"/>
        <v/>
      </c>
      <c r="H484" s="135" t="str">
        <f t="shared" si="93"/>
        <v/>
      </c>
      <c r="I484" s="142" t="str">
        <f t="shared" si="97"/>
        <v/>
      </c>
      <c r="J484" s="131" t="str">
        <f>IF(B484&gt;0,ROUNDUP(VLOOKUP(B484,G011B!$B:$R,16,0),1),"")</f>
        <v/>
      </c>
      <c r="K484" s="131" t="str">
        <f t="shared" si="94"/>
        <v/>
      </c>
      <c r="L484" s="132" t="str">
        <f>IF(B484&lt;&gt;"",VLOOKUP(B484,G011B!$B:$Z,25,0),"")</f>
        <v/>
      </c>
      <c r="M484" s="161" t="str">
        <f t="shared" si="95"/>
        <v/>
      </c>
      <c r="N484" s="64"/>
      <c r="O484" s="64"/>
      <c r="P484" s="64"/>
    </row>
    <row r="485" spans="1:16" ht="20.100000000000001" customHeight="1" thickBot="1" x14ac:dyDescent="0.35">
      <c r="A485" s="534" t="s">
        <v>35</v>
      </c>
      <c r="B485" s="535"/>
      <c r="C485" s="535"/>
      <c r="D485" s="535"/>
      <c r="E485" s="535"/>
      <c r="F485" s="536"/>
      <c r="G485" s="139">
        <f>SUM(G465:G484)</f>
        <v>0</v>
      </c>
      <c r="H485" s="346"/>
      <c r="I485" s="122">
        <f>IF(C463=C428,SUM(I465:I484)+I450,SUM(I465:I484))</f>
        <v>0</v>
      </c>
      <c r="J485" s="64"/>
      <c r="K485" s="64"/>
      <c r="L485" s="64"/>
      <c r="M485" s="64"/>
      <c r="N485" s="143">
        <f>IF(COUNTA(E465:E484)&gt;0,1,0)</f>
        <v>0</v>
      </c>
      <c r="O485" s="64"/>
      <c r="P485" s="64"/>
    </row>
    <row r="486" spans="1:16" ht="20.100000000000001" customHeight="1" thickBot="1" x14ac:dyDescent="0.3">
      <c r="A486" s="527" t="s">
        <v>73</v>
      </c>
      <c r="B486" s="528"/>
      <c r="C486" s="528"/>
      <c r="D486" s="529"/>
      <c r="E486" s="111">
        <f>SUM(G:G)/2</f>
        <v>0</v>
      </c>
      <c r="F486" s="530"/>
      <c r="G486" s="531"/>
      <c r="H486" s="532"/>
      <c r="I486" s="120">
        <f>SUM(I465:I484)+I451</f>
        <v>0</v>
      </c>
      <c r="J486" s="64"/>
      <c r="K486" s="64"/>
      <c r="L486" s="64"/>
      <c r="M486" s="64"/>
      <c r="N486" s="64"/>
      <c r="O486" s="64"/>
      <c r="P486" s="64"/>
    </row>
    <row r="487" spans="1:16" x14ac:dyDescent="0.25">
      <c r="A487" s="341" t="s">
        <v>137</v>
      </c>
      <c r="B487" s="64"/>
      <c r="C487" s="64"/>
      <c r="D487" s="64"/>
      <c r="E487" s="64"/>
      <c r="F487" s="64"/>
      <c r="G487" s="64"/>
      <c r="H487" s="64"/>
      <c r="I487" s="64"/>
      <c r="J487" s="64"/>
      <c r="K487" s="64"/>
      <c r="L487" s="64"/>
      <c r="M487" s="64"/>
      <c r="N487" s="64"/>
      <c r="O487" s="64"/>
      <c r="P487" s="64"/>
    </row>
    <row r="488" spans="1:16" x14ac:dyDescent="0.25">
      <c r="A488" s="64"/>
      <c r="B488" s="64"/>
      <c r="C488" s="64"/>
      <c r="D488" s="64"/>
      <c r="E488" s="64"/>
      <c r="F488" s="64"/>
      <c r="G488" s="64"/>
      <c r="H488" s="64"/>
      <c r="I488" s="64"/>
      <c r="J488" s="64"/>
      <c r="K488" s="64"/>
      <c r="L488" s="64"/>
      <c r="M488" s="64"/>
      <c r="N488" s="64"/>
      <c r="O488" s="64"/>
      <c r="P488" s="64"/>
    </row>
    <row r="489" spans="1:16" ht="19.5" x14ac:dyDescent="0.3">
      <c r="A489" s="352" t="s">
        <v>32</v>
      </c>
      <c r="B489" s="354">
        <f ca="1">imzatarihi</f>
        <v>46091</v>
      </c>
      <c r="C489" s="353" t="s">
        <v>33</v>
      </c>
      <c r="D489" s="355" t="str">
        <f>IF(kurulusyetkilisi&gt;0,kurulusyetkilisi,"")</f>
        <v/>
      </c>
      <c r="E489" s="64"/>
      <c r="F489" s="64"/>
      <c r="G489" s="230"/>
      <c r="H489" s="229"/>
      <c r="I489" s="229"/>
      <c r="J489" s="64"/>
      <c r="K489" s="94"/>
      <c r="L489" s="94"/>
      <c r="M489" s="2"/>
      <c r="N489" s="94"/>
      <c r="O489" s="94"/>
      <c r="P489" s="64"/>
    </row>
    <row r="490" spans="1:16" ht="19.5" x14ac:dyDescent="0.3">
      <c r="A490" s="232"/>
      <c r="B490" s="232"/>
      <c r="C490" s="353" t="s">
        <v>34</v>
      </c>
      <c r="D490" s="77"/>
      <c r="E490" s="469"/>
      <c r="F490" s="469"/>
      <c r="G490" s="469"/>
      <c r="H490" s="61"/>
      <c r="I490" s="61"/>
      <c r="J490" s="64"/>
      <c r="K490" s="94"/>
      <c r="L490" s="94"/>
      <c r="M490" s="2"/>
      <c r="N490" s="94"/>
      <c r="O490" s="94"/>
      <c r="P490" s="64"/>
    </row>
    <row r="491" spans="1:16" ht="15.75" x14ac:dyDescent="0.25">
      <c r="A491" s="508" t="s">
        <v>66</v>
      </c>
      <c r="B491" s="508"/>
      <c r="C491" s="508"/>
      <c r="D491" s="508"/>
      <c r="E491" s="508"/>
      <c r="F491" s="508"/>
      <c r="G491" s="508"/>
      <c r="H491" s="508"/>
      <c r="I491" s="508"/>
      <c r="J491" s="64"/>
      <c r="K491" s="64"/>
      <c r="L491" s="64"/>
      <c r="M491" s="64"/>
      <c r="N491" s="64"/>
      <c r="O491" s="64"/>
      <c r="P491" s="64"/>
    </row>
    <row r="492" spans="1:16" x14ac:dyDescent="0.25">
      <c r="A492" s="494" t="str">
        <f>IF(YilDonem&lt;&gt;"",CONCATENATE(YilDonem," dönemine aittir."),"")</f>
        <v/>
      </c>
      <c r="B492" s="494"/>
      <c r="C492" s="494"/>
      <c r="D492" s="494"/>
      <c r="E492" s="494"/>
      <c r="F492" s="494"/>
      <c r="G492" s="494"/>
      <c r="H492" s="494"/>
      <c r="I492" s="494"/>
      <c r="J492" s="64"/>
      <c r="K492" s="64"/>
      <c r="L492" s="64"/>
      <c r="M492" s="64"/>
      <c r="N492" s="64"/>
      <c r="O492" s="64"/>
      <c r="P492" s="64"/>
    </row>
    <row r="493" spans="1:16" ht="19.5" thickBot="1" x14ac:dyDescent="0.35">
      <c r="A493" s="526" t="s">
        <v>75</v>
      </c>
      <c r="B493" s="526"/>
      <c r="C493" s="526"/>
      <c r="D493" s="526"/>
      <c r="E493" s="526"/>
      <c r="F493" s="526"/>
      <c r="G493" s="526"/>
      <c r="H493" s="526"/>
      <c r="I493" s="526"/>
      <c r="J493" s="64"/>
      <c r="K493" s="64"/>
      <c r="L493" s="64"/>
      <c r="M493" s="64"/>
      <c r="N493" s="64"/>
      <c r="O493" s="64"/>
      <c r="P493" s="64"/>
    </row>
    <row r="494" spans="1:16" ht="19.5" customHeight="1" thickBot="1" x14ac:dyDescent="0.3">
      <c r="A494" s="496" t="s">
        <v>167</v>
      </c>
      <c r="B494" s="498"/>
      <c r="C494" s="496" t="str">
        <f>IF(ProjeNo&gt;0,ProjeNo,"")</f>
        <v/>
      </c>
      <c r="D494" s="497"/>
      <c r="E494" s="497"/>
      <c r="F494" s="497"/>
      <c r="G494" s="497"/>
      <c r="H494" s="497"/>
      <c r="I494" s="498"/>
      <c r="J494" s="64"/>
      <c r="K494" s="64"/>
      <c r="L494" s="64"/>
      <c r="M494" s="64"/>
      <c r="N494" s="64"/>
      <c r="O494" s="64"/>
      <c r="P494" s="64"/>
    </row>
    <row r="495" spans="1:16" ht="29.25" customHeight="1" thickBot="1" x14ac:dyDescent="0.3">
      <c r="A495" s="533" t="s">
        <v>168</v>
      </c>
      <c r="B495" s="522"/>
      <c r="C495" s="519" t="str">
        <f>IF(ProjeAdi&gt;0,ProjeAdi,"")</f>
        <v/>
      </c>
      <c r="D495" s="520"/>
      <c r="E495" s="520"/>
      <c r="F495" s="520"/>
      <c r="G495" s="520"/>
      <c r="H495" s="520"/>
      <c r="I495" s="521"/>
      <c r="J495" s="64"/>
      <c r="K495" s="64"/>
      <c r="L495" s="64"/>
      <c r="M495" s="64"/>
      <c r="N495" s="64"/>
      <c r="O495" s="64"/>
      <c r="P495" s="64"/>
    </row>
    <row r="496" spans="1:16" ht="29.25" customHeight="1" thickBot="1" x14ac:dyDescent="0.3">
      <c r="A496" s="533" t="s">
        <v>180</v>
      </c>
      <c r="B496" s="522"/>
      <c r="C496" s="539"/>
      <c r="D496" s="537"/>
      <c r="E496" s="537"/>
      <c r="F496" s="537"/>
      <c r="G496" s="537"/>
      <c r="H496" s="537"/>
      <c r="I496" s="538"/>
      <c r="J496" s="64"/>
      <c r="K496" s="64"/>
      <c r="L496" s="64"/>
      <c r="M496" s="64"/>
      <c r="N496" s="64"/>
      <c r="O496" s="64"/>
      <c r="P496" s="64"/>
    </row>
    <row r="497" spans="1:16" ht="29.25" customHeight="1" thickBot="1" x14ac:dyDescent="0.3">
      <c r="A497" s="533" t="s">
        <v>181</v>
      </c>
      <c r="B497" s="522"/>
      <c r="C497" s="539"/>
      <c r="D497" s="537"/>
      <c r="E497" s="537"/>
      <c r="F497" s="537"/>
      <c r="G497" s="537"/>
      <c r="H497" s="537"/>
      <c r="I497" s="538"/>
      <c r="J497" s="64"/>
      <c r="K497" s="64"/>
      <c r="L497" s="64"/>
      <c r="M497" s="64"/>
      <c r="N497" s="64"/>
      <c r="O497" s="64"/>
      <c r="P497" s="64"/>
    </row>
    <row r="498" spans="1:16" ht="19.5" customHeight="1" thickBot="1" x14ac:dyDescent="0.3">
      <c r="A498" s="496" t="s">
        <v>67</v>
      </c>
      <c r="B498" s="498"/>
      <c r="C498" s="14"/>
      <c r="D498" s="537"/>
      <c r="E498" s="537"/>
      <c r="F498" s="537"/>
      <c r="G498" s="537"/>
      <c r="H498" s="537"/>
      <c r="I498" s="538"/>
      <c r="J498" s="64"/>
      <c r="K498" s="64"/>
      <c r="L498" s="64"/>
      <c r="M498" s="64"/>
      <c r="N498" s="64"/>
      <c r="O498" s="64"/>
      <c r="P498" s="64"/>
    </row>
    <row r="499" spans="1:16" s="1" customFormat="1" ht="30.75" thickBot="1" x14ac:dyDescent="0.3">
      <c r="A499" s="334" t="s">
        <v>3</v>
      </c>
      <c r="B499" s="334" t="s">
        <v>4</v>
      </c>
      <c r="C499" s="334" t="s">
        <v>56</v>
      </c>
      <c r="D499" s="334" t="s">
        <v>141</v>
      </c>
      <c r="E499" s="334" t="s">
        <v>68</v>
      </c>
      <c r="F499" s="334" t="s">
        <v>69</v>
      </c>
      <c r="G499" s="334" t="s">
        <v>70</v>
      </c>
      <c r="H499" s="334" t="s">
        <v>71</v>
      </c>
      <c r="I499" s="334" t="s">
        <v>72</v>
      </c>
      <c r="J499" s="347" t="s">
        <v>76</v>
      </c>
      <c r="K499" s="348" t="s">
        <v>77</v>
      </c>
      <c r="L499" s="348" t="s">
        <v>69</v>
      </c>
      <c r="M499" s="333"/>
      <c r="N499" s="333"/>
      <c r="O499" s="333"/>
      <c r="P499" s="333"/>
    </row>
    <row r="500" spans="1:16" ht="20.100000000000001" customHeight="1" x14ac:dyDescent="0.25">
      <c r="A500" s="349">
        <v>281</v>
      </c>
      <c r="B500" s="79"/>
      <c r="C500" s="125" t="str">
        <f t="shared" ref="C500:C519" si="98">IF(B500&lt;&gt;"",VLOOKUP(B500,PersonelTablo,2,0),"")</f>
        <v/>
      </c>
      <c r="D500" s="126" t="str">
        <f t="shared" ref="D500:D519" si="99">IF(B500&lt;&gt;"",VLOOKUP(B500,PersonelTablo,3,0),"")</f>
        <v/>
      </c>
      <c r="E500" s="80"/>
      <c r="F500" s="81"/>
      <c r="G500" s="136" t="str">
        <f>IF(AND(B500&lt;&gt;"",L500&gt;=F500),E500*F500,"")</f>
        <v/>
      </c>
      <c r="H500" s="133" t="str">
        <f t="shared" ref="H500:H519" si="100">IF(B500&lt;&gt;"",VLOOKUP(B500,G011CTablo,15,0),"")</f>
        <v/>
      </c>
      <c r="I500" s="140" t="str">
        <f>IF(AND(B500&lt;&gt;"",J500&gt;=K500,L500&gt;0),G500*H500,"")</f>
        <v/>
      </c>
      <c r="J500" s="131" t="str">
        <f>IF(B500&gt;0,ROUNDUP(VLOOKUP(B500,G011B!$B:$R,16,0),1),"")</f>
        <v/>
      </c>
      <c r="K500" s="131" t="str">
        <f t="shared" ref="K500:K519" si="101">IF(B500&gt;0,SUMIF($B:$B,B500,$G:$G),"")</f>
        <v/>
      </c>
      <c r="L500" s="132" t="str">
        <f>IF(B500&lt;&gt;"",VLOOKUP(B500,G011B!$B:$Z,25,0),"")</f>
        <v/>
      </c>
      <c r="M500" s="161" t="str">
        <f t="shared" ref="M500:M519" si="102">IF(J500&gt;=K500,"","Personelin bütün iş paketlerindeki Toplam Adam Ay değeri "&amp;K500&amp;" olup, bu değer, G011B formunda beyan edilen Çalışılan Toplam Ay değerini geçemez. Maliyeti hesaplamak için Adam/Ay Oranı veya Çalışılan Ay değerini düzeltiniz. ")</f>
        <v/>
      </c>
      <c r="N500" s="64"/>
      <c r="O500" s="64"/>
      <c r="P500" s="64"/>
    </row>
    <row r="501" spans="1:16" ht="20.100000000000001" customHeight="1" x14ac:dyDescent="0.25">
      <c r="A501" s="350">
        <v>282</v>
      </c>
      <c r="B501" s="82"/>
      <c r="C501" s="127" t="str">
        <f t="shared" si="98"/>
        <v/>
      </c>
      <c r="D501" s="128" t="str">
        <f t="shared" si="99"/>
        <v/>
      </c>
      <c r="E501" s="83"/>
      <c r="F501" s="84"/>
      <c r="G501" s="137" t="str">
        <f t="shared" ref="G501:G519" si="103">IF(AND(B501&lt;&gt;"",L501&gt;=F501),E501*F501,"")</f>
        <v/>
      </c>
      <c r="H501" s="134" t="str">
        <f t="shared" si="100"/>
        <v/>
      </c>
      <c r="I501" s="141" t="str">
        <f t="shared" ref="I501:I519" si="104">IF(AND(B501&lt;&gt;"",J501&gt;=K501,L501&gt;0),G501*H501,"")</f>
        <v/>
      </c>
      <c r="J501" s="131" t="str">
        <f>IF(B501&gt;0,ROUNDUP(VLOOKUP(B501,G011B!$B:$R,16,0),1),"")</f>
        <v/>
      </c>
      <c r="K501" s="131" t="str">
        <f t="shared" si="101"/>
        <v/>
      </c>
      <c r="L501" s="132" t="str">
        <f>IF(B501&lt;&gt;"",VLOOKUP(B501,G011B!$B:$Z,25,0),"")</f>
        <v/>
      </c>
      <c r="M501" s="161" t="str">
        <f t="shared" si="102"/>
        <v/>
      </c>
      <c r="N501" s="64"/>
      <c r="O501" s="64"/>
      <c r="P501" s="64"/>
    </row>
    <row r="502" spans="1:16" ht="20.100000000000001" customHeight="1" x14ac:dyDescent="0.25">
      <c r="A502" s="350">
        <v>283</v>
      </c>
      <c r="B502" s="82"/>
      <c r="C502" s="127" t="str">
        <f t="shared" si="98"/>
        <v/>
      </c>
      <c r="D502" s="128" t="str">
        <f t="shared" si="99"/>
        <v/>
      </c>
      <c r="E502" s="83"/>
      <c r="F502" s="84"/>
      <c r="G502" s="137" t="str">
        <f t="shared" si="103"/>
        <v/>
      </c>
      <c r="H502" s="134" t="str">
        <f t="shared" si="100"/>
        <v/>
      </c>
      <c r="I502" s="141" t="str">
        <f t="shared" si="104"/>
        <v/>
      </c>
      <c r="J502" s="131" t="str">
        <f>IF(B502&gt;0,ROUNDUP(VLOOKUP(B502,G011B!$B:$R,16,0),1),"")</f>
        <v/>
      </c>
      <c r="K502" s="131" t="str">
        <f t="shared" si="101"/>
        <v/>
      </c>
      <c r="L502" s="132" t="str">
        <f>IF(B502&lt;&gt;"",VLOOKUP(B502,G011B!$B:$Z,25,0),"")</f>
        <v/>
      </c>
      <c r="M502" s="161" t="str">
        <f t="shared" si="102"/>
        <v/>
      </c>
      <c r="N502" s="64"/>
      <c r="O502" s="64"/>
      <c r="P502" s="64"/>
    </row>
    <row r="503" spans="1:16" ht="20.100000000000001" customHeight="1" x14ac:dyDescent="0.25">
      <c r="A503" s="350">
        <v>284</v>
      </c>
      <c r="B503" s="82"/>
      <c r="C503" s="127" t="str">
        <f t="shared" si="98"/>
        <v/>
      </c>
      <c r="D503" s="128" t="str">
        <f t="shared" si="99"/>
        <v/>
      </c>
      <c r="E503" s="83"/>
      <c r="F503" s="84"/>
      <c r="G503" s="137" t="str">
        <f t="shared" si="103"/>
        <v/>
      </c>
      <c r="H503" s="134" t="str">
        <f t="shared" si="100"/>
        <v/>
      </c>
      <c r="I503" s="141" t="str">
        <f t="shared" si="104"/>
        <v/>
      </c>
      <c r="J503" s="131" t="str">
        <f>IF(B503&gt;0,ROUNDUP(VLOOKUP(B503,G011B!$B:$R,16,0),1),"")</f>
        <v/>
      </c>
      <c r="K503" s="131" t="str">
        <f t="shared" si="101"/>
        <v/>
      </c>
      <c r="L503" s="132" t="str">
        <f>IF(B503&lt;&gt;"",VLOOKUP(B503,G011B!$B:$Z,25,0),"")</f>
        <v/>
      </c>
      <c r="M503" s="161" t="str">
        <f t="shared" si="102"/>
        <v/>
      </c>
      <c r="N503" s="64"/>
      <c r="O503" s="64"/>
      <c r="P503" s="64"/>
    </row>
    <row r="504" spans="1:16" ht="20.100000000000001" customHeight="1" x14ac:dyDescent="0.25">
      <c r="A504" s="350">
        <v>285</v>
      </c>
      <c r="B504" s="82"/>
      <c r="C504" s="127" t="str">
        <f t="shared" si="98"/>
        <v/>
      </c>
      <c r="D504" s="128" t="str">
        <f t="shared" si="99"/>
        <v/>
      </c>
      <c r="E504" s="83"/>
      <c r="F504" s="84"/>
      <c r="G504" s="137" t="str">
        <f t="shared" si="103"/>
        <v/>
      </c>
      <c r="H504" s="134" t="str">
        <f t="shared" si="100"/>
        <v/>
      </c>
      <c r="I504" s="141" t="str">
        <f t="shared" si="104"/>
        <v/>
      </c>
      <c r="J504" s="131" t="str">
        <f>IF(B504&gt;0,ROUNDUP(VLOOKUP(B504,G011B!$B:$R,16,0),1),"")</f>
        <v/>
      </c>
      <c r="K504" s="131" t="str">
        <f t="shared" si="101"/>
        <v/>
      </c>
      <c r="L504" s="132" t="str">
        <f>IF(B504&lt;&gt;"",VLOOKUP(B504,G011B!$B:$Z,25,0),"")</f>
        <v/>
      </c>
      <c r="M504" s="161" t="str">
        <f t="shared" si="102"/>
        <v/>
      </c>
      <c r="N504" s="64"/>
      <c r="O504" s="64"/>
      <c r="P504" s="64"/>
    </row>
    <row r="505" spans="1:16" ht="20.100000000000001" customHeight="1" x14ac:dyDescent="0.25">
      <c r="A505" s="350">
        <v>286</v>
      </c>
      <c r="B505" s="82"/>
      <c r="C505" s="127" t="str">
        <f t="shared" si="98"/>
        <v/>
      </c>
      <c r="D505" s="128" t="str">
        <f t="shared" si="99"/>
        <v/>
      </c>
      <c r="E505" s="83"/>
      <c r="F505" s="84"/>
      <c r="G505" s="137" t="str">
        <f t="shared" si="103"/>
        <v/>
      </c>
      <c r="H505" s="134" t="str">
        <f t="shared" si="100"/>
        <v/>
      </c>
      <c r="I505" s="141" t="str">
        <f t="shared" si="104"/>
        <v/>
      </c>
      <c r="J505" s="131" t="str">
        <f>IF(B505&gt;0,ROUNDUP(VLOOKUP(B505,G011B!$B:$R,16,0),1),"")</f>
        <v/>
      </c>
      <c r="K505" s="131" t="str">
        <f t="shared" si="101"/>
        <v/>
      </c>
      <c r="L505" s="132" t="str">
        <f>IF(B505&lt;&gt;"",VLOOKUP(B505,G011B!$B:$Z,25,0),"")</f>
        <v/>
      </c>
      <c r="M505" s="161" t="str">
        <f t="shared" si="102"/>
        <v/>
      </c>
      <c r="N505" s="64"/>
      <c r="O505" s="64"/>
      <c r="P505" s="64"/>
    </row>
    <row r="506" spans="1:16" ht="20.100000000000001" customHeight="1" x14ac:dyDescent="0.25">
      <c r="A506" s="350">
        <v>287</v>
      </c>
      <c r="B506" s="82"/>
      <c r="C506" s="127" t="str">
        <f t="shared" si="98"/>
        <v/>
      </c>
      <c r="D506" s="128" t="str">
        <f t="shared" si="99"/>
        <v/>
      </c>
      <c r="E506" s="83"/>
      <c r="F506" s="84"/>
      <c r="G506" s="137" t="str">
        <f t="shared" si="103"/>
        <v/>
      </c>
      <c r="H506" s="134" t="str">
        <f t="shared" si="100"/>
        <v/>
      </c>
      <c r="I506" s="141" t="str">
        <f t="shared" si="104"/>
        <v/>
      </c>
      <c r="J506" s="131" t="str">
        <f>IF(B506&gt;0,ROUNDUP(VLOOKUP(B506,G011B!$B:$R,16,0),1),"")</f>
        <v/>
      </c>
      <c r="K506" s="131" t="str">
        <f t="shared" si="101"/>
        <v/>
      </c>
      <c r="L506" s="132" t="str">
        <f>IF(B506&lt;&gt;"",VLOOKUP(B506,G011B!$B:$Z,25,0),"")</f>
        <v/>
      </c>
      <c r="M506" s="161" t="str">
        <f t="shared" si="102"/>
        <v/>
      </c>
      <c r="N506" s="64"/>
      <c r="O506" s="64"/>
      <c r="P506" s="64"/>
    </row>
    <row r="507" spans="1:16" ht="20.100000000000001" customHeight="1" x14ac:dyDescent="0.25">
      <c r="A507" s="350">
        <v>288</v>
      </c>
      <c r="B507" s="82"/>
      <c r="C507" s="127" t="str">
        <f t="shared" si="98"/>
        <v/>
      </c>
      <c r="D507" s="128" t="str">
        <f t="shared" si="99"/>
        <v/>
      </c>
      <c r="E507" s="83"/>
      <c r="F507" s="84"/>
      <c r="G507" s="137" t="str">
        <f t="shared" si="103"/>
        <v/>
      </c>
      <c r="H507" s="134" t="str">
        <f t="shared" si="100"/>
        <v/>
      </c>
      <c r="I507" s="141" t="str">
        <f t="shared" si="104"/>
        <v/>
      </c>
      <c r="J507" s="131" t="str">
        <f>IF(B507&gt;0,ROUNDUP(VLOOKUP(B507,G011B!$B:$R,16,0),1),"")</f>
        <v/>
      </c>
      <c r="K507" s="131" t="str">
        <f t="shared" si="101"/>
        <v/>
      </c>
      <c r="L507" s="132" t="str">
        <f>IF(B507&lt;&gt;"",VLOOKUP(B507,G011B!$B:$Z,25,0),"")</f>
        <v/>
      </c>
      <c r="M507" s="161" t="str">
        <f t="shared" si="102"/>
        <v/>
      </c>
      <c r="N507" s="64"/>
      <c r="O507" s="64"/>
      <c r="P507" s="64"/>
    </row>
    <row r="508" spans="1:16" ht="20.100000000000001" customHeight="1" x14ac:dyDescent="0.25">
      <c r="A508" s="350">
        <v>289</v>
      </c>
      <c r="B508" s="82"/>
      <c r="C508" s="127" t="str">
        <f t="shared" si="98"/>
        <v/>
      </c>
      <c r="D508" s="128" t="str">
        <f t="shared" si="99"/>
        <v/>
      </c>
      <c r="E508" s="83"/>
      <c r="F508" s="84"/>
      <c r="G508" s="137" t="str">
        <f t="shared" si="103"/>
        <v/>
      </c>
      <c r="H508" s="134" t="str">
        <f t="shared" si="100"/>
        <v/>
      </c>
      <c r="I508" s="141" t="str">
        <f t="shared" si="104"/>
        <v/>
      </c>
      <c r="J508" s="131" t="str">
        <f>IF(B508&gt;0,ROUNDUP(VLOOKUP(B508,G011B!$B:$R,16,0),1),"")</f>
        <v/>
      </c>
      <c r="K508" s="131" t="str">
        <f t="shared" si="101"/>
        <v/>
      </c>
      <c r="L508" s="132" t="str">
        <f>IF(B508&lt;&gt;"",VLOOKUP(B508,G011B!$B:$Z,25,0),"")</f>
        <v/>
      </c>
      <c r="M508" s="161" t="str">
        <f t="shared" si="102"/>
        <v/>
      </c>
      <c r="N508" s="64"/>
      <c r="O508" s="64"/>
      <c r="P508" s="64"/>
    </row>
    <row r="509" spans="1:16" ht="20.100000000000001" customHeight="1" x14ac:dyDescent="0.25">
      <c r="A509" s="350">
        <v>290</v>
      </c>
      <c r="B509" s="82"/>
      <c r="C509" s="127" t="str">
        <f t="shared" si="98"/>
        <v/>
      </c>
      <c r="D509" s="128" t="str">
        <f t="shared" si="99"/>
        <v/>
      </c>
      <c r="E509" s="83"/>
      <c r="F509" s="84"/>
      <c r="G509" s="137" t="str">
        <f t="shared" si="103"/>
        <v/>
      </c>
      <c r="H509" s="134" t="str">
        <f t="shared" si="100"/>
        <v/>
      </c>
      <c r="I509" s="141" t="str">
        <f t="shared" si="104"/>
        <v/>
      </c>
      <c r="J509" s="131" t="str">
        <f>IF(B509&gt;0,ROUNDUP(VLOOKUP(B509,G011B!$B:$R,16,0),1),"")</f>
        <v/>
      </c>
      <c r="K509" s="131" t="str">
        <f t="shared" si="101"/>
        <v/>
      </c>
      <c r="L509" s="132" t="str">
        <f>IF(B509&lt;&gt;"",VLOOKUP(B509,G011B!$B:$Z,25,0),"")</f>
        <v/>
      </c>
      <c r="M509" s="161" t="str">
        <f t="shared" si="102"/>
        <v/>
      </c>
      <c r="N509" s="64"/>
      <c r="O509" s="64"/>
      <c r="P509" s="64"/>
    </row>
    <row r="510" spans="1:16" ht="20.100000000000001" customHeight="1" x14ac:dyDescent="0.25">
      <c r="A510" s="350">
        <v>291</v>
      </c>
      <c r="B510" s="82"/>
      <c r="C510" s="127" t="str">
        <f t="shared" si="98"/>
        <v/>
      </c>
      <c r="D510" s="128" t="str">
        <f t="shared" si="99"/>
        <v/>
      </c>
      <c r="E510" s="83"/>
      <c r="F510" s="84"/>
      <c r="G510" s="137" t="str">
        <f t="shared" si="103"/>
        <v/>
      </c>
      <c r="H510" s="134" t="str">
        <f t="shared" si="100"/>
        <v/>
      </c>
      <c r="I510" s="141" t="str">
        <f t="shared" si="104"/>
        <v/>
      </c>
      <c r="J510" s="131" t="str">
        <f>IF(B510&gt;0,ROUNDUP(VLOOKUP(B510,G011B!$B:$R,16,0),1),"")</f>
        <v/>
      </c>
      <c r="K510" s="131" t="str">
        <f t="shared" si="101"/>
        <v/>
      </c>
      <c r="L510" s="132" t="str">
        <f>IF(B510&lt;&gt;"",VLOOKUP(B510,G011B!$B:$Z,25,0),"")</f>
        <v/>
      </c>
      <c r="M510" s="161" t="str">
        <f t="shared" si="102"/>
        <v/>
      </c>
      <c r="N510" s="64"/>
      <c r="O510" s="64"/>
      <c r="P510" s="64"/>
    </row>
    <row r="511" spans="1:16" ht="20.100000000000001" customHeight="1" x14ac:dyDescent="0.25">
      <c r="A511" s="350">
        <v>292</v>
      </c>
      <c r="B511" s="82"/>
      <c r="C511" s="127" t="str">
        <f t="shared" si="98"/>
        <v/>
      </c>
      <c r="D511" s="128" t="str">
        <f t="shared" si="99"/>
        <v/>
      </c>
      <c r="E511" s="83"/>
      <c r="F511" s="84"/>
      <c r="G511" s="137" t="str">
        <f t="shared" si="103"/>
        <v/>
      </c>
      <c r="H511" s="134" t="str">
        <f t="shared" si="100"/>
        <v/>
      </c>
      <c r="I511" s="141" t="str">
        <f t="shared" si="104"/>
        <v/>
      </c>
      <c r="J511" s="131" t="str">
        <f>IF(B511&gt;0,ROUNDUP(VLOOKUP(B511,G011B!$B:$R,16,0),1),"")</f>
        <v/>
      </c>
      <c r="K511" s="131" t="str">
        <f t="shared" si="101"/>
        <v/>
      </c>
      <c r="L511" s="132" t="str">
        <f>IF(B511&lt;&gt;"",VLOOKUP(B511,G011B!$B:$Z,25,0),"")</f>
        <v/>
      </c>
      <c r="M511" s="161" t="str">
        <f t="shared" si="102"/>
        <v/>
      </c>
      <c r="N511" s="64"/>
      <c r="O511" s="64"/>
      <c r="P511" s="64"/>
    </row>
    <row r="512" spans="1:16" ht="20.100000000000001" customHeight="1" x14ac:dyDescent="0.25">
      <c r="A512" s="350">
        <v>293</v>
      </c>
      <c r="B512" s="82"/>
      <c r="C512" s="127" t="str">
        <f t="shared" si="98"/>
        <v/>
      </c>
      <c r="D512" s="128" t="str">
        <f t="shared" si="99"/>
        <v/>
      </c>
      <c r="E512" s="83"/>
      <c r="F512" s="84"/>
      <c r="G512" s="137" t="str">
        <f t="shared" si="103"/>
        <v/>
      </c>
      <c r="H512" s="134" t="str">
        <f t="shared" si="100"/>
        <v/>
      </c>
      <c r="I512" s="141" t="str">
        <f t="shared" si="104"/>
        <v/>
      </c>
      <c r="J512" s="131" t="str">
        <f>IF(B512&gt;0,ROUNDUP(VLOOKUP(B512,G011B!$B:$R,16,0),1),"")</f>
        <v/>
      </c>
      <c r="K512" s="131" t="str">
        <f t="shared" si="101"/>
        <v/>
      </c>
      <c r="L512" s="132" t="str">
        <f>IF(B512&lt;&gt;"",VLOOKUP(B512,G011B!$B:$Z,25,0),"")</f>
        <v/>
      </c>
      <c r="M512" s="161" t="str">
        <f t="shared" si="102"/>
        <v/>
      </c>
      <c r="N512" s="64"/>
      <c r="O512" s="64"/>
      <c r="P512" s="64"/>
    </row>
    <row r="513" spans="1:16" ht="20.100000000000001" customHeight="1" x14ac:dyDescent="0.25">
      <c r="A513" s="350">
        <v>294</v>
      </c>
      <c r="B513" s="82"/>
      <c r="C513" s="127" t="str">
        <f t="shared" si="98"/>
        <v/>
      </c>
      <c r="D513" s="128" t="str">
        <f t="shared" si="99"/>
        <v/>
      </c>
      <c r="E513" s="83"/>
      <c r="F513" s="84"/>
      <c r="G513" s="137" t="str">
        <f t="shared" si="103"/>
        <v/>
      </c>
      <c r="H513" s="134" t="str">
        <f t="shared" si="100"/>
        <v/>
      </c>
      <c r="I513" s="141" t="str">
        <f t="shared" si="104"/>
        <v/>
      </c>
      <c r="J513" s="131" t="str">
        <f>IF(B513&gt;0,ROUNDUP(VLOOKUP(B513,G011B!$B:$R,16,0),1),"")</f>
        <v/>
      </c>
      <c r="K513" s="131" t="str">
        <f t="shared" si="101"/>
        <v/>
      </c>
      <c r="L513" s="132" t="str">
        <f>IF(B513&lt;&gt;"",VLOOKUP(B513,G011B!$B:$Z,25,0),"")</f>
        <v/>
      </c>
      <c r="M513" s="161" t="str">
        <f t="shared" si="102"/>
        <v/>
      </c>
      <c r="N513" s="64"/>
      <c r="O513" s="64"/>
      <c r="P513" s="64"/>
    </row>
    <row r="514" spans="1:16" ht="20.100000000000001" customHeight="1" x14ac:dyDescent="0.25">
      <c r="A514" s="350">
        <v>295</v>
      </c>
      <c r="B514" s="82"/>
      <c r="C514" s="127" t="str">
        <f t="shared" si="98"/>
        <v/>
      </c>
      <c r="D514" s="128" t="str">
        <f t="shared" si="99"/>
        <v/>
      </c>
      <c r="E514" s="83"/>
      <c r="F514" s="84"/>
      <c r="G514" s="137" t="str">
        <f t="shared" si="103"/>
        <v/>
      </c>
      <c r="H514" s="134" t="str">
        <f t="shared" si="100"/>
        <v/>
      </c>
      <c r="I514" s="141" t="str">
        <f t="shared" si="104"/>
        <v/>
      </c>
      <c r="J514" s="131" t="str">
        <f>IF(B514&gt;0,ROUNDUP(VLOOKUP(B514,G011B!$B:$R,16,0),1),"")</f>
        <v/>
      </c>
      <c r="K514" s="131" t="str">
        <f t="shared" si="101"/>
        <v/>
      </c>
      <c r="L514" s="132" t="str">
        <f>IF(B514&lt;&gt;"",VLOOKUP(B514,G011B!$B:$Z,25,0),"")</f>
        <v/>
      </c>
      <c r="M514" s="161" t="str">
        <f t="shared" si="102"/>
        <v/>
      </c>
      <c r="N514" s="64"/>
      <c r="O514" s="64"/>
      <c r="P514" s="64"/>
    </row>
    <row r="515" spans="1:16" ht="20.100000000000001" customHeight="1" x14ac:dyDescent="0.25">
      <c r="A515" s="350">
        <v>296</v>
      </c>
      <c r="B515" s="82"/>
      <c r="C515" s="127" t="str">
        <f t="shared" si="98"/>
        <v/>
      </c>
      <c r="D515" s="128" t="str">
        <f t="shared" si="99"/>
        <v/>
      </c>
      <c r="E515" s="83"/>
      <c r="F515" s="84"/>
      <c r="G515" s="137" t="str">
        <f t="shared" si="103"/>
        <v/>
      </c>
      <c r="H515" s="134" t="str">
        <f t="shared" si="100"/>
        <v/>
      </c>
      <c r="I515" s="141" t="str">
        <f t="shared" si="104"/>
        <v/>
      </c>
      <c r="J515" s="131" t="str">
        <f>IF(B515&gt;0,ROUNDUP(VLOOKUP(B515,G011B!$B:$R,16,0),1),"")</f>
        <v/>
      </c>
      <c r="K515" s="131" t="str">
        <f t="shared" si="101"/>
        <v/>
      </c>
      <c r="L515" s="132" t="str">
        <f>IF(B515&lt;&gt;"",VLOOKUP(B515,G011B!$B:$Z,25,0),"")</f>
        <v/>
      </c>
      <c r="M515" s="161" t="str">
        <f t="shared" si="102"/>
        <v/>
      </c>
      <c r="N515" s="64"/>
      <c r="O515" s="64"/>
      <c r="P515" s="64"/>
    </row>
    <row r="516" spans="1:16" ht="20.100000000000001" customHeight="1" x14ac:dyDescent="0.25">
      <c r="A516" s="350">
        <v>297</v>
      </c>
      <c r="B516" s="82"/>
      <c r="C516" s="127" t="str">
        <f t="shared" si="98"/>
        <v/>
      </c>
      <c r="D516" s="128" t="str">
        <f t="shared" si="99"/>
        <v/>
      </c>
      <c r="E516" s="83"/>
      <c r="F516" s="84"/>
      <c r="G516" s="137" t="str">
        <f t="shared" si="103"/>
        <v/>
      </c>
      <c r="H516" s="134" t="str">
        <f t="shared" si="100"/>
        <v/>
      </c>
      <c r="I516" s="141" t="str">
        <f t="shared" si="104"/>
        <v/>
      </c>
      <c r="J516" s="131" t="str">
        <f>IF(B516&gt;0,ROUNDUP(VLOOKUP(B516,G011B!$B:$R,16,0),1),"")</f>
        <v/>
      </c>
      <c r="K516" s="131" t="str">
        <f t="shared" si="101"/>
        <v/>
      </c>
      <c r="L516" s="132" t="str">
        <f>IF(B516&lt;&gt;"",VLOOKUP(B516,G011B!$B:$Z,25,0),"")</f>
        <v/>
      </c>
      <c r="M516" s="161" t="str">
        <f t="shared" si="102"/>
        <v/>
      </c>
      <c r="N516" s="64"/>
      <c r="O516" s="64"/>
      <c r="P516" s="64"/>
    </row>
    <row r="517" spans="1:16" ht="20.100000000000001" customHeight="1" x14ac:dyDescent="0.25">
      <c r="A517" s="350">
        <v>298</v>
      </c>
      <c r="B517" s="82"/>
      <c r="C517" s="127" t="str">
        <f t="shared" si="98"/>
        <v/>
      </c>
      <c r="D517" s="128" t="str">
        <f t="shared" si="99"/>
        <v/>
      </c>
      <c r="E517" s="83"/>
      <c r="F517" s="84"/>
      <c r="G517" s="137" t="str">
        <f t="shared" si="103"/>
        <v/>
      </c>
      <c r="H517" s="134" t="str">
        <f t="shared" si="100"/>
        <v/>
      </c>
      <c r="I517" s="141" t="str">
        <f t="shared" si="104"/>
        <v/>
      </c>
      <c r="J517" s="131" t="str">
        <f>IF(B517&gt;0,ROUNDUP(VLOOKUP(B517,G011B!$B:$R,16,0),1),"")</f>
        <v/>
      </c>
      <c r="K517" s="131" t="str">
        <f t="shared" si="101"/>
        <v/>
      </c>
      <c r="L517" s="132" t="str">
        <f>IF(B517&lt;&gt;"",VLOOKUP(B517,G011B!$B:$Z,25,0),"")</f>
        <v/>
      </c>
      <c r="M517" s="161" t="str">
        <f t="shared" si="102"/>
        <v/>
      </c>
      <c r="N517" s="64"/>
      <c r="O517" s="64"/>
      <c r="P517" s="64"/>
    </row>
    <row r="518" spans="1:16" ht="20.100000000000001" customHeight="1" x14ac:dyDescent="0.25">
      <c r="A518" s="350">
        <v>299</v>
      </c>
      <c r="B518" s="82"/>
      <c r="C518" s="127" t="str">
        <f t="shared" si="98"/>
        <v/>
      </c>
      <c r="D518" s="128" t="str">
        <f t="shared" si="99"/>
        <v/>
      </c>
      <c r="E518" s="83"/>
      <c r="F518" s="84"/>
      <c r="G518" s="137" t="str">
        <f t="shared" si="103"/>
        <v/>
      </c>
      <c r="H518" s="134" t="str">
        <f t="shared" si="100"/>
        <v/>
      </c>
      <c r="I518" s="141" t="str">
        <f t="shared" si="104"/>
        <v/>
      </c>
      <c r="J518" s="131" t="str">
        <f>IF(B518&gt;0,ROUNDUP(VLOOKUP(B518,G011B!$B:$R,16,0),1),"")</f>
        <v/>
      </c>
      <c r="K518" s="131" t="str">
        <f t="shared" si="101"/>
        <v/>
      </c>
      <c r="L518" s="132" t="str">
        <f>IF(B518&lt;&gt;"",VLOOKUP(B518,G011B!$B:$Z,25,0),"")</f>
        <v/>
      </c>
      <c r="M518" s="161" t="str">
        <f t="shared" si="102"/>
        <v/>
      </c>
      <c r="N518" s="64"/>
      <c r="O518" s="64"/>
      <c r="P518" s="64"/>
    </row>
    <row r="519" spans="1:16" ht="20.100000000000001" customHeight="1" thickBot="1" x14ac:dyDescent="0.3">
      <c r="A519" s="351">
        <v>300</v>
      </c>
      <c r="B519" s="85"/>
      <c r="C519" s="129" t="str">
        <f t="shared" si="98"/>
        <v/>
      </c>
      <c r="D519" s="130" t="str">
        <f t="shared" si="99"/>
        <v/>
      </c>
      <c r="E519" s="86"/>
      <c r="F519" s="87"/>
      <c r="G519" s="138" t="str">
        <f t="shared" si="103"/>
        <v/>
      </c>
      <c r="H519" s="135" t="str">
        <f t="shared" si="100"/>
        <v/>
      </c>
      <c r="I519" s="142" t="str">
        <f t="shared" si="104"/>
        <v/>
      </c>
      <c r="J519" s="131" t="str">
        <f>IF(B519&gt;0,ROUNDUP(VLOOKUP(B519,G011B!$B:$R,16,0),1),"")</f>
        <v/>
      </c>
      <c r="K519" s="131" t="str">
        <f t="shared" si="101"/>
        <v/>
      </c>
      <c r="L519" s="132" t="str">
        <f>IF(B519&lt;&gt;"",VLOOKUP(B519,G011B!$B:$Z,25,0),"")</f>
        <v/>
      </c>
      <c r="M519" s="161" t="str">
        <f t="shared" si="102"/>
        <v/>
      </c>
      <c r="N519" s="64"/>
      <c r="O519" s="64"/>
      <c r="P519" s="64"/>
    </row>
    <row r="520" spans="1:16" ht="20.100000000000001" customHeight="1" thickBot="1" x14ac:dyDescent="0.35">
      <c r="A520" s="534" t="s">
        <v>35</v>
      </c>
      <c r="B520" s="535"/>
      <c r="C520" s="535"/>
      <c r="D520" s="535"/>
      <c r="E520" s="535"/>
      <c r="F520" s="536"/>
      <c r="G520" s="139">
        <f>SUM(G500:G519)</f>
        <v>0</v>
      </c>
      <c r="H520" s="346"/>
      <c r="I520" s="122">
        <f>IF(C498=C463,SUM(I500:I519)+I485,SUM(I500:I519))</f>
        <v>0</v>
      </c>
      <c r="J520" s="64"/>
      <c r="K520" s="64"/>
      <c r="L520" s="64"/>
      <c r="M520" s="64"/>
      <c r="N520" s="143">
        <f>IF(COUNTA(E500:E519)&gt;0,1,0)</f>
        <v>0</v>
      </c>
      <c r="O520" s="64"/>
      <c r="P520" s="64"/>
    </row>
    <row r="521" spans="1:16" ht="20.100000000000001" customHeight="1" thickBot="1" x14ac:dyDescent="0.3">
      <c r="A521" s="527" t="s">
        <v>73</v>
      </c>
      <c r="B521" s="528"/>
      <c r="C521" s="528"/>
      <c r="D521" s="529"/>
      <c r="E521" s="111">
        <f>SUM(G:G)/2</f>
        <v>0</v>
      </c>
      <c r="F521" s="530"/>
      <c r="G521" s="531"/>
      <c r="H521" s="532"/>
      <c r="I521" s="120">
        <f>SUM(I500:I519)+I486</f>
        <v>0</v>
      </c>
      <c r="J521" s="64"/>
      <c r="K521" s="64"/>
      <c r="L521" s="64"/>
      <c r="M521" s="64"/>
      <c r="N521" s="64"/>
      <c r="O521" s="64"/>
      <c r="P521" s="64"/>
    </row>
    <row r="522" spans="1:16" x14ac:dyDescent="0.25">
      <c r="A522" s="341" t="s">
        <v>137</v>
      </c>
      <c r="B522" s="64"/>
      <c r="C522" s="64"/>
      <c r="D522" s="64"/>
      <c r="E522" s="64"/>
      <c r="F522" s="64"/>
      <c r="G522" s="64"/>
      <c r="H522" s="64"/>
      <c r="I522" s="64"/>
      <c r="J522" s="64"/>
      <c r="K522" s="64"/>
      <c r="L522" s="64"/>
      <c r="M522" s="64"/>
      <c r="N522" s="64"/>
      <c r="O522" s="64"/>
      <c r="P522" s="64"/>
    </row>
    <row r="523" spans="1:16" x14ac:dyDescent="0.25">
      <c r="A523" s="64"/>
      <c r="B523" s="64"/>
      <c r="C523" s="64"/>
      <c r="D523" s="64"/>
      <c r="E523" s="64"/>
      <c r="F523" s="64"/>
      <c r="G523" s="64"/>
      <c r="H523" s="64"/>
      <c r="I523" s="64"/>
      <c r="J523" s="64"/>
      <c r="K523" s="64"/>
      <c r="L523" s="64"/>
      <c r="M523" s="64"/>
      <c r="N523" s="64"/>
      <c r="O523" s="64"/>
      <c r="P523" s="64"/>
    </row>
    <row r="524" spans="1:16" ht="19.5" x14ac:dyDescent="0.3">
      <c r="A524" s="352" t="s">
        <v>32</v>
      </c>
      <c r="B524" s="354">
        <f ca="1">imzatarihi</f>
        <v>46091</v>
      </c>
      <c r="C524" s="353" t="s">
        <v>33</v>
      </c>
      <c r="D524" s="355" t="str">
        <f>IF(kurulusyetkilisi&gt;0,kurulusyetkilisi,"")</f>
        <v/>
      </c>
      <c r="E524" s="64"/>
      <c r="F524" s="64"/>
      <c r="G524" s="230"/>
      <c r="H524" s="229"/>
      <c r="I524" s="229"/>
      <c r="J524" s="64"/>
      <c r="K524" s="94"/>
      <c r="L524" s="94"/>
      <c r="M524" s="2"/>
      <c r="N524" s="94"/>
      <c r="O524" s="94"/>
      <c r="P524" s="64"/>
    </row>
    <row r="525" spans="1:16" ht="19.5" x14ac:dyDescent="0.3">
      <c r="A525" s="232"/>
      <c r="B525" s="232"/>
      <c r="C525" s="353" t="s">
        <v>34</v>
      </c>
      <c r="D525" s="77"/>
      <c r="E525" s="469"/>
      <c r="F525" s="469"/>
      <c r="G525" s="469"/>
      <c r="H525" s="61"/>
      <c r="I525" s="61"/>
      <c r="J525" s="64"/>
      <c r="K525" s="94"/>
      <c r="L525" s="94"/>
      <c r="M525" s="2"/>
      <c r="N525" s="94"/>
      <c r="O525" s="94"/>
      <c r="P525" s="64"/>
    </row>
    <row r="526" spans="1:16" ht="15.75" x14ac:dyDescent="0.25">
      <c r="A526" s="508" t="s">
        <v>66</v>
      </c>
      <c r="B526" s="508"/>
      <c r="C526" s="508"/>
      <c r="D526" s="508"/>
      <c r="E526" s="508"/>
      <c r="F526" s="508"/>
      <c r="G526" s="508"/>
      <c r="H526" s="508"/>
      <c r="I526" s="508"/>
      <c r="J526" s="64"/>
      <c r="K526" s="64"/>
      <c r="L526" s="64"/>
      <c r="M526" s="64"/>
      <c r="N526" s="64"/>
      <c r="O526" s="64"/>
      <c r="P526" s="64"/>
    </row>
    <row r="527" spans="1:16" x14ac:dyDescent="0.25">
      <c r="A527" s="494" t="str">
        <f>IF(YilDonem&lt;&gt;"",CONCATENATE(YilDonem," dönemine aittir."),"")</f>
        <v/>
      </c>
      <c r="B527" s="494"/>
      <c r="C527" s="494"/>
      <c r="D527" s="494"/>
      <c r="E527" s="494"/>
      <c r="F527" s="494"/>
      <c r="G527" s="494"/>
      <c r="H527" s="494"/>
      <c r="I527" s="494"/>
      <c r="J527" s="64"/>
      <c r="K527" s="64"/>
      <c r="L527" s="64"/>
      <c r="M527" s="64"/>
      <c r="N527" s="64"/>
      <c r="O527" s="64"/>
      <c r="P527" s="64"/>
    </row>
    <row r="528" spans="1:16" ht="19.5" thickBot="1" x14ac:dyDescent="0.35">
      <c r="A528" s="526" t="s">
        <v>75</v>
      </c>
      <c r="B528" s="526"/>
      <c r="C528" s="526"/>
      <c r="D528" s="526"/>
      <c r="E528" s="526"/>
      <c r="F528" s="526"/>
      <c r="G528" s="526"/>
      <c r="H528" s="526"/>
      <c r="I528" s="526"/>
      <c r="J528" s="64"/>
      <c r="K528" s="64"/>
      <c r="L528" s="64"/>
      <c r="M528" s="64"/>
      <c r="N528" s="64"/>
      <c r="O528" s="64"/>
      <c r="P528" s="64"/>
    </row>
    <row r="529" spans="1:16" ht="19.5" customHeight="1" thickBot="1" x14ac:dyDescent="0.3">
      <c r="A529" s="496" t="s">
        <v>167</v>
      </c>
      <c r="B529" s="498"/>
      <c r="C529" s="496" t="str">
        <f>IF(ProjeNo&gt;0,ProjeNo,"")</f>
        <v/>
      </c>
      <c r="D529" s="497"/>
      <c r="E529" s="497"/>
      <c r="F529" s="497"/>
      <c r="G529" s="497"/>
      <c r="H529" s="497"/>
      <c r="I529" s="498"/>
      <c r="J529" s="64"/>
      <c r="K529" s="64"/>
      <c r="L529" s="64"/>
      <c r="M529" s="64"/>
      <c r="N529" s="64"/>
      <c r="O529" s="64"/>
      <c r="P529" s="64"/>
    </row>
    <row r="530" spans="1:16" ht="29.25" customHeight="1" thickBot="1" x14ac:dyDescent="0.3">
      <c r="A530" s="533" t="s">
        <v>168</v>
      </c>
      <c r="B530" s="522"/>
      <c r="C530" s="519" t="str">
        <f>IF(ProjeAdi&gt;0,ProjeAdi,"")</f>
        <v/>
      </c>
      <c r="D530" s="520"/>
      <c r="E530" s="520"/>
      <c r="F530" s="520"/>
      <c r="G530" s="520"/>
      <c r="H530" s="520"/>
      <c r="I530" s="521"/>
      <c r="J530" s="64"/>
      <c r="K530" s="64"/>
      <c r="L530" s="64"/>
      <c r="M530" s="64"/>
      <c r="N530" s="64"/>
      <c r="O530" s="64"/>
      <c r="P530" s="64"/>
    </row>
    <row r="531" spans="1:16" ht="29.25" customHeight="1" thickBot="1" x14ac:dyDescent="0.3">
      <c r="A531" s="533" t="s">
        <v>180</v>
      </c>
      <c r="B531" s="522"/>
      <c r="C531" s="539"/>
      <c r="D531" s="537"/>
      <c r="E531" s="537"/>
      <c r="F531" s="537"/>
      <c r="G531" s="537"/>
      <c r="H531" s="537"/>
      <c r="I531" s="538"/>
      <c r="J531" s="64"/>
      <c r="K531" s="64"/>
      <c r="L531" s="64"/>
      <c r="M531" s="64"/>
      <c r="N531" s="64"/>
      <c r="O531" s="64"/>
      <c r="P531" s="64"/>
    </row>
    <row r="532" spans="1:16" ht="29.25" customHeight="1" thickBot="1" x14ac:dyDescent="0.3">
      <c r="A532" s="533" t="s">
        <v>181</v>
      </c>
      <c r="B532" s="522"/>
      <c r="C532" s="539"/>
      <c r="D532" s="537"/>
      <c r="E532" s="537"/>
      <c r="F532" s="537"/>
      <c r="G532" s="537"/>
      <c r="H532" s="537"/>
      <c r="I532" s="538"/>
      <c r="J532" s="64"/>
      <c r="K532" s="64"/>
      <c r="L532" s="64"/>
      <c r="M532" s="64"/>
      <c r="N532" s="64"/>
      <c r="O532" s="64"/>
      <c r="P532" s="64"/>
    </row>
    <row r="533" spans="1:16" ht="19.5" customHeight="1" thickBot="1" x14ac:dyDescent="0.3">
      <c r="A533" s="496" t="s">
        <v>67</v>
      </c>
      <c r="B533" s="498"/>
      <c r="C533" s="14"/>
      <c r="D533" s="537"/>
      <c r="E533" s="537"/>
      <c r="F533" s="537"/>
      <c r="G533" s="537"/>
      <c r="H533" s="537"/>
      <c r="I533" s="538"/>
      <c r="J533" s="64"/>
      <c r="K533" s="64"/>
      <c r="L533" s="64"/>
      <c r="M533" s="64"/>
      <c r="N533" s="64"/>
      <c r="O533" s="64"/>
      <c r="P533" s="64"/>
    </row>
    <row r="534" spans="1:16" s="1" customFormat="1" ht="30.75" thickBot="1" x14ac:dyDescent="0.3">
      <c r="A534" s="334" t="s">
        <v>3</v>
      </c>
      <c r="B534" s="334" t="s">
        <v>4</v>
      </c>
      <c r="C534" s="334" t="s">
        <v>56</v>
      </c>
      <c r="D534" s="334" t="s">
        <v>141</v>
      </c>
      <c r="E534" s="334" t="s">
        <v>68</v>
      </c>
      <c r="F534" s="334" t="s">
        <v>69</v>
      </c>
      <c r="G534" s="334" t="s">
        <v>70</v>
      </c>
      <c r="H534" s="334" t="s">
        <v>71</v>
      </c>
      <c r="I534" s="334" t="s">
        <v>72</v>
      </c>
      <c r="J534" s="347" t="s">
        <v>76</v>
      </c>
      <c r="K534" s="348" t="s">
        <v>77</v>
      </c>
      <c r="L534" s="348" t="s">
        <v>69</v>
      </c>
      <c r="M534" s="333"/>
      <c r="N534" s="333"/>
      <c r="O534" s="333"/>
      <c r="P534" s="333"/>
    </row>
    <row r="535" spans="1:16" ht="20.100000000000001" customHeight="1" x14ac:dyDescent="0.25">
      <c r="A535" s="349">
        <v>301</v>
      </c>
      <c r="B535" s="79"/>
      <c r="C535" s="125" t="str">
        <f t="shared" ref="C535:C554" si="105">IF(B535&lt;&gt;"",VLOOKUP(B535,PersonelTablo,2,0),"")</f>
        <v/>
      </c>
      <c r="D535" s="126" t="str">
        <f t="shared" ref="D535:D554" si="106">IF(B535&lt;&gt;"",VLOOKUP(B535,PersonelTablo,3,0),"")</f>
        <v/>
      </c>
      <c r="E535" s="80"/>
      <c r="F535" s="81"/>
      <c r="G535" s="136" t="str">
        <f>IF(AND(B535&lt;&gt;"",L535&gt;=F535),E535*F535,"")</f>
        <v/>
      </c>
      <c r="H535" s="133" t="str">
        <f t="shared" ref="H535:H554" si="107">IF(B535&lt;&gt;"",VLOOKUP(B535,G011CTablo,15,0),"")</f>
        <v/>
      </c>
      <c r="I535" s="140" t="str">
        <f>IF(AND(B535&lt;&gt;"",J535&gt;=K535,L535&gt;0),G535*H535,"")</f>
        <v/>
      </c>
      <c r="J535" s="131" t="str">
        <f>IF(B535&gt;0,ROUNDUP(VLOOKUP(B535,G011B!$B:$R,16,0),1),"")</f>
        <v/>
      </c>
      <c r="K535" s="131" t="str">
        <f t="shared" ref="K535:K554" si="108">IF(B535&gt;0,SUMIF($B:$B,B535,$G:$G),"")</f>
        <v/>
      </c>
      <c r="L535" s="132" t="str">
        <f>IF(B535&lt;&gt;"",VLOOKUP(B535,G011B!$B:$Z,25,0),"")</f>
        <v/>
      </c>
      <c r="M535" s="161" t="str">
        <f t="shared" ref="M535:M554" si="109">IF(J535&gt;=K535,"","Personelin bütün iş paketlerindeki Toplam Adam Ay değeri "&amp;K535&amp;" olup, bu değer, G011B formunda beyan edilen Çalışılan Toplam Ay değerini geçemez. Maliyeti hesaplamak için Adam/Ay Oranı veya Çalışılan Ay değerini düzeltiniz. ")</f>
        <v/>
      </c>
      <c r="N535" s="64"/>
      <c r="O535" s="64"/>
      <c r="P535" s="64"/>
    </row>
    <row r="536" spans="1:16" ht="20.100000000000001" customHeight="1" x14ac:dyDescent="0.25">
      <c r="A536" s="350">
        <v>302</v>
      </c>
      <c r="B536" s="82"/>
      <c r="C536" s="127" t="str">
        <f t="shared" si="105"/>
        <v/>
      </c>
      <c r="D536" s="128" t="str">
        <f t="shared" si="106"/>
        <v/>
      </c>
      <c r="E536" s="83"/>
      <c r="F536" s="84"/>
      <c r="G536" s="137" t="str">
        <f t="shared" ref="G536:G554" si="110">IF(AND(B536&lt;&gt;"",L536&gt;=F536),E536*F536,"")</f>
        <v/>
      </c>
      <c r="H536" s="134" t="str">
        <f t="shared" si="107"/>
        <v/>
      </c>
      <c r="I536" s="141" t="str">
        <f t="shared" ref="I536:I554" si="111">IF(AND(B536&lt;&gt;"",J536&gt;=K536,L536&gt;0),G536*H536,"")</f>
        <v/>
      </c>
      <c r="J536" s="131" t="str">
        <f>IF(B536&gt;0,ROUNDUP(VLOOKUP(B536,G011B!$B:$R,16,0),1),"")</f>
        <v/>
      </c>
      <c r="K536" s="131" t="str">
        <f t="shared" si="108"/>
        <v/>
      </c>
      <c r="L536" s="132" t="str">
        <f>IF(B536&lt;&gt;"",VLOOKUP(B536,G011B!$B:$Z,25,0),"")</f>
        <v/>
      </c>
      <c r="M536" s="161" t="str">
        <f t="shared" si="109"/>
        <v/>
      </c>
      <c r="N536" s="64"/>
      <c r="O536" s="64"/>
      <c r="P536" s="64"/>
    </row>
    <row r="537" spans="1:16" ht="20.100000000000001" customHeight="1" x14ac:dyDescent="0.25">
      <c r="A537" s="350">
        <v>303</v>
      </c>
      <c r="B537" s="82"/>
      <c r="C537" s="127" t="str">
        <f t="shared" si="105"/>
        <v/>
      </c>
      <c r="D537" s="128" t="str">
        <f t="shared" si="106"/>
        <v/>
      </c>
      <c r="E537" s="83"/>
      <c r="F537" s="84"/>
      <c r="G537" s="137" t="str">
        <f t="shared" si="110"/>
        <v/>
      </c>
      <c r="H537" s="134" t="str">
        <f t="shared" si="107"/>
        <v/>
      </c>
      <c r="I537" s="141" t="str">
        <f t="shared" si="111"/>
        <v/>
      </c>
      <c r="J537" s="131" t="str">
        <f>IF(B537&gt;0,ROUNDUP(VLOOKUP(B537,G011B!$B:$R,16,0),1),"")</f>
        <v/>
      </c>
      <c r="K537" s="131" t="str">
        <f t="shared" si="108"/>
        <v/>
      </c>
      <c r="L537" s="132" t="str">
        <f>IF(B537&lt;&gt;"",VLOOKUP(B537,G011B!$B:$Z,25,0),"")</f>
        <v/>
      </c>
      <c r="M537" s="161" t="str">
        <f t="shared" si="109"/>
        <v/>
      </c>
      <c r="N537" s="64"/>
      <c r="O537" s="64"/>
      <c r="P537" s="64"/>
    </row>
    <row r="538" spans="1:16" ht="20.100000000000001" customHeight="1" x14ac:dyDescent="0.25">
      <c r="A538" s="350">
        <v>304</v>
      </c>
      <c r="B538" s="82"/>
      <c r="C538" s="127" t="str">
        <f t="shared" si="105"/>
        <v/>
      </c>
      <c r="D538" s="128" t="str">
        <f t="shared" si="106"/>
        <v/>
      </c>
      <c r="E538" s="83"/>
      <c r="F538" s="84"/>
      <c r="G538" s="137" t="str">
        <f t="shared" si="110"/>
        <v/>
      </c>
      <c r="H538" s="134" t="str">
        <f t="shared" si="107"/>
        <v/>
      </c>
      <c r="I538" s="141" t="str">
        <f t="shared" si="111"/>
        <v/>
      </c>
      <c r="J538" s="131" t="str">
        <f>IF(B538&gt;0,ROUNDUP(VLOOKUP(B538,G011B!$B:$R,16,0),1),"")</f>
        <v/>
      </c>
      <c r="K538" s="131" t="str">
        <f t="shared" si="108"/>
        <v/>
      </c>
      <c r="L538" s="132" t="str">
        <f>IF(B538&lt;&gt;"",VLOOKUP(B538,G011B!$B:$Z,25,0),"")</f>
        <v/>
      </c>
      <c r="M538" s="161" t="str">
        <f t="shared" si="109"/>
        <v/>
      </c>
      <c r="N538" s="64"/>
      <c r="O538" s="64"/>
      <c r="P538" s="64"/>
    </row>
    <row r="539" spans="1:16" ht="20.100000000000001" customHeight="1" x14ac:dyDescent="0.25">
      <c r="A539" s="350">
        <v>305</v>
      </c>
      <c r="B539" s="82"/>
      <c r="C539" s="127" t="str">
        <f t="shared" si="105"/>
        <v/>
      </c>
      <c r="D539" s="128" t="str">
        <f t="shared" si="106"/>
        <v/>
      </c>
      <c r="E539" s="83"/>
      <c r="F539" s="84"/>
      <c r="G539" s="137" t="str">
        <f t="shared" si="110"/>
        <v/>
      </c>
      <c r="H539" s="134" t="str">
        <f t="shared" si="107"/>
        <v/>
      </c>
      <c r="I539" s="141" t="str">
        <f t="shared" si="111"/>
        <v/>
      </c>
      <c r="J539" s="131" t="str">
        <f>IF(B539&gt;0,ROUNDUP(VLOOKUP(B539,G011B!$B:$R,16,0),1),"")</f>
        <v/>
      </c>
      <c r="K539" s="131" t="str">
        <f t="shared" si="108"/>
        <v/>
      </c>
      <c r="L539" s="132" t="str">
        <f>IF(B539&lt;&gt;"",VLOOKUP(B539,G011B!$B:$Z,25,0),"")</f>
        <v/>
      </c>
      <c r="M539" s="161" t="str">
        <f t="shared" si="109"/>
        <v/>
      </c>
      <c r="N539" s="64"/>
      <c r="O539" s="64"/>
      <c r="P539" s="64"/>
    </row>
    <row r="540" spans="1:16" ht="20.100000000000001" customHeight="1" x14ac:dyDescent="0.25">
      <c r="A540" s="350">
        <v>306</v>
      </c>
      <c r="B540" s="82"/>
      <c r="C540" s="127" t="str">
        <f t="shared" si="105"/>
        <v/>
      </c>
      <c r="D540" s="128" t="str">
        <f t="shared" si="106"/>
        <v/>
      </c>
      <c r="E540" s="83"/>
      <c r="F540" s="84"/>
      <c r="G540" s="137" t="str">
        <f t="shared" si="110"/>
        <v/>
      </c>
      <c r="H540" s="134" t="str">
        <f t="shared" si="107"/>
        <v/>
      </c>
      <c r="I540" s="141" t="str">
        <f t="shared" si="111"/>
        <v/>
      </c>
      <c r="J540" s="131" t="str">
        <f>IF(B540&gt;0,ROUNDUP(VLOOKUP(B540,G011B!$B:$R,16,0),1),"")</f>
        <v/>
      </c>
      <c r="K540" s="131" t="str">
        <f t="shared" si="108"/>
        <v/>
      </c>
      <c r="L540" s="132" t="str">
        <f>IF(B540&lt;&gt;"",VLOOKUP(B540,G011B!$B:$Z,25,0),"")</f>
        <v/>
      </c>
      <c r="M540" s="161" t="str">
        <f t="shared" si="109"/>
        <v/>
      </c>
      <c r="N540" s="64"/>
      <c r="O540" s="64"/>
      <c r="P540" s="64"/>
    </row>
    <row r="541" spans="1:16" ht="20.100000000000001" customHeight="1" x14ac:dyDescent="0.25">
      <c r="A541" s="350">
        <v>307</v>
      </c>
      <c r="B541" s="82"/>
      <c r="C541" s="127" t="str">
        <f t="shared" si="105"/>
        <v/>
      </c>
      <c r="D541" s="128" t="str">
        <f t="shared" si="106"/>
        <v/>
      </c>
      <c r="E541" s="83"/>
      <c r="F541" s="84"/>
      <c r="G541" s="137" t="str">
        <f t="shared" si="110"/>
        <v/>
      </c>
      <c r="H541" s="134" t="str">
        <f t="shared" si="107"/>
        <v/>
      </c>
      <c r="I541" s="141" t="str">
        <f t="shared" si="111"/>
        <v/>
      </c>
      <c r="J541" s="131" t="str">
        <f>IF(B541&gt;0,ROUNDUP(VLOOKUP(B541,G011B!$B:$R,16,0),1),"")</f>
        <v/>
      </c>
      <c r="K541" s="131" t="str">
        <f t="shared" si="108"/>
        <v/>
      </c>
      <c r="L541" s="132" t="str">
        <f>IF(B541&lt;&gt;"",VLOOKUP(B541,G011B!$B:$Z,25,0),"")</f>
        <v/>
      </c>
      <c r="M541" s="161" t="str">
        <f t="shared" si="109"/>
        <v/>
      </c>
      <c r="N541" s="64"/>
      <c r="O541" s="64"/>
      <c r="P541" s="64"/>
    </row>
    <row r="542" spans="1:16" ht="20.100000000000001" customHeight="1" x14ac:dyDescent="0.25">
      <c r="A542" s="350">
        <v>308</v>
      </c>
      <c r="B542" s="82"/>
      <c r="C542" s="127" t="str">
        <f t="shared" si="105"/>
        <v/>
      </c>
      <c r="D542" s="128" t="str">
        <f t="shared" si="106"/>
        <v/>
      </c>
      <c r="E542" s="83"/>
      <c r="F542" s="84"/>
      <c r="G542" s="137" t="str">
        <f t="shared" si="110"/>
        <v/>
      </c>
      <c r="H542" s="134" t="str">
        <f t="shared" si="107"/>
        <v/>
      </c>
      <c r="I542" s="141" t="str">
        <f t="shared" si="111"/>
        <v/>
      </c>
      <c r="J542" s="131" t="str">
        <f>IF(B542&gt;0,ROUNDUP(VLOOKUP(B542,G011B!$B:$R,16,0),1),"")</f>
        <v/>
      </c>
      <c r="K542" s="131" t="str">
        <f t="shared" si="108"/>
        <v/>
      </c>
      <c r="L542" s="132" t="str">
        <f>IF(B542&lt;&gt;"",VLOOKUP(B542,G011B!$B:$Z,25,0),"")</f>
        <v/>
      </c>
      <c r="M542" s="161" t="str">
        <f t="shared" si="109"/>
        <v/>
      </c>
      <c r="N542" s="64"/>
      <c r="O542" s="64"/>
      <c r="P542" s="64"/>
    </row>
    <row r="543" spans="1:16" ht="20.100000000000001" customHeight="1" x14ac:dyDescent="0.25">
      <c r="A543" s="350">
        <v>309</v>
      </c>
      <c r="B543" s="82"/>
      <c r="C543" s="127" t="str">
        <f t="shared" si="105"/>
        <v/>
      </c>
      <c r="D543" s="128" t="str">
        <f t="shared" si="106"/>
        <v/>
      </c>
      <c r="E543" s="83"/>
      <c r="F543" s="84"/>
      <c r="G543" s="137" t="str">
        <f t="shared" si="110"/>
        <v/>
      </c>
      <c r="H543" s="134" t="str">
        <f t="shared" si="107"/>
        <v/>
      </c>
      <c r="I543" s="141" t="str">
        <f t="shared" si="111"/>
        <v/>
      </c>
      <c r="J543" s="131" t="str">
        <f>IF(B543&gt;0,ROUNDUP(VLOOKUP(B543,G011B!$B:$R,16,0),1),"")</f>
        <v/>
      </c>
      <c r="K543" s="131" t="str">
        <f t="shared" si="108"/>
        <v/>
      </c>
      <c r="L543" s="132" t="str">
        <f>IF(B543&lt;&gt;"",VLOOKUP(B543,G011B!$B:$Z,25,0),"")</f>
        <v/>
      </c>
      <c r="M543" s="161" t="str">
        <f t="shared" si="109"/>
        <v/>
      </c>
      <c r="N543" s="64"/>
      <c r="O543" s="64"/>
      <c r="P543" s="64"/>
    </row>
    <row r="544" spans="1:16" ht="20.100000000000001" customHeight="1" x14ac:dyDescent="0.25">
      <c r="A544" s="350">
        <v>310</v>
      </c>
      <c r="B544" s="82"/>
      <c r="C544" s="127" t="str">
        <f t="shared" si="105"/>
        <v/>
      </c>
      <c r="D544" s="128" t="str">
        <f t="shared" si="106"/>
        <v/>
      </c>
      <c r="E544" s="83"/>
      <c r="F544" s="84"/>
      <c r="G544" s="137" t="str">
        <f t="shared" si="110"/>
        <v/>
      </c>
      <c r="H544" s="134" t="str">
        <f t="shared" si="107"/>
        <v/>
      </c>
      <c r="I544" s="141" t="str">
        <f t="shared" si="111"/>
        <v/>
      </c>
      <c r="J544" s="131" t="str">
        <f>IF(B544&gt;0,ROUNDUP(VLOOKUP(B544,G011B!$B:$R,16,0),1),"")</f>
        <v/>
      </c>
      <c r="K544" s="131" t="str">
        <f t="shared" si="108"/>
        <v/>
      </c>
      <c r="L544" s="132" t="str">
        <f>IF(B544&lt;&gt;"",VLOOKUP(B544,G011B!$B:$Z,25,0),"")</f>
        <v/>
      </c>
      <c r="M544" s="161" t="str">
        <f t="shared" si="109"/>
        <v/>
      </c>
      <c r="N544" s="64"/>
      <c r="O544" s="64"/>
      <c r="P544" s="64"/>
    </row>
    <row r="545" spans="1:16" ht="20.100000000000001" customHeight="1" x14ac:dyDescent="0.25">
      <c r="A545" s="350">
        <v>311</v>
      </c>
      <c r="B545" s="82"/>
      <c r="C545" s="127" t="str">
        <f t="shared" si="105"/>
        <v/>
      </c>
      <c r="D545" s="128" t="str">
        <f t="shared" si="106"/>
        <v/>
      </c>
      <c r="E545" s="83"/>
      <c r="F545" s="84"/>
      <c r="G545" s="137" t="str">
        <f t="shared" si="110"/>
        <v/>
      </c>
      <c r="H545" s="134" t="str">
        <f t="shared" si="107"/>
        <v/>
      </c>
      <c r="I545" s="141" t="str">
        <f t="shared" si="111"/>
        <v/>
      </c>
      <c r="J545" s="131" t="str">
        <f>IF(B545&gt;0,ROUNDUP(VLOOKUP(B545,G011B!$B:$R,16,0),1),"")</f>
        <v/>
      </c>
      <c r="K545" s="131" t="str">
        <f t="shared" si="108"/>
        <v/>
      </c>
      <c r="L545" s="132" t="str">
        <f>IF(B545&lt;&gt;"",VLOOKUP(B545,G011B!$B:$Z,25,0),"")</f>
        <v/>
      </c>
      <c r="M545" s="161" t="str">
        <f t="shared" si="109"/>
        <v/>
      </c>
      <c r="N545" s="64"/>
      <c r="O545" s="64"/>
      <c r="P545" s="64"/>
    </row>
    <row r="546" spans="1:16" ht="20.100000000000001" customHeight="1" x14ac:dyDescent="0.25">
      <c r="A546" s="350">
        <v>312</v>
      </c>
      <c r="B546" s="82"/>
      <c r="C546" s="127" t="str">
        <f t="shared" si="105"/>
        <v/>
      </c>
      <c r="D546" s="128" t="str">
        <f t="shared" si="106"/>
        <v/>
      </c>
      <c r="E546" s="83"/>
      <c r="F546" s="84"/>
      <c r="G546" s="137" t="str">
        <f t="shared" si="110"/>
        <v/>
      </c>
      <c r="H546" s="134" t="str">
        <f t="shared" si="107"/>
        <v/>
      </c>
      <c r="I546" s="141" t="str">
        <f t="shared" si="111"/>
        <v/>
      </c>
      <c r="J546" s="131" t="str">
        <f>IF(B546&gt;0,ROUNDUP(VLOOKUP(B546,G011B!$B:$R,16,0),1),"")</f>
        <v/>
      </c>
      <c r="K546" s="131" t="str">
        <f t="shared" si="108"/>
        <v/>
      </c>
      <c r="L546" s="132" t="str">
        <f>IF(B546&lt;&gt;"",VLOOKUP(B546,G011B!$B:$Z,25,0),"")</f>
        <v/>
      </c>
      <c r="M546" s="161" t="str">
        <f t="shared" si="109"/>
        <v/>
      </c>
      <c r="N546" s="64"/>
      <c r="O546" s="64"/>
      <c r="P546" s="64"/>
    </row>
    <row r="547" spans="1:16" ht="20.100000000000001" customHeight="1" x14ac:dyDescent="0.25">
      <c r="A547" s="350">
        <v>313</v>
      </c>
      <c r="B547" s="82"/>
      <c r="C547" s="127" t="str">
        <f t="shared" si="105"/>
        <v/>
      </c>
      <c r="D547" s="128" t="str">
        <f t="shared" si="106"/>
        <v/>
      </c>
      <c r="E547" s="83"/>
      <c r="F547" s="84"/>
      <c r="G547" s="137" t="str">
        <f t="shared" si="110"/>
        <v/>
      </c>
      <c r="H547" s="134" t="str">
        <f t="shared" si="107"/>
        <v/>
      </c>
      <c r="I547" s="141" t="str">
        <f t="shared" si="111"/>
        <v/>
      </c>
      <c r="J547" s="131" t="str">
        <f>IF(B547&gt;0,ROUNDUP(VLOOKUP(B547,G011B!$B:$R,16,0),1),"")</f>
        <v/>
      </c>
      <c r="K547" s="131" t="str">
        <f t="shared" si="108"/>
        <v/>
      </c>
      <c r="L547" s="132" t="str">
        <f>IF(B547&lt;&gt;"",VLOOKUP(B547,G011B!$B:$Z,25,0),"")</f>
        <v/>
      </c>
      <c r="M547" s="161" t="str">
        <f t="shared" si="109"/>
        <v/>
      </c>
      <c r="N547" s="64"/>
      <c r="O547" s="64"/>
      <c r="P547" s="64"/>
    </row>
    <row r="548" spans="1:16" ht="20.100000000000001" customHeight="1" x14ac:dyDescent="0.25">
      <c r="A548" s="350">
        <v>314</v>
      </c>
      <c r="B548" s="82"/>
      <c r="C548" s="127" t="str">
        <f t="shared" si="105"/>
        <v/>
      </c>
      <c r="D548" s="128" t="str">
        <f t="shared" si="106"/>
        <v/>
      </c>
      <c r="E548" s="83"/>
      <c r="F548" s="84"/>
      <c r="G548" s="137" t="str">
        <f t="shared" si="110"/>
        <v/>
      </c>
      <c r="H548" s="134" t="str">
        <f t="shared" si="107"/>
        <v/>
      </c>
      <c r="I548" s="141" t="str">
        <f t="shared" si="111"/>
        <v/>
      </c>
      <c r="J548" s="131" t="str">
        <f>IF(B548&gt;0,ROUNDUP(VLOOKUP(B548,G011B!$B:$R,16,0),1),"")</f>
        <v/>
      </c>
      <c r="K548" s="131" t="str">
        <f t="shared" si="108"/>
        <v/>
      </c>
      <c r="L548" s="132" t="str">
        <f>IF(B548&lt;&gt;"",VLOOKUP(B548,G011B!$B:$Z,25,0),"")</f>
        <v/>
      </c>
      <c r="M548" s="161" t="str">
        <f t="shared" si="109"/>
        <v/>
      </c>
      <c r="N548" s="64"/>
      <c r="O548" s="64"/>
      <c r="P548" s="64"/>
    </row>
    <row r="549" spans="1:16" ht="20.100000000000001" customHeight="1" x14ac:dyDescent="0.25">
      <c r="A549" s="350">
        <v>315</v>
      </c>
      <c r="B549" s="82"/>
      <c r="C549" s="127" t="str">
        <f t="shared" si="105"/>
        <v/>
      </c>
      <c r="D549" s="128" t="str">
        <f t="shared" si="106"/>
        <v/>
      </c>
      <c r="E549" s="83"/>
      <c r="F549" s="84"/>
      <c r="G549" s="137" t="str">
        <f t="shared" si="110"/>
        <v/>
      </c>
      <c r="H549" s="134" t="str">
        <f t="shared" si="107"/>
        <v/>
      </c>
      <c r="I549" s="141" t="str">
        <f t="shared" si="111"/>
        <v/>
      </c>
      <c r="J549" s="131" t="str">
        <f>IF(B549&gt;0,ROUNDUP(VLOOKUP(B549,G011B!$B:$R,16,0),1),"")</f>
        <v/>
      </c>
      <c r="K549" s="131" t="str">
        <f t="shared" si="108"/>
        <v/>
      </c>
      <c r="L549" s="132" t="str">
        <f>IF(B549&lt;&gt;"",VLOOKUP(B549,G011B!$B:$Z,25,0),"")</f>
        <v/>
      </c>
      <c r="M549" s="161" t="str">
        <f t="shared" si="109"/>
        <v/>
      </c>
      <c r="N549" s="64"/>
      <c r="O549" s="64"/>
      <c r="P549" s="64"/>
    </row>
    <row r="550" spans="1:16" ht="20.100000000000001" customHeight="1" x14ac:dyDescent="0.25">
      <c r="A550" s="350">
        <v>316</v>
      </c>
      <c r="B550" s="82"/>
      <c r="C550" s="127" t="str">
        <f t="shared" si="105"/>
        <v/>
      </c>
      <c r="D550" s="128" t="str">
        <f t="shared" si="106"/>
        <v/>
      </c>
      <c r="E550" s="83"/>
      <c r="F550" s="84"/>
      <c r="G550" s="137" t="str">
        <f t="shared" si="110"/>
        <v/>
      </c>
      <c r="H550" s="134" t="str">
        <f t="shared" si="107"/>
        <v/>
      </c>
      <c r="I550" s="141" t="str">
        <f t="shared" si="111"/>
        <v/>
      </c>
      <c r="J550" s="131" t="str">
        <f>IF(B550&gt;0,ROUNDUP(VLOOKUP(B550,G011B!$B:$R,16,0),1),"")</f>
        <v/>
      </c>
      <c r="K550" s="131" t="str">
        <f t="shared" si="108"/>
        <v/>
      </c>
      <c r="L550" s="132" t="str">
        <f>IF(B550&lt;&gt;"",VLOOKUP(B550,G011B!$B:$Z,25,0),"")</f>
        <v/>
      </c>
      <c r="M550" s="161" t="str">
        <f t="shared" si="109"/>
        <v/>
      </c>
      <c r="N550" s="64"/>
      <c r="O550" s="64"/>
      <c r="P550" s="64"/>
    </row>
    <row r="551" spans="1:16" ht="20.100000000000001" customHeight="1" x14ac:dyDescent="0.25">
      <c r="A551" s="350">
        <v>317</v>
      </c>
      <c r="B551" s="82"/>
      <c r="C551" s="127" t="str">
        <f t="shared" si="105"/>
        <v/>
      </c>
      <c r="D551" s="128" t="str">
        <f t="shared" si="106"/>
        <v/>
      </c>
      <c r="E551" s="83"/>
      <c r="F551" s="84"/>
      <c r="G551" s="137" t="str">
        <f t="shared" si="110"/>
        <v/>
      </c>
      <c r="H551" s="134" t="str">
        <f t="shared" si="107"/>
        <v/>
      </c>
      <c r="I551" s="141" t="str">
        <f t="shared" si="111"/>
        <v/>
      </c>
      <c r="J551" s="131" t="str">
        <f>IF(B551&gt;0,ROUNDUP(VLOOKUP(B551,G011B!$B:$R,16,0),1),"")</f>
        <v/>
      </c>
      <c r="K551" s="131" t="str">
        <f t="shared" si="108"/>
        <v/>
      </c>
      <c r="L551" s="132" t="str">
        <f>IF(B551&lt;&gt;"",VLOOKUP(B551,G011B!$B:$Z,25,0),"")</f>
        <v/>
      </c>
      <c r="M551" s="161" t="str">
        <f t="shared" si="109"/>
        <v/>
      </c>
      <c r="N551" s="64"/>
      <c r="O551" s="64"/>
      <c r="P551" s="64"/>
    </row>
    <row r="552" spans="1:16" ht="20.100000000000001" customHeight="1" x14ac:dyDescent="0.25">
      <c r="A552" s="350">
        <v>318</v>
      </c>
      <c r="B552" s="82"/>
      <c r="C552" s="127" t="str">
        <f t="shared" si="105"/>
        <v/>
      </c>
      <c r="D552" s="128" t="str">
        <f t="shared" si="106"/>
        <v/>
      </c>
      <c r="E552" s="83"/>
      <c r="F552" s="84"/>
      <c r="G552" s="137" t="str">
        <f t="shared" si="110"/>
        <v/>
      </c>
      <c r="H552" s="134" t="str">
        <f t="shared" si="107"/>
        <v/>
      </c>
      <c r="I552" s="141" t="str">
        <f t="shared" si="111"/>
        <v/>
      </c>
      <c r="J552" s="131" t="str">
        <f>IF(B552&gt;0,ROUNDUP(VLOOKUP(B552,G011B!$B:$R,16,0),1),"")</f>
        <v/>
      </c>
      <c r="K552" s="131" t="str">
        <f t="shared" si="108"/>
        <v/>
      </c>
      <c r="L552" s="132" t="str">
        <f>IF(B552&lt;&gt;"",VLOOKUP(B552,G011B!$B:$Z,25,0),"")</f>
        <v/>
      </c>
      <c r="M552" s="161" t="str">
        <f t="shared" si="109"/>
        <v/>
      </c>
      <c r="N552" s="64"/>
      <c r="O552" s="64"/>
      <c r="P552" s="64"/>
    </row>
    <row r="553" spans="1:16" ht="20.100000000000001" customHeight="1" x14ac:dyDescent="0.25">
      <c r="A553" s="350">
        <v>319</v>
      </c>
      <c r="B553" s="82"/>
      <c r="C553" s="127" t="str">
        <f t="shared" si="105"/>
        <v/>
      </c>
      <c r="D553" s="128" t="str">
        <f t="shared" si="106"/>
        <v/>
      </c>
      <c r="E553" s="83"/>
      <c r="F553" s="84"/>
      <c r="G553" s="137" t="str">
        <f t="shared" si="110"/>
        <v/>
      </c>
      <c r="H553" s="134" t="str">
        <f t="shared" si="107"/>
        <v/>
      </c>
      <c r="I553" s="141" t="str">
        <f t="shared" si="111"/>
        <v/>
      </c>
      <c r="J553" s="131" t="str">
        <f>IF(B553&gt;0,ROUNDUP(VLOOKUP(B553,G011B!$B:$R,16,0),1),"")</f>
        <v/>
      </c>
      <c r="K553" s="131" t="str">
        <f t="shared" si="108"/>
        <v/>
      </c>
      <c r="L553" s="132" t="str">
        <f>IF(B553&lt;&gt;"",VLOOKUP(B553,G011B!$B:$Z,25,0),"")</f>
        <v/>
      </c>
      <c r="M553" s="161" t="str">
        <f t="shared" si="109"/>
        <v/>
      </c>
      <c r="N553" s="64"/>
      <c r="O553" s="64"/>
      <c r="P553" s="64"/>
    </row>
    <row r="554" spans="1:16" ht="20.100000000000001" customHeight="1" thickBot="1" x14ac:dyDescent="0.3">
      <c r="A554" s="351">
        <v>320</v>
      </c>
      <c r="B554" s="85"/>
      <c r="C554" s="129" t="str">
        <f t="shared" si="105"/>
        <v/>
      </c>
      <c r="D554" s="130" t="str">
        <f t="shared" si="106"/>
        <v/>
      </c>
      <c r="E554" s="86"/>
      <c r="F554" s="87"/>
      <c r="G554" s="138" t="str">
        <f t="shared" si="110"/>
        <v/>
      </c>
      <c r="H554" s="135" t="str">
        <f t="shared" si="107"/>
        <v/>
      </c>
      <c r="I554" s="142" t="str">
        <f t="shared" si="111"/>
        <v/>
      </c>
      <c r="J554" s="131" t="str">
        <f>IF(B554&gt;0,ROUNDUP(VLOOKUP(B554,G011B!$B:$R,16,0),1),"")</f>
        <v/>
      </c>
      <c r="K554" s="131" t="str">
        <f t="shared" si="108"/>
        <v/>
      </c>
      <c r="L554" s="132" t="str">
        <f>IF(B554&lt;&gt;"",VLOOKUP(B554,G011B!$B:$Z,25,0),"")</f>
        <v/>
      </c>
      <c r="M554" s="161" t="str">
        <f t="shared" si="109"/>
        <v/>
      </c>
      <c r="N554" s="64"/>
      <c r="O554" s="64"/>
      <c r="P554" s="64"/>
    </row>
    <row r="555" spans="1:16" ht="20.100000000000001" customHeight="1" thickBot="1" x14ac:dyDescent="0.35">
      <c r="A555" s="534" t="s">
        <v>35</v>
      </c>
      <c r="B555" s="535"/>
      <c r="C555" s="535"/>
      <c r="D555" s="535"/>
      <c r="E555" s="535"/>
      <c r="F555" s="536"/>
      <c r="G555" s="139">
        <f>SUM(G535:G554)</f>
        <v>0</v>
      </c>
      <c r="H555" s="346"/>
      <c r="I555" s="122">
        <f>IF(C533=C498,SUM(I535:I554)+I520,SUM(I535:I554))</f>
        <v>0</v>
      </c>
      <c r="J555" s="64"/>
      <c r="K555" s="64"/>
      <c r="L555" s="64"/>
      <c r="M555" s="64"/>
      <c r="N555" s="143">
        <f>IF(COUNTA(E535:E554)&gt;0,1,0)</f>
        <v>0</v>
      </c>
      <c r="O555" s="64"/>
      <c r="P555" s="64"/>
    </row>
    <row r="556" spans="1:16" ht="20.100000000000001" customHeight="1" thickBot="1" x14ac:dyDescent="0.3">
      <c r="A556" s="527" t="s">
        <v>73</v>
      </c>
      <c r="B556" s="528"/>
      <c r="C556" s="528"/>
      <c r="D556" s="529"/>
      <c r="E556" s="111">
        <f>SUM(G:G)/2</f>
        <v>0</v>
      </c>
      <c r="F556" s="530"/>
      <c r="G556" s="531"/>
      <c r="H556" s="532"/>
      <c r="I556" s="120">
        <f>SUM(I535:I554)+I521</f>
        <v>0</v>
      </c>
      <c r="J556" s="64"/>
      <c r="K556" s="64"/>
      <c r="L556" s="64"/>
      <c r="M556" s="64"/>
      <c r="N556" s="64"/>
      <c r="O556" s="64"/>
      <c r="P556" s="64"/>
    </row>
    <row r="557" spans="1:16" x14ac:dyDescent="0.25">
      <c r="A557" s="341" t="s">
        <v>137</v>
      </c>
      <c r="B557" s="64"/>
      <c r="C557" s="64"/>
      <c r="D557" s="64"/>
      <c r="E557" s="64"/>
      <c r="F557" s="64"/>
      <c r="G557" s="64"/>
      <c r="H557" s="64"/>
      <c r="I557" s="64"/>
      <c r="J557" s="64"/>
      <c r="K557" s="64"/>
      <c r="L557" s="64"/>
      <c r="M557" s="64"/>
      <c r="N557" s="64"/>
      <c r="O557" s="64"/>
      <c r="P557" s="64"/>
    </row>
    <row r="558" spans="1:16" x14ac:dyDescent="0.25">
      <c r="A558" s="64"/>
      <c r="B558" s="64"/>
      <c r="C558" s="64"/>
      <c r="D558" s="64"/>
      <c r="E558" s="64"/>
      <c r="F558" s="64"/>
      <c r="G558" s="64"/>
      <c r="H558" s="64"/>
      <c r="I558" s="64"/>
      <c r="J558" s="64"/>
      <c r="K558" s="64"/>
      <c r="L558" s="64"/>
      <c r="M558" s="64"/>
      <c r="N558" s="64"/>
      <c r="O558" s="64"/>
      <c r="P558" s="64"/>
    </row>
    <row r="559" spans="1:16" ht="19.5" x14ac:dyDescent="0.3">
      <c r="A559" s="352" t="s">
        <v>32</v>
      </c>
      <c r="B559" s="354">
        <f ca="1">imzatarihi</f>
        <v>46091</v>
      </c>
      <c r="C559" s="353" t="s">
        <v>33</v>
      </c>
      <c r="D559" s="355" t="str">
        <f>IF(kurulusyetkilisi&gt;0,kurulusyetkilisi,"")</f>
        <v/>
      </c>
      <c r="E559" s="64"/>
      <c r="F559" s="64"/>
      <c r="G559" s="230"/>
      <c r="H559" s="229"/>
      <c r="I559" s="229"/>
      <c r="J559" s="64"/>
      <c r="K559" s="94"/>
      <c r="L559" s="94"/>
      <c r="M559" s="2"/>
      <c r="N559" s="94"/>
      <c r="O559" s="94"/>
      <c r="P559" s="64"/>
    </row>
    <row r="560" spans="1:16" ht="19.5" x14ac:dyDescent="0.3">
      <c r="A560" s="232"/>
      <c r="B560" s="232"/>
      <c r="C560" s="353" t="s">
        <v>34</v>
      </c>
      <c r="D560" s="77"/>
      <c r="E560" s="469"/>
      <c r="F560" s="469"/>
      <c r="G560" s="469"/>
      <c r="H560" s="61"/>
      <c r="I560" s="61"/>
      <c r="J560" s="64"/>
      <c r="K560" s="94"/>
      <c r="L560" s="94"/>
      <c r="M560" s="2"/>
      <c r="N560" s="94"/>
      <c r="O560" s="94"/>
      <c r="P560" s="64"/>
    </row>
    <row r="561" spans="1:16" ht="15.75" x14ac:dyDescent="0.25">
      <c r="A561" s="508" t="s">
        <v>66</v>
      </c>
      <c r="B561" s="508"/>
      <c r="C561" s="508"/>
      <c r="D561" s="508"/>
      <c r="E561" s="508"/>
      <c r="F561" s="508"/>
      <c r="G561" s="508"/>
      <c r="H561" s="508"/>
      <c r="I561" s="508"/>
      <c r="J561" s="64"/>
      <c r="K561" s="64"/>
      <c r="L561" s="64"/>
      <c r="M561" s="64"/>
      <c r="N561" s="64"/>
      <c r="O561" s="64"/>
      <c r="P561" s="64"/>
    </row>
    <row r="562" spans="1:16" x14ac:dyDescent="0.25">
      <c r="A562" s="494" t="str">
        <f>IF(YilDonem&lt;&gt;"",CONCATENATE(YilDonem," dönemine aittir."),"")</f>
        <v/>
      </c>
      <c r="B562" s="494"/>
      <c r="C562" s="494"/>
      <c r="D562" s="494"/>
      <c r="E562" s="494"/>
      <c r="F562" s="494"/>
      <c r="G562" s="494"/>
      <c r="H562" s="494"/>
      <c r="I562" s="494"/>
      <c r="J562" s="64"/>
      <c r="K562" s="64"/>
      <c r="L562" s="64"/>
      <c r="M562" s="64"/>
      <c r="N562" s="64"/>
      <c r="O562" s="64"/>
      <c r="P562" s="64"/>
    </row>
    <row r="563" spans="1:16" ht="19.5" thickBot="1" x14ac:dyDescent="0.35">
      <c r="A563" s="526" t="s">
        <v>75</v>
      </c>
      <c r="B563" s="526"/>
      <c r="C563" s="526"/>
      <c r="D563" s="526"/>
      <c r="E563" s="526"/>
      <c r="F563" s="526"/>
      <c r="G563" s="526"/>
      <c r="H563" s="526"/>
      <c r="I563" s="526"/>
      <c r="J563" s="64"/>
      <c r="K563" s="64"/>
      <c r="L563" s="64"/>
      <c r="M563" s="64"/>
      <c r="N563" s="64"/>
      <c r="O563" s="64"/>
      <c r="P563" s="64"/>
    </row>
    <row r="564" spans="1:16" ht="19.5" customHeight="1" thickBot="1" x14ac:dyDescent="0.3">
      <c r="A564" s="496" t="s">
        <v>167</v>
      </c>
      <c r="B564" s="498"/>
      <c r="C564" s="496" t="str">
        <f>IF(ProjeNo&gt;0,ProjeNo,"")</f>
        <v/>
      </c>
      <c r="D564" s="497"/>
      <c r="E564" s="497"/>
      <c r="F564" s="497"/>
      <c r="G564" s="497"/>
      <c r="H564" s="497"/>
      <c r="I564" s="498"/>
      <c r="J564" s="64"/>
      <c r="K564" s="64"/>
      <c r="L564" s="64"/>
      <c r="M564" s="64"/>
      <c r="N564" s="64"/>
      <c r="O564" s="64"/>
      <c r="P564" s="64"/>
    </row>
    <row r="565" spans="1:16" ht="29.25" customHeight="1" thickBot="1" x14ac:dyDescent="0.3">
      <c r="A565" s="533" t="s">
        <v>168</v>
      </c>
      <c r="B565" s="522"/>
      <c r="C565" s="519" t="str">
        <f>IF(ProjeAdi&gt;0,ProjeAdi,"")</f>
        <v/>
      </c>
      <c r="D565" s="520"/>
      <c r="E565" s="520"/>
      <c r="F565" s="520"/>
      <c r="G565" s="520"/>
      <c r="H565" s="520"/>
      <c r="I565" s="521"/>
      <c r="J565" s="64"/>
      <c r="K565" s="64"/>
      <c r="L565" s="64"/>
      <c r="M565" s="64"/>
      <c r="N565" s="64"/>
      <c r="O565" s="64"/>
      <c r="P565" s="64"/>
    </row>
    <row r="566" spans="1:16" ht="29.25" customHeight="1" thickBot="1" x14ac:dyDescent="0.3">
      <c r="A566" s="533" t="s">
        <v>180</v>
      </c>
      <c r="B566" s="522"/>
      <c r="C566" s="539"/>
      <c r="D566" s="537"/>
      <c r="E566" s="537"/>
      <c r="F566" s="537"/>
      <c r="G566" s="537"/>
      <c r="H566" s="537"/>
      <c r="I566" s="538"/>
      <c r="J566" s="64"/>
      <c r="K566" s="64"/>
      <c r="L566" s="64"/>
      <c r="M566" s="64"/>
      <c r="N566" s="64"/>
      <c r="O566" s="64"/>
      <c r="P566" s="64"/>
    </row>
    <row r="567" spans="1:16" ht="29.25" customHeight="1" thickBot="1" x14ac:dyDescent="0.3">
      <c r="A567" s="533" t="s">
        <v>181</v>
      </c>
      <c r="B567" s="522"/>
      <c r="C567" s="539"/>
      <c r="D567" s="537"/>
      <c r="E567" s="537"/>
      <c r="F567" s="537"/>
      <c r="G567" s="537"/>
      <c r="H567" s="537"/>
      <c r="I567" s="538"/>
      <c r="J567" s="64"/>
      <c r="K567" s="64"/>
      <c r="L567" s="64"/>
      <c r="M567" s="64"/>
      <c r="N567" s="64"/>
      <c r="O567" s="64"/>
      <c r="P567" s="64"/>
    </row>
    <row r="568" spans="1:16" ht="19.5" customHeight="1" thickBot="1" x14ac:dyDescent="0.3">
      <c r="A568" s="496" t="s">
        <v>67</v>
      </c>
      <c r="B568" s="498"/>
      <c r="C568" s="14"/>
      <c r="D568" s="537"/>
      <c r="E568" s="537"/>
      <c r="F568" s="537"/>
      <c r="G568" s="537"/>
      <c r="H568" s="537"/>
      <c r="I568" s="538"/>
      <c r="J568" s="64"/>
      <c r="K568" s="64"/>
      <c r="L568" s="64"/>
      <c r="M568" s="64"/>
      <c r="N568" s="64"/>
      <c r="O568" s="64"/>
      <c r="P568" s="64"/>
    </row>
    <row r="569" spans="1:16" s="1" customFormat="1" ht="30.75" thickBot="1" x14ac:dyDescent="0.3">
      <c r="A569" s="334" t="s">
        <v>3</v>
      </c>
      <c r="B569" s="334" t="s">
        <v>4</v>
      </c>
      <c r="C569" s="334" t="s">
        <v>56</v>
      </c>
      <c r="D569" s="334" t="s">
        <v>141</v>
      </c>
      <c r="E569" s="334" t="s">
        <v>68</v>
      </c>
      <c r="F569" s="334" t="s">
        <v>69</v>
      </c>
      <c r="G569" s="334" t="s">
        <v>70</v>
      </c>
      <c r="H569" s="334" t="s">
        <v>71</v>
      </c>
      <c r="I569" s="334" t="s">
        <v>72</v>
      </c>
      <c r="J569" s="347" t="s">
        <v>76</v>
      </c>
      <c r="K569" s="348" t="s">
        <v>77</v>
      </c>
      <c r="L569" s="348" t="s">
        <v>69</v>
      </c>
      <c r="M569" s="333"/>
      <c r="N569" s="333"/>
      <c r="O569" s="333"/>
      <c r="P569" s="333"/>
    </row>
    <row r="570" spans="1:16" ht="20.100000000000001" customHeight="1" x14ac:dyDescent="0.25">
      <c r="A570" s="349">
        <v>321</v>
      </c>
      <c r="B570" s="79"/>
      <c r="C570" s="125" t="str">
        <f t="shared" ref="C570:C589" si="112">IF(B570&lt;&gt;"",VLOOKUP(B570,PersonelTablo,2,0),"")</f>
        <v/>
      </c>
      <c r="D570" s="126" t="str">
        <f t="shared" ref="D570:D589" si="113">IF(B570&lt;&gt;"",VLOOKUP(B570,PersonelTablo,3,0),"")</f>
        <v/>
      </c>
      <c r="E570" s="80"/>
      <c r="F570" s="81"/>
      <c r="G570" s="136" t="str">
        <f>IF(AND(B570&lt;&gt;"",L570&gt;=F570),E570*F570,"")</f>
        <v/>
      </c>
      <c r="H570" s="133" t="str">
        <f t="shared" ref="H570:H589" si="114">IF(B570&lt;&gt;"",VLOOKUP(B570,G011CTablo,15,0),"")</f>
        <v/>
      </c>
      <c r="I570" s="140" t="str">
        <f>IF(AND(B570&lt;&gt;"",J570&gt;=K570,L570&gt;0),G570*H570,"")</f>
        <v/>
      </c>
      <c r="J570" s="131" t="str">
        <f>IF(B570&gt;0,ROUNDUP(VLOOKUP(B570,G011B!$B:$R,16,0),1),"")</f>
        <v/>
      </c>
      <c r="K570" s="131" t="str">
        <f t="shared" ref="K570:K589" si="115">IF(B570&gt;0,SUMIF($B:$B,B570,$G:$G),"")</f>
        <v/>
      </c>
      <c r="L570" s="132" t="str">
        <f>IF(B570&lt;&gt;"",VLOOKUP(B570,G011B!$B:$Z,25,0),"")</f>
        <v/>
      </c>
      <c r="M570" s="161" t="str">
        <f t="shared" ref="M570:M589" si="116">IF(J570&gt;=K570,"","Personelin bütün iş paketlerindeki Toplam Adam Ay değeri "&amp;K570&amp;" olup, bu değer, G011B formunda beyan edilen Çalışılan Toplam Ay değerini geçemez. Maliyeti hesaplamak için Adam/Ay Oranı veya Çalışılan Ay değerini düzeltiniz. ")</f>
        <v/>
      </c>
      <c r="N570" s="64"/>
      <c r="O570" s="64"/>
      <c r="P570" s="64"/>
    </row>
    <row r="571" spans="1:16" ht="20.100000000000001" customHeight="1" x14ac:dyDescent="0.25">
      <c r="A571" s="350">
        <v>322</v>
      </c>
      <c r="B571" s="82"/>
      <c r="C571" s="127" t="str">
        <f t="shared" si="112"/>
        <v/>
      </c>
      <c r="D571" s="128" t="str">
        <f t="shared" si="113"/>
        <v/>
      </c>
      <c r="E571" s="83"/>
      <c r="F571" s="84"/>
      <c r="G571" s="137" t="str">
        <f t="shared" ref="G571:G589" si="117">IF(AND(B571&lt;&gt;"",L571&gt;=F571),E571*F571,"")</f>
        <v/>
      </c>
      <c r="H571" s="134" t="str">
        <f t="shared" si="114"/>
        <v/>
      </c>
      <c r="I571" s="141" t="str">
        <f t="shared" ref="I571:I589" si="118">IF(AND(B571&lt;&gt;"",J571&gt;=K571,L571&gt;0),G571*H571,"")</f>
        <v/>
      </c>
      <c r="J571" s="131" t="str">
        <f>IF(B571&gt;0,ROUNDUP(VLOOKUP(B571,G011B!$B:$R,16,0),1),"")</f>
        <v/>
      </c>
      <c r="K571" s="131" t="str">
        <f t="shared" si="115"/>
        <v/>
      </c>
      <c r="L571" s="132" t="str">
        <f>IF(B571&lt;&gt;"",VLOOKUP(B571,G011B!$B:$Z,25,0),"")</f>
        <v/>
      </c>
      <c r="M571" s="161" t="str">
        <f t="shared" si="116"/>
        <v/>
      </c>
      <c r="N571" s="64"/>
      <c r="O571" s="64"/>
      <c r="P571" s="64"/>
    </row>
    <row r="572" spans="1:16" ht="20.100000000000001" customHeight="1" x14ac:dyDescent="0.25">
      <c r="A572" s="350">
        <v>323</v>
      </c>
      <c r="B572" s="82"/>
      <c r="C572" s="127" t="str">
        <f t="shared" si="112"/>
        <v/>
      </c>
      <c r="D572" s="128" t="str">
        <f t="shared" si="113"/>
        <v/>
      </c>
      <c r="E572" s="83"/>
      <c r="F572" s="84"/>
      <c r="G572" s="137" t="str">
        <f t="shared" si="117"/>
        <v/>
      </c>
      <c r="H572" s="134" t="str">
        <f t="shared" si="114"/>
        <v/>
      </c>
      <c r="I572" s="141" t="str">
        <f t="shared" si="118"/>
        <v/>
      </c>
      <c r="J572" s="131" t="str">
        <f>IF(B572&gt;0,ROUNDUP(VLOOKUP(B572,G011B!$B:$R,16,0),1),"")</f>
        <v/>
      </c>
      <c r="K572" s="131" t="str">
        <f t="shared" si="115"/>
        <v/>
      </c>
      <c r="L572" s="132" t="str">
        <f>IF(B572&lt;&gt;"",VLOOKUP(B572,G011B!$B:$Z,25,0),"")</f>
        <v/>
      </c>
      <c r="M572" s="161" t="str">
        <f t="shared" si="116"/>
        <v/>
      </c>
      <c r="N572" s="64"/>
      <c r="O572" s="64"/>
      <c r="P572" s="64"/>
    </row>
    <row r="573" spans="1:16" ht="20.100000000000001" customHeight="1" x14ac:dyDescent="0.25">
      <c r="A573" s="350">
        <v>324</v>
      </c>
      <c r="B573" s="82"/>
      <c r="C573" s="127" t="str">
        <f t="shared" si="112"/>
        <v/>
      </c>
      <c r="D573" s="128" t="str">
        <f t="shared" si="113"/>
        <v/>
      </c>
      <c r="E573" s="83"/>
      <c r="F573" s="84"/>
      <c r="G573" s="137" t="str">
        <f t="shared" si="117"/>
        <v/>
      </c>
      <c r="H573" s="134" t="str">
        <f t="shared" si="114"/>
        <v/>
      </c>
      <c r="I573" s="141" t="str">
        <f t="shared" si="118"/>
        <v/>
      </c>
      <c r="J573" s="131" t="str">
        <f>IF(B573&gt;0,ROUNDUP(VLOOKUP(B573,G011B!$B:$R,16,0),1),"")</f>
        <v/>
      </c>
      <c r="K573" s="131" t="str">
        <f t="shared" si="115"/>
        <v/>
      </c>
      <c r="L573" s="132" t="str">
        <f>IF(B573&lt;&gt;"",VLOOKUP(B573,G011B!$B:$Z,25,0),"")</f>
        <v/>
      </c>
      <c r="M573" s="161" t="str">
        <f t="shared" si="116"/>
        <v/>
      </c>
      <c r="N573" s="64"/>
      <c r="O573" s="64"/>
      <c r="P573" s="64"/>
    </row>
    <row r="574" spans="1:16" ht="20.100000000000001" customHeight="1" x14ac:dyDescent="0.25">
      <c r="A574" s="350">
        <v>325</v>
      </c>
      <c r="B574" s="82"/>
      <c r="C574" s="127" t="str">
        <f t="shared" si="112"/>
        <v/>
      </c>
      <c r="D574" s="128" t="str">
        <f t="shared" si="113"/>
        <v/>
      </c>
      <c r="E574" s="83"/>
      <c r="F574" s="84"/>
      <c r="G574" s="137" t="str">
        <f t="shared" si="117"/>
        <v/>
      </c>
      <c r="H574" s="134" t="str">
        <f t="shared" si="114"/>
        <v/>
      </c>
      <c r="I574" s="141" t="str">
        <f t="shared" si="118"/>
        <v/>
      </c>
      <c r="J574" s="131" t="str">
        <f>IF(B574&gt;0,ROUNDUP(VLOOKUP(B574,G011B!$B:$R,16,0),1),"")</f>
        <v/>
      </c>
      <c r="K574" s="131" t="str">
        <f t="shared" si="115"/>
        <v/>
      </c>
      <c r="L574" s="132" t="str">
        <f>IF(B574&lt;&gt;"",VLOOKUP(B574,G011B!$B:$Z,25,0),"")</f>
        <v/>
      </c>
      <c r="M574" s="161" t="str">
        <f t="shared" si="116"/>
        <v/>
      </c>
      <c r="N574" s="64"/>
      <c r="O574" s="64"/>
      <c r="P574" s="64"/>
    </row>
    <row r="575" spans="1:16" ht="20.100000000000001" customHeight="1" x14ac:dyDescent="0.25">
      <c r="A575" s="350">
        <v>326</v>
      </c>
      <c r="B575" s="82"/>
      <c r="C575" s="127" t="str">
        <f t="shared" si="112"/>
        <v/>
      </c>
      <c r="D575" s="128" t="str">
        <f t="shared" si="113"/>
        <v/>
      </c>
      <c r="E575" s="83"/>
      <c r="F575" s="84"/>
      <c r="G575" s="137" t="str">
        <f t="shared" si="117"/>
        <v/>
      </c>
      <c r="H575" s="134" t="str">
        <f t="shared" si="114"/>
        <v/>
      </c>
      <c r="I575" s="141" t="str">
        <f t="shared" si="118"/>
        <v/>
      </c>
      <c r="J575" s="131" t="str">
        <f>IF(B575&gt;0,ROUNDUP(VLOOKUP(B575,G011B!$B:$R,16,0),1),"")</f>
        <v/>
      </c>
      <c r="K575" s="131" t="str">
        <f t="shared" si="115"/>
        <v/>
      </c>
      <c r="L575" s="132" t="str">
        <f>IF(B575&lt;&gt;"",VLOOKUP(B575,G011B!$B:$Z,25,0),"")</f>
        <v/>
      </c>
      <c r="M575" s="161" t="str">
        <f t="shared" si="116"/>
        <v/>
      </c>
      <c r="N575" s="64"/>
      <c r="O575" s="64"/>
      <c r="P575" s="64"/>
    </row>
    <row r="576" spans="1:16" ht="20.100000000000001" customHeight="1" x14ac:dyDescent="0.25">
      <c r="A576" s="350">
        <v>327</v>
      </c>
      <c r="B576" s="82"/>
      <c r="C576" s="127" t="str">
        <f t="shared" si="112"/>
        <v/>
      </c>
      <c r="D576" s="128" t="str">
        <f t="shared" si="113"/>
        <v/>
      </c>
      <c r="E576" s="83"/>
      <c r="F576" s="84"/>
      <c r="G576" s="137" t="str">
        <f t="shared" si="117"/>
        <v/>
      </c>
      <c r="H576" s="134" t="str">
        <f t="shared" si="114"/>
        <v/>
      </c>
      <c r="I576" s="141" t="str">
        <f t="shared" si="118"/>
        <v/>
      </c>
      <c r="J576" s="131" t="str">
        <f>IF(B576&gt;0,ROUNDUP(VLOOKUP(B576,G011B!$B:$R,16,0),1),"")</f>
        <v/>
      </c>
      <c r="K576" s="131" t="str">
        <f t="shared" si="115"/>
        <v/>
      </c>
      <c r="L576" s="132" t="str">
        <f>IF(B576&lt;&gt;"",VLOOKUP(B576,G011B!$B:$Z,25,0),"")</f>
        <v/>
      </c>
      <c r="M576" s="161" t="str">
        <f t="shared" si="116"/>
        <v/>
      </c>
      <c r="N576" s="64"/>
      <c r="O576" s="64"/>
      <c r="P576" s="64"/>
    </row>
    <row r="577" spans="1:16" ht="20.100000000000001" customHeight="1" x14ac:dyDescent="0.25">
      <c r="A577" s="350">
        <v>328</v>
      </c>
      <c r="B577" s="82"/>
      <c r="C577" s="127" t="str">
        <f t="shared" si="112"/>
        <v/>
      </c>
      <c r="D577" s="128" t="str">
        <f t="shared" si="113"/>
        <v/>
      </c>
      <c r="E577" s="83"/>
      <c r="F577" s="84"/>
      <c r="G577" s="137" t="str">
        <f t="shared" si="117"/>
        <v/>
      </c>
      <c r="H577" s="134" t="str">
        <f t="shared" si="114"/>
        <v/>
      </c>
      <c r="I577" s="141" t="str">
        <f t="shared" si="118"/>
        <v/>
      </c>
      <c r="J577" s="131" t="str">
        <f>IF(B577&gt;0,ROUNDUP(VLOOKUP(B577,G011B!$B:$R,16,0),1),"")</f>
        <v/>
      </c>
      <c r="K577" s="131" t="str">
        <f t="shared" si="115"/>
        <v/>
      </c>
      <c r="L577" s="132" t="str">
        <f>IF(B577&lt;&gt;"",VLOOKUP(B577,G011B!$B:$Z,25,0),"")</f>
        <v/>
      </c>
      <c r="M577" s="161" t="str">
        <f t="shared" si="116"/>
        <v/>
      </c>
      <c r="N577" s="64"/>
      <c r="O577" s="64"/>
      <c r="P577" s="64"/>
    </row>
    <row r="578" spans="1:16" ht="20.100000000000001" customHeight="1" x14ac:dyDescent="0.25">
      <c r="A578" s="350">
        <v>329</v>
      </c>
      <c r="B578" s="82"/>
      <c r="C578" s="127" t="str">
        <f t="shared" si="112"/>
        <v/>
      </c>
      <c r="D578" s="128" t="str">
        <f t="shared" si="113"/>
        <v/>
      </c>
      <c r="E578" s="83"/>
      <c r="F578" s="84"/>
      <c r="G578" s="137" t="str">
        <f t="shared" si="117"/>
        <v/>
      </c>
      <c r="H578" s="134" t="str">
        <f t="shared" si="114"/>
        <v/>
      </c>
      <c r="I578" s="141" t="str">
        <f t="shared" si="118"/>
        <v/>
      </c>
      <c r="J578" s="131" t="str">
        <f>IF(B578&gt;0,ROUNDUP(VLOOKUP(B578,G011B!$B:$R,16,0),1),"")</f>
        <v/>
      </c>
      <c r="K578" s="131" t="str">
        <f t="shared" si="115"/>
        <v/>
      </c>
      <c r="L578" s="132" t="str">
        <f>IF(B578&lt;&gt;"",VLOOKUP(B578,G011B!$B:$Z,25,0),"")</f>
        <v/>
      </c>
      <c r="M578" s="161" t="str">
        <f t="shared" si="116"/>
        <v/>
      </c>
      <c r="N578" s="64"/>
      <c r="O578" s="64"/>
      <c r="P578" s="64"/>
    </row>
    <row r="579" spans="1:16" ht="20.100000000000001" customHeight="1" x14ac:dyDescent="0.25">
      <c r="A579" s="350">
        <v>330</v>
      </c>
      <c r="B579" s="82"/>
      <c r="C579" s="127" t="str">
        <f t="shared" si="112"/>
        <v/>
      </c>
      <c r="D579" s="128" t="str">
        <f t="shared" si="113"/>
        <v/>
      </c>
      <c r="E579" s="83"/>
      <c r="F579" s="84"/>
      <c r="G579" s="137" t="str">
        <f t="shared" si="117"/>
        <v/>
      </c>
      <c r="H579" s="134" t="str">
        <f t="shared" si="114"/>
        <v/>
      </c>
      <c r="I579" s="141" t="str">
        <f t="shared" si="118"/>
        <v/>
      </c>
      <c r="J579" s="131" t="str">
        <f>IF(B579&gt;0,ROUNDUP(VLOOKUP(B579,G011B!$B:$R,16,0),1),"")</f>
        <v/>
      </c>
      <c r="K579" s="131" t="str">
        <f t="shared" si="115"/>
        <v/>
      </c>
      <c r="L579" s="132" t="str">
        <f>IF(B579&lt;&gt;"",VLOOKUP(B579,G011B!$B:$Z,25,0),"")</f>
        <v/>
      </c>
      <c r="M579" s="161" t="str">
        <f t="shared" si="116"/>
        <v/>
      </c>
      <c r="N579" s="64"/>
      <c r="O579" s="64"/>
      <c r="P579" s="64"/>
    </row>
    <row r="580" spans="1:16" ht="20.100000000000001" customHeight="1" x14ac:dyDescent="0.25">
      <c r="A580" s="350">
        <v>331</v>
      </c>
      <c r="B580" s="82"/>
      <c r="C580" s="127" t="str">
        <f t="shared" si="112"/>
        <v/>
      </c>
      <c r="D580" s="128" t="str">
        <f t="shared" si="113"/>
        <v/>
      </c>
      <c r="E580" s="83"/>
      <c r="F580" s="84"/>
      <c r="G580" s="137" t="str">
        <f t="shared" si="117"/>
        <v/>
      </c>
      <c r="H580" s="134" t="str">
        <f t="shared" si="114"/>
        <v/>
      </c>
      <c r="I580" s="141" t="str">
        <f t="shared" si="118"/>
        <v/>
      </c>
      <c r="J580" s="131" t="str">
        <f>IF(B580&gt;0,ROUNDUP(VLOOKUP(B580,G011B!$B:$R,16,0),1),"")</f>
        <v/>
      </c>
      <c r="K580" s="131" t="str">
        <f t="shared" si="115"/>
        <v/>
      </c>
      <c r="L580" s="132" t="str">
        <f>IF(B580&lt;&gt;"",VLOOKUP(B580,G011B!$B:$Z,25,0),"")</f>
        <v/>
      </c>
      <c r="M580" s="161" t="str">
        <f t="shared" si="116"/>
        <v/>
      </c>
      <c r="N580" s="64"/>
      <c r="O580" s="64"/>
      <c r="P580" s="64"/>
    </row>
    <row r="581" spans="1:16" ht="20.100000000000001" customHeight="1" x14ac:dyDescent="0.25">
      <c r="A581" s="350">
        <v>332</v>
      </c>
      <c r="B581" s="82"/>
      <c r="C581" s="127" t="str">
        <f t="shared" si="112"/>
        <v/>
      </c>
      <c r="D581" s="128" t="str">
        <f t="shared" si="113"/>
        <v/>
      </c>
      <c r="E581" s="83"/>
      <c r="F581" s="84"/>
      <c r="G581" s="137" t="str">
        <f t="shared" si="117"/>
        <v/>
      </c>
      <c r="H581" s="134" t="str">
        <f t="shared" si="114"/>
        <v/>
      </c>
      <c r="I581" s="141" t="str">
        <f t="shared" si="118"/>
        <v/>
      </c>
      <c r="J581" s="131" t="str">
        <f>IF(B581&gt;0,ROUNDUP(VLOOKUP(B581,G011B!$B:$R,16,0),1),"")</f>
        <v/>
      </c>
      <c r="K581" s="131" t="str">
        <f t="shared" si="115"/>
        <v/>
      </c>
      <c r="L581" s="132" t="str">
        <f>IF(B581&lt;&gt;"",VLOOKUP(B581,G011B!$B:$Z,25,0),"")</f>
        <v/>
      </c>
      <c r="M581" s="161" t="str">
        <f t="shared" si="116"/>
        <v/>
      </c>
      <c r="N581" s="64"/>
      <c r="O581" s="64"/>
      <c r="P581" s="64"/>
    </row>
    <row r="582" spans="1:16" ht="20.100000000000001" customHeight="1" x14ac:dyDescent="0.25">
      <c r="A582" s="350">
        <v>333</v>
      </c>
      <c r="B582" s="82"/>
      <c r="C582" s="127" t="str">
        <f t="shared" si="112"/>
        <v/>
      </c>
      <c r="D582" s="128" t="str">
        <f t="shared" si="113"/>
        <v/>
      </c>
      <c r="E582" s="83"/>
      <c r="F582" s="84"/>
      <c r="G582" s="137" t="str">
        <f t="shared" si="117"/>
        <v/>
      </c>
      <c r="H582" s="134" t="str">
        <f t="shared" si="114"/>
        <v/>
      </c>
      <c r="I582" s="141" t="str">
        <f t="shared" si="118"/>
        <v/>
      </c>
      <c r="J582" s="131" t="str">
        <f>IF(B582&gt;0,ROUNDUP(VLOOKUP(B582,G011B!$B:$R,16,0),1),"")</f>
        <v/>
      </c>
      <c r="K582" s="131" t="str">
        <f t="shared" si="115"/>
        <v/>
      </c>
      <c r="L582" s="132" t="str">
        <f>IF(B582&lt;&gt;"",VLOOKUP(B582,G011B!$B:$Z,25,0),"")</f>
        <v/>
      </c>
      <c r="M582" s="161" t="str">
        <f t="shared" si="116"/>
        <v/>
      </c>
      <c r="N582" s="64"/>
      <c r="O582" s="64"/>
      <c r="P582" s="64"/>
    </row>
    <row r="583" spans="1:16" ht="20.100000000000001" customHeight="1" x14ac:dyDescent="0.25">
      <c r="A583" s="350">
        <v>334</v>
      </c>
      <c r="B583" s="82"/>
      <c r="C583" s="127" t="str">
        <f t="shared" si="112"/>
        <v/>
      </c>
      <c r="D583" s="128" t="str">
        <f t="shared" si="113"/>
        <v/>
      </c>
      <c r="E583" s="83"/>
      <c r="F583" s="84"/>
      <c r="G583" s="137" t="str">
        <f t="shared" si="117"/>
        <v/>
      </c>
      <c r="H583" s="134" t="str">
        <f t="shared" si="114"/>
        <v/>
      </c>
      <c r="I583" s="141" t="str">
        <f t="shared" si="118"/>
        <v/>
      </c>
      <c r="J583" s="131" t="str">
        <f>IF(B583&gt;0,ROUNDUP(VLOOKUP(B583,G011B!$B:$R,16,0),1),"")</f>
        <v/>
      </c>
      <c r="K583" s="131" t="str">
        <f t="shared" si="115"/>
        <v/>
      </c>
      <c r="L583" s="132" t="str">
        <f>IF(B583&lt;&gt;"",VLOOKUP(B583,G011B!$B:$Z,25,0),"")</f>
        <v/>
      </c>
      <c r="M583" s="161" t="str">
        <f t="shared" si="116"/>
        <v/>
      </c>
      <c r="N583" s="64"/>
      <c r="O583" s="64"/>
      <c r="P583" s="64"/>
    </row>
    <row r="584" spans="1:16" ht="20.100000000000001" customHeight="1" x14ac:dyDescent="0.25">
      <c r="A584" s="350">
        <v>335</v>
      </c>
      <c r="B584" s="82"/>
      <c r="C584" s="127" t="str">
        <f t="shared" si="112"/>
        <v/>
      </c>
      <c r="D584" s="128" t="str">
        <f t="shared" si="113"/>
        <v/>
      </c>
      <c r="E584" s="83"/>
      <c r="F584" s="84"/>
      <c r="G584" s="137" t="str">
        <f t="shared" si="117"/>
        <v/>
      </c>
      <c r="H584" s="134" t="str">
        <f t="shared" si="114"/>
        <v/>
      </c>
      <c r="I584" s="141" t="str">
        <f t="shared" si="118"/>
        <v/>
      </c>
      <c r="J584" s="131" t="str">
        <f>IF(B584&gt;0,ROUNDUP(VLOOKUP(B584,G011B!$B:$R,16,0),1),"")</f>
        <v/>
      </c>
      <c r="K584" s="131" t="str">
        <f t="shared" si="115"/>
        <v/>
      </c>
      <c r="L584" s="132" t="str">
        <f>IF(B584&lt;&gt;"",VLOOKUP(B584,G011B!$B:$Z,25,0),"")</f>
        <v/>
      </c>
      <c r="M584" s="161" t="str">
        <f t="shared" si="116"/>
        <v/>
      </c>
      <c r="N584" s="64"/>
      <c r="O584" s="64"/>
      <c r="P584" s="64"/>
    </row>
    <row r="585" spans="1:16" ht="20.100000000000001" customHeight="1" x14ac:dyDescent="0.25">
      <c r="A585" s="350">
        <v>336</v>
      </c>
      <c r="B585" s="82"/>
      <c r="C585" s="127" t="str">
        <f t="shared" si="112"/>
        <v/>
      </c>
      <c r="D585" s="128" t="str">
        <f t="shared" si="113"/>
        <v/>
      </c>
      <c r="E585" s="83"/>
      <c r="F585" s="84"/>
      <c r="G585" s="137" t="str">
        <f t="shared" si="117"/>
        <v/>
      </c>
      <c r="H585" s="134" t="str">
        <f t="shared" si="114"/>
        <v/>
      </c>
      <c r="I585" s="141" t="str">
        <f t="shared" si="118"/>
        <v/>
      </c>
      <c r="J585" s="131" t="str">
        <f>IF(B585&gt;0,ROUNDUP(VLOOKUP(B585,G011B!$B:$R,16,0),1),"")</f>
        <v/>
      </c>
      <c r="K585" s="131" t="str">
        <f t="shared" si="115"/>
        <v/>
      </c>
      <c r="L585" s="132" t="str">
        <f>IF(B585&lt;&gt;"",VLOOKUP(B585,G011B!$B:$Z,25,0),"")</f>
        <v/>
      </c>
      <c r="M585" s="161" t="str">
        <f t="shared" si="116"/>
        <v/>
      </c>
      <c r="N585" s="64"/>
      <c r="O585" s="64"/>
      <c r="P585" s="64"/>
    </row>
    <row r="586" spans="1:16" ht="20.100000000000001" customHeight="1" x14ac:dyDescent="0.25">
      <c r="A586" s="350">
        <v>337</v>
      </c>
      <c r="B586" s="82"/>
      <c r="C586" s="127" t="str">
        <f t="shared" si="112"/>
        <v/>
      </c>
      <c r="D586" s="128" t="str">
        <f t="shared" si="113"/>
        <v/>
      </c>
      <c r="E586" s="83"/>
      <c r="F586" s="84"/>
      <c r="G586" s="137" t="str">
        <f t="shared" si="117"/>
        <v/>
      </c>
      <c r="H586" s="134" t="str">
        <f t="shared" si="114"/>
        <v/>
      </c>
      <c r="I586" s="141" t="str">
        <f t="shared" si="118"/>
        <v/>
      </c>
      <c r="J586" s="131" t="str">
        <f>IF(B586&gt;0,ROUNDUP(VLOOKUP(B586,G011B!$B:$R,16,0),1),"")</f>
        <v/>
      </c>
      <c r="K586" s="131" t="str">
        <f t="shared" si="115"/>
        <v/>
      </c>
      <c r="L586" s="132" t="str">
        <f>IF(B586&lt;&gt;"",VLOOKUP(B586,G011B!$B:$Z,25,0),"")</f>
        <v/>
      </c>
      <c r="M586" s="161" t="str">
        <f t="shared" si="116"/>
        <v/>
      </c>
      <c r="N586" s="64"/>
      <c r="O586" s="64"/>
      <c r="P586" s="64"/>
    </row>
    <row r="587" spans="1:16" ht="20.100000000000001" customHeight="1" x14ac:dyDescent="0.25">
      <c r="A587" s="350">
        <v>338</v>
      </c>
      <c r="B587" s="82"/>
      <c r="C587" s="127" t="str">
        <f t="shared" si="112"/>
        <v/>
      </c>
      <c r="D587" s="128" t="str">
        <f t="shared" si="113"/>
        <v/>
      </c>
      <c r="E587" s="83"/>
      <c r="F587" s="84"/>
      <c r="G587" s="137" t="str">
        <f t="shared" si="117"/>
        <v/>
      </c>
      <c r="H587" s="134" t="str">
        <f t="shared" si="114"/>
        <v/>
      </c>
      <c r="I587" s="141" t="str">
        <f t="shared" si="118"/>
        <v/>
      </c>
      <c r="J587" s="131" t="str">
        <f>IF(B587&gt;0,ROUNDUP(VLOOKUP(B587,G011B!$B:$R,16,0),1),"")</f>
        <v/>
      </c>
      <c r="K587" s="131" t="str">
        <f t="shared" si="115"/>
        <v/>
      </c>
      <c r="L587" s="132" t="str">
        <f>IF(B587&lt;&gt;"",VLOOKUP(B587,G011B!$B:$Z,25,0),"")</f>
        <v/>
      </c>
      <c r="M587" s="161" t="str">
        <f t="shared" si="116"/>
        <v/>
      </c>
      <c r="N587" s="64"/>
      <c r="O587" s="64"/>
      <c r="P587" s="64"/>
    </row>
    <row r="588" spans="1:16" ht="20.100000000000001" customHeight="1" x14ac:dyDescent="0.25">
      <c r="A588" s="350">
        <v>339</v>
      </c>
      <c r="B588" s="82"/>
      <c r="C588" s="127" t="str">
        <f t="shared" si="112"/>
        <v/>
      </c>
      <c r="D588" s="128" t="str">
        <f t="shared" si="113"/>
        <v/>
      </c>
      <c r="E588" s="83"/>
      <c r="F588" s="84"/>
      <c r="G588" s="137" t="str">
        <f t="shared" si="117"/>
        <v/>
      </c>
      <c r="H588" s="134" t="str">
        <f t="shared" si="114"/>
        <v/>
      </c>
      <c r="I588" s="141" t="str">
        <f t="shared" si="118"/>
        <v/>
      </c>
      <c r="J588" s="131" t="str">
        <f>IF(B588&gt;0,ROUNDUP(VLOOKUP(B588,G011B!$B:$R,16,0),1),"")</f>
        <v/>
      </c>
      <c r="K588" s="131" t="str">
        <f t="shared" si="115"/>
        <v/>
      </c>
      <c r="L588" s="132" t="str">
        <f>IF(B588&lt;&gt;"",VLOOKUP(B588,G011B!$B:$Z,25,0),"")</f>
        <v/>
      </c>
      <c r="M588" s="161" t="str">
        <f t="shared" si="116"/>
        <v/>
      </c>
      <c r="N588" s="64"/>
      <c r="O588" s="64"/>
      <c r="P588" s="64"/>
    </row>
    <row r="589" spans="1:16" ht="20.100000000000001" customHeight="1" thickBot="1" x14ac:dyDescent="0.3">
      <c r="A589" s="351">
        <v>340</v>
      </c>
      <c r="B589" s="85"/>
      <c r="C589" s="129" t="str">
        <f t="shared" si="112"/>
        <v/>
      </c>
      <c r="D589" s="130" t="str">
        <f t="shared" si="113"/>
        <v/>
      </c>
      <c r="E589" s="86"/>
      <c r="F589" s="87"/>
      <c r="G589" s="138" t="str">
        <f t="shared" si="117"/>
        <v/>
      </c>
      <c r="H589" s="135" t="str">
        <f t="shared" si="114"/>
        <v/>
      </c>
      <c r="I589" s="142" t="str">
        <f t="shared" si="118"/>
        <v/>
      </c>
      <c r="J589" s="131" t="str">
        <f>IF(B589&gt;0,ROUNDUP(VLOOKUP(B589,G011B!$B:$R,16,0),1),"")</f>
        <v/>
      </c>
      <c r="K589" s="131" t="str">
        <f t="shared" si="115"/>
        <v/>
      </c>
      <c r="L589" s="132" t="str">
        <f>IF(B589&lt;&gt;"",VLOOKUP(B589,G011B!$B:$Z,25,0),"")</f>
        <v/>
      </c>
      <c r="M589" s="161" t="str">
        <f t="shared" si="116"/>
        <v/>
      </c>
      <c r="N589" s="64"/>
      <c r="O589" s="64"/>
      <c r="P589" s="64"/>
    </row>
    <row r="590" spans="1:16" ht="20.100000000000001" customHeight="1" thickBot="1" x14ac:dyDescent="0.35">
      <c r="A590" s="534" t="s">
        <v>35</v>
      </c>
      <c r="B590" s="535"/>
      <c r="C590" s="535"/>
      <c r="D590" s="535"/>
      <c r="E590" s="535"/>
      <c r="F590" s="536"/>
      <c r="G590" s="139">
        <f>SUM(G570:G589)</f>
        <v>0</v>
      </c>
      <c r="H590" s="346"/>
      <c r="I590" s="122">
        <f>IF(C568=C533,SUM(I570:I589)+I555,SUM(I570:I589))</f>
        <v>0</v>
      </c>
      <c r="J590" s="64"/>
      <c r="K590" s="64"/>
      <c r="L590" s="64"/>
      <c r="M590" s="64"/>
      <c r="N590" s="143">
        <f>IF(COUNTA(E570:E589)&gt;0,1,0)</f>
        <v>0</v>
      </c>
      <c r="O590" s="64"/>
      <c r="P590" s="64"/>
    </row>
    <row r="591" spans="1:16" ht="20.100000000000001" customHeight="1" thickBot="1" x14ac:dyDescent="0.3">
      <c r="A591" s="527" t="s">
        <v>73</v>
      </c>
      <c r="B591" s="528"/>
      <c r="C591" s="528"/>
      <c r="D591" s="529"/>
      <c r="E591" s="111">
        <f>SUM(G:G)/2</f>
        <v>0</v>
      </c>
      <c r="F591" s="530"/>
      <c r="G591" s="531"/>
      <c r="H591" s="532"/>
      <c r="I591" s="120">
        <f>SUM(I570:I589)+I556</f>
        <v>0</v>
      </c>
      <c r="J591" s="64"/>
      <c r="K591" s="64"/>
      <c r="L591" s="64"/>
      <c r="M591" s="64"/>
      <c r="N591" s="64"/>
      <c r="O591" s="64"/>
      <c r="P591" s="64"/>
    </row>
    <row r="592" spans="1:16" x14ac:dyDescent="0.25">
      <c r="A592" s="341" t="s">
        <v>137</v>
      </c>
      <c r="B592" s="64"/>
      <c r="C592" s="64"/>
      <c r="D592" s="64"/>
      <c r="E592" s="64"/>
      <c r="F592" s="64"/>
      <c r="G592" s="64"/>
      <c r="H592" s="64"/>
      <c r="I592" s="64"/>
      <c r="J592" s="64"/>
      <c r="K592" s="64"/>
      <c r="L592" s="64"/>
      <c r="M592" s="64"/>
      <c r="N592" s="64"/>
      <c r="O592" s="64"/>
      <c r="P592" s="64"/>
    </row>
    <row r="593" spans="1:16" x14ac:dyDescent="0.25">
      <c r="A593" s="64"/>
      <c r="B593" s="64"/>
      <c r="C593" s="64"/>
      <c r="D593" s="64"/>
      <c r="E593" s="64"/>
      <c r="F593" s="64"/>
      <c r="G593" s="64"/>
      <c r="H593" s="64"/>
      <c r="I593" s="64"/>
      <c r="J593" s="64"/>
      <c r="K593" s="64"/>
      <c r="L593" s="64"/>
      <c r="M593" s="64"/>
      <c r="N593" s="64"/>
      <c r="O593" s="64"/>
      <c r="P593" s="64"/>
    </row>
    <row r="594" spans="1:16" ht="19.5" x14ac:dyDescent="0.3">
      <c r="A594" s="352" t="s">
        <v>32</v>
      </c>
      <c r="B594" s="354">
        <f ca="1">imzatarihi</f>
        <v>46091</v>
      </c>
      <c r="C594" s="353" t="s">
        <v>33</v>
      </c>
      <c r="D594" s="355" t="str">
        <f>IF(kurulusyetkilisi&gt;0,kurulusyetkilisi,"")</f>
        <v/>
      </c>
      <c r="E594" s="64"/>
      <c r="F594" s="64"/>
      <c r="G594" s="230"/>
      <c r="H594" s="229"/>
      <c r="I594" s="229"/>
      <c r="J594" s="64"/>
      <c r="K594" s="94"/>
      <c r="L594" s="94"/>
      <c r="M594" s="2"/>
      <c r="N594" s="94"/>
      <c r="O594" s="94"/>
      <c r="P594" s="64"/>
    </row>
    <row r="595" spans="1:16" ht="19.5" x14ac:dyDescent="0.3">
      <c r="A595" s="232"/>
      <c r="B595" s="232"/>
      <c r="C595" s="353" t="s">
        <v>34</v>
      </c>
      <c r="D595" s="77"/>
      <c r="E595" s="469"/>
      <c r="F595" s="469"/>
      <c r="G595" s="469"/>
      <c r="H595" s="61"/>
      <c r="I595" s="61"/>
      <c r="J595" s="64"/>
      <c r="K595" s="94"/>
      <c r="L595" s="94"/>
      <c r="M595" s="2"/>
      <c r="N595" s="94"/>
      <c r="O595" s="94"/>
      <c r="P595" s="64"/>
    </row>
    <row r="596" spans="1:16" ht="15.75" x14ac:dyDescent="0.25">
      <c r="A596" s="508" t="s">
        <v>66</v>
      </c>
      <c r="B596" s="508"/>
      <c r="C596" s="508"/>
      <c r="D596" s="508"/>
      <c r="E596" s="508"/>
      <c r="F596" s="508"/>
      <c r="G596" s="508"/>
      <c r="H596" s="508"/>
      <c r="I596" s="508"/>
      <c r="J596" s="64"/>
      <c r="K596" s="64"/>
      <c r="L596" s="64"/>
      <c r="M596" s="64"/>
      <c r="N596" s="64"/>
      <c r="O596" s="64"/>
      <c r="P596" s="64"/>
    </row>
    <row r="597" spans="1:16" x14ac:dyDescent="0.25">
      <c r="A597" s="494" t="str">
        <f>IF(YilDonem&lt;&gt;"",CONCATENATE(YilDonem," dönemine aittir."),"")</f>
        <v/>
      </c>
      <c r="B597" s="494"/>
      <c r="C597" s="494"/>
      <c r="D597" s="494"/>
      <c r="E597" s="494"/>
      <c r="F597" s="494"/>
      <c r="G597" s="494"/>
      <c r="H597" s="494"/>
      <c r="I597" s="494"/>
      <c r="J597" s="64"/>
      <c r="K597" s="64"/>
      <c r="L597" s="64"/>
      <c r="M597" s="64"/>
      <c r="N597" s="64"/>
      <c r="O597" s="64"/>
      <c r="P597" s="64"/>
    </row>
    <row r="598" spans="1:16" ht="19.5" thickBot="1" x14ac:dyDescent="0.35">
      <c r="A598" s="526" t="s">
        <v>75</v>
      </c>
      <c r="B598" s="526"/>
      <c r="C598" s="526"/>
      <c r="D598" s="526"/>
      <c r="E598" s="526"/>
      <c r="F598" s="526"/>
      <c r="G598" s="526"/>
      <c r="H598" s="526"/>
      <c r="I598" s="526"/>
      <c r="J598" s="64"/>
      <c r="K598" s="64"/>
      <c r="L598" s="64"/>
      <c r="M598" s="64"/>
      <c r="N598" s="64"/>
      <c r="O598" s="64"/>
      <c r="P598" s="64"/>
    </row>
    <row r="599" spans="1:16" ht="19.5" customHeight="1" thickBot="1" x14ac:dyDescent="0.3">
      <c r="A599" s="496" t="s">
        <v>167</v>
      </c>
      <c r="B599" s="498"/>
      <c r="C599" s="496" t="str">
        <f>IF(ProjeNo&gt;0,ProjeNo,"")</f>
        <v/>
      </c>
      <c r="D599" s="497"/>
      <c r="E599" s="497"/>
      <c r="F599" s="497"/>
      <c r="G599" s="497"/>
      <c r="H599" s="497"/>
      <c r="I599" s="498"/>
      <c r="J599" s="64"/>
      <c r="K599" s="64"/>
      <c r="L599" s="64"/>
      <c r="M599" s="64"/>
      <c r="N599" s="64"/>
      <c r="O599" s="64"/>
      <c r="P599" s="64"/>
    </row>
    <row r="600" spans="1:16" ht="29.25" customHeight="1" thickBot="1" x14ac:dyDescent="0.3">
      <c r="A600" s="533" t="s">
        <v>168</v>
      </c>
      <c r="B600" s="522"/>
      <c r="C600" s="519" t="str">
        <f>IF(ProjeAdi&gt;0,ProjeAdi,"")</f>
        <v/>
      </c>
      <c r="D600" s="520"/>
      <c r="E600" s="520"/>
      <c r="F600" s="520"/>
      <c r="G600" s="520"/>
      <c r="H600" s="520"/>
      <c r="I600" s="521"/>
      <c r="J600" s="64"/>
      <c r="K600" s="64"/>
      <c r="L600" s="64"/>
      <c r="M600" s="64"/>
      <c r="N600" s="64"/>
      <c r="O600" s="64"/>
      <c r="P600" s="64"/>
    </row>
    <row r="601" spans="1:16" ht="29.25" customHeight="1" thickBot="1" x14ac:dyDescent="0.3">
      <c r="A601" s="533" t="s">
        <v>180</v>
      </c>
      <c r="B601" s="522"/>
      <c r="C601" s="539"/>
      <c r="D601" s="537"/>
      <c r="E601" s="537"/>
      <c r="F601" s="537"/>
      <c r="G601" s="537"/>
      <c r="H601" s="537"/>
      <c r="I601" s="538"/>
      <c r="J601" s="64"/>
      <c r="K601" s="64"/>
      <c r="L601" s="64"/>
      <c r="M601" s="64"/>
      <c r="N601" s="64"/>
      <c r="O601" s="64"/>
      <c r="P601" s="64"/>
    </row>
    <row r="602" spans="1:16" ht="29.25" customHeight="1" thickBot="1" x14ac:dyDescent="0.3">
      <c r="A602" s="533" t="s">
        <v>181</v>
      </c>
      <c r="B602" s="522"/>
      <c r="C602" s="539"/>
      <c r="D602" s="537"/>
      <c r="E602" s="537"/>
      <c r="F602" s="537"/>
      <c r="G602" s="537"/>
      <c r="H602" s="537"/>
      <c r="I602" s="538"/>
      <c r="J602" s="64"/>
      <c r="K602" s="64"/>
      <c r="L602" s="64"/>
      <c r="M602" s="64"/>
      <c r="N602" s="64"/>
      <c r="O602" s="64"/>
      <c r="P602" s="64"/>
    </row>
    <row r="603" spans="1:16" ht="19.5" customHeight="1" thickBot="1" x14ac:dyDescent="0.3">
      <c r="A603" s="496" t="s">
        <v>67</v>
      </c>
      <c r="B603" s="498"/>
      <c r="C603" s="14"/>
      <c r="D603" s="537"/>
      <c r="E603" s="537"/>
      <c r="F603" s="537"/>
      <c r="G603" s="537"/>
      <c r="H603" s="537"/>
      <c r="I603" s="538"/>
      <c r="J603" s="64"/>
      <c r="K603" s="64"/>
      <c r="L603" s="64"/>
      <c r="M603" s="64"/>
      <c r="N603" s="64"/>
      <c r="O603" s="64"/>
      <c r="P603" s="64"/>
    </row>
    <row r="604" spans="1:16" s="1" customFormat="1" ht="30.75" thickBot="1" x14ac:dyDescent="0.3">
      <c r="A604" s="334" t="s">
        <v>3</v>
      </c>
      <c r="B604" s="334" t="s">
        <v>4</v>
      </c>
      <c r="C604" s="334" t="s">
        <v>56</v>
      </c>
      <c r="D604" s="334" t="s">
        <v>141</v>
      </c>
      <c r="E604" s="334" t="s">
        <v>68</v>
      </c>
      <c r="F604" s="334" t="s">
        <v>69</v>
      </c>
      <c r="G604" s="334" t="s">
        <v>70</v>
      </c>
      <c r="H604" s="334" t="s">
        <v>71</v>
      </c>
      <c r="I604" s="334" t="s">
        <v>72</v>
      </c>
      <c r="J604" s="347" t="s">
        <v>76</v>
      </c>
      <c r="K604" s="348" t="s">
        <v>77</v>
      </c>
      <c r="L604" s="348" t="s">
        <v>69</v>
      </c>
      <c r="M604" s="333"/>
      <c r="N604" s="333"/>
      <c r="O604" s="333"/>
      <c r="P604" s="333"/>
    </row>
    <row r="605" spans="1:16" ht="20.100000000000001" customHeight="1" x14ac:dyDescent="0.25">
      <c r="A605" s="349">
        <v>341</v>
      </c>
      <c r="B605" s="79"/>
      <c r="C605" s="125" t="str">
        <f t="shared" ref="C605:C624" si="119">IF(B605&lt;&gt;"",VLOOKUP(B605,PersonelTablo,2,0),"")</f>
        <v/>
      </c>
      <c r="D605" s="126" t="str">
        <f t="shared" ref="D605:D624" si="120">IF(B605&lt;&gt;"",VLOOKUP(B605,PersonelTablo,3,0),"")</f>
        <v/>
      </c>
      <c r="E605" s="80"/>
      <c r="F605" s="81"/>
      <c r="G605" s="136" t="str">
        <f>IF(AND(B605&lt;&gt;"",L605&gt;=F605),E605*F605,"")</f>
        <v/>
      </c>
      <c r="H605" s="133" t="str">
        <f t="shared" ref="H605:H624" si="121">IF(B605&lt;&gt;"",VLOOKUP(B605,G011CTablo,15,0),"")</f>
        <v/>
      </c>
      <c r="I605" s="140" t="str">
        <f>IF(AND(B605&lt;&gt;"",J605&gt;=K605,L605&gt;0),G605*H605,"")</f>
        <v/>
      </c>
      <c r="J605" s="131" t="str">
        <f>IF(B605&gt;0,ROUNDUP(VLOOKUP(B605,G011B!$B:$R,16,0),1),"")</f>
        <v/>
      </c>
      <c r="K605" s="131" t="str">
        <f t="shared" ref="K605:K624" si="122">IF(B605&gt;0,SUMIF($B:$B,B605,$G:$G),"")</f>
        <v/>
      </c>
      <c r="L605" s="132" t="str">
        <f>IF(B605&lt;&gt;"",VLOOKUP(B605,G011B!$B:$Z,25,0),"")</f>
        <v/>
      </c>
      <c r="M605" s="161" t="str">
        <f t="shared" ref="M605:M624" si="123">IF(J605&gt;=K605,"","Personelin bütün iş paketlerindeki Toplam Adam Ay değeri "&amp;K605&amp;" olup, bu değer, G011B formunda beyan edilen Çalışılan Toplam Ay değerini geçemez. Maliyeti hesaplamak için Adam/Ay Oranı veya Çalışılan Ay değerini düzeltiniz. ")</f>
        <v/>
      </c>
      <c r="N605" s="64"/>
      <c r="O605" s="64"/>
      <c r="P605" s="64"/>
    </row>
    <row r="606" spans="1:16" ht="20.100000000000001" customHeight="1" x14ac:dyDescent="0.25">
      <c r="A606" s="350">
        <v>342</v>
      </c>
      <c r="B606" s="82"/>
      <c r="C606" s="127" t="str">
        <f t="shared" si="119"/>
        <v/>
      </c>
      <c r="D606" s="128" t="str">
        <f t="shared" si="120"/>
        <v/>
      </c>
      <c r="E606" s="83"/>
      <c r="F606" s="84"/>
      <c r="G606" s="137" t="str">
        <f t="shared" ref="G606:G624" si="124">IF(AND(B606&lt;&gt;"",L606&gt;=F606),E606*F606,"")</f>
        <v/>
      </c>
      <c r="H606" s="134" t="str">
        <f t="shared" si="121"/>
        <v/>
      </c>
      <c r="I606" s="141" t="str">
        <f t="shared" ref="I606:I624" si="125">IF(AND(B606&lt;&gt;"",J606&gt;=K606,L606&gt;0),G606*H606,"")</f>
        <v/>
      </c>
      <c r="J606" s="131" t="str">
        <f>IF(B606&gt;0,ROUNDUP(VLOOKUP(B606,G011B!$B:$R,16,0),1),"")</f>
        <v/>
      </c>
      <c r="K606" s="131" t="str">
        <f t="shared" si="122"/>
        <v/>
      </c>
      <c r="L606" s="132" t="str">
        <f>IF(B606&lt;&gt;"",VLOOKUP(B606,G011B!$B:$Z,25,0),"")</f>
        <v/>
      </c>
      <c r="M606" s="161" t="str">
        <f t="shared" si="123"/>
        <v/>
      </c>
      <c r="N606" s="64"/>
      <c r="O606" s="64"/>
      <c r="P606" s="64"/>
    </row>
    <row r="607" spans="1:16" ht="20.100000000000001" customHeight="1" x14ac:dyDescent="0.25">
      <c r="A607" s="350">
        <v>343</v>
      </c>
      <c r="B607" s="82"/>
      <c r="C607" s="127" t="str">
        <f t="shared" si="119"/>
        <v/>
      </c>
      <c r="D607" s="128" t="str">
        <f t="shared" si="120"/>
        <v/>
      </c>
      <c r="E607" s="83"/>
      <c r="F607" s="84"/>
      <c r="G607" s="137" t="str">
        <f t="shared" si="124"/>
        <v/>
      </c>
      <c r="H607" s="134" t="str">
        <f t="shared" si="121"/>
        <v/>
      </c>
      <c r="I607" s="141" t="str">
        <f t="shared" si="125"/>
        <v/>
      </c>
      <c r="J607" s="131" t="str">
        <f>IF(B607&gt;0,ROUNDUP(VLOOKUP(B607,G011B!$B:$R,16,0),1),"")</f>
        <v/>
      </c>
      <c r="K607" s="131" t="str">
        <f t="shared" si="122"/>
        <v/>
      </c>
      <c r="L607" s="132" t="str">
        <f>IF(B607&lt;&gt;"",VLOOKUP(B607,G011B!$B:$Z,25,0),"")</f>
        <v/>
      </c>
      <c r="M607" s="161" t="str">
        <f t="shared" si="123"/>
        <v/>
      </c>
      <c r="N607" s="64"/>
      <c r="O607" s="64"/>
      <c r="P607" s="64"/>
    </row>
    <row r="608" spans="1:16" ht="20.100000000000001" customHeight="1" x14ac:dyDescent="0.25">
      <c r="A608" s="350">
        <v>344</v>
      </c>
      <c r="B608" s="82"/>
      <c r="C608" s="127" t="str">
        <f t="shared" si="119"/>
        <v/>
      </c>
      <c r="D608" s="128" t="str">
        <f t="shared" si="120"/>
        <v/>
      </c>
      <c r="E608" s="83"/>
      <c r="F608" s="84"/>
      <c r="G608" s="137" t="str">
        <f t="shared" si="124"/>
        <v/>
      </c>
      <c r="H608" s="134" t="str">
        <f t="shared" si="121"/>
        <v/>
      </c>
      <c r="I608" s="141" t="str">
        <f t="shared" si="125"/>
        <v/>
      </c>
      <c r="J608" s="131" t="str">
        <f>IF(B608&gt;0,ROUNDUP(VLOOKUP(B608,G011B!$B:$R,16,0),1),"")</f>
        <v/>
      </c>
      <c r="K608" s="131" t="str">
        <f t="shared" si="122"/>
        <v/>
      </c>
      <c r="L608" s="132" t="str">
        <f>IF(B608&lt;&gt;"",VLOOKUP(B608,G011B!$B:$Z,25,0),"")</f>
        <v/>
      </c>
      <c r="M608" s="161" t="str">
        <f t="shared" si="123"/>
        <v/>
      </c>
      <c r="N608" s="64"/>
      <c r="O608" s="64"/>
      <c r="P608" s="64"/>
    </row>
    <row r="609" spans="1:16" ht="20.100000000000001" customHeight="1" x14ac:dyDescent="0.25">
      <c r="A609" s="350">
        <v>345</v>
      </c>
      <c r="B609" s="82"/>
      <c r="C609" s="127" t="str">
        <f t="shared" si="119"/>
        <v/>
      </c>
      <c r="D609" s="128" t="str">
        <f t="shared" si="120"/>
        <v/>
      </c>
      <c r="E609" s="83"/>
      <c r="F609" s="84"/>
      <c r="G609" s="137" t="str">
        <f t="shared" si="124"/>
        <v/>
      </c>
      <c r="H609" s="134" t="str">
        <f t="shared" si="121"/>
        <v/>
      </c>
      <c r="I609" s="141" t="str">
        <f t="shared" si="125"/>
        <v/>
      </c>
      <c r="J609" s="131" t="str">
        <f>IF(B609&gt;0,ROUNDUP(VLOOKUP(B609,G011B!$B:$R,16,0),1),"")</f>
        <v/>
      </c>
      <c r="K609" s="131" t="str">
        <f t="shared" si="122"/>
        <v/>
      </c>
      <c r="L609" s="132" t="str">
        <f>IF(B609&lt;&gt;"",VLOOKUP(B609,G011B!$B:$Z,25,0),"")</f>
        <v/>
      </c>
      <c r="M609" s="161" t="str">
        <f t="shared" si="123"/>
        <v/>
      </c>
      <c r="N609" s="64"/>
      <c r="O609" s="64"/>
      <c r="P609" s="64"/>
    </row>
    <row r="610" spans="1:16" ht="20.100000000000001" customHeight="1" x14ac:dyDescent="0.25">
      <c r="A610" s="350">
        <v>346</v>
      </c>
      <c r="B610" s="82"/>
      <c r="C610" s="127" t="str">
        <f t="shared" si="119"/>
        <v/>
      </c>
      <c r="D610" s="128" t="str">
        <f t="shared" si="120"/>
        <v/>
      </c>
      <c r="E610" s="83"/>
      <c r="F610" s="84"/>
      <c r="G610" s="137" t="str">
        <f t="shared" si="124"/>
        <v/>
      </c>
      <c r="H610" s="134" t="str">
        <f t="shared" si="121"/>
        <v/>
      </c>
      <c r="I610" s="141" t="str">
        <f t="shared" si="125"/>
        <v/>
      </c>
      <c r="J610" s="131" t="str">
        <f>IF(B610&gt;0,ROUNDUP(VLOOKUP(B610,G011B!$B:$R,16,0),1),"")</f>
        <v/>
      </c>
      <c r="K610" s="131" t="str">
        <f t="shared" si="122"/>
        <v/>
      </c>
      <c r="L610" s="132" t="str">
        <f>IF(B610&lt;&gt;"",VLOOKUP(B610,G011B!$B:$Z,25,0),"")</f>
        <v/>
      </c>
      <c r="M610" s="161" t="str">
        <f t="shared" si="123"/>
        <v/>
      </c>
      <c r="N610" s="64"/>
      <c r="O610" s="64"/>
      <c r="P610" s="64"/>
    </row>
    <row r="611" spans="1:16" ht="20.100000000000001" customHeight="1" x14ac:dyDescent="0.25">
      <c r="A611" s="350">
        <v>347</v>
      </c>
      <c r="B611" s="82"/>
      <c r="C611" s="127" t="str">
        <f t="shared" si="119"/>
        <v/>
      </c>
      <c r="D611" s="128" t="str">
        <f t="shared" si="120"/>
        <v/>
      </c>
      <c r="E611" s="83"/>
      <c r="F611" s="84"/>
      <c r="G611" s="137" t="str">
        <f t="shared" si="124"/>
        <v/>
      </c>
      <c r="H611" s="134" t="str">
        <f t="shared" si="121"/>
        <v/>
      </c>
      <c r="I611" s="141" t="str">
        <f t="shared" si="125"/>
        <v/>
      </c>
      <c r="J611" s="131" t="str">
        <f>IF(B611&gt;0,ROUNDUP(VLOOKUP(B611,G011B!$B:$R,16,0),1),"")</f>
        <v/>
      </c>
      <c r="K611" s="131" t="str">
        <f t="shared" si="122"/>
        <v/>
      </c>
      <c r="L611" s="132" t="str">
        <f>IF(B611&lt;&gt;"",VLOOKUP(B611,G011B!$B:$Z,25,0),"")</f>
        <v/>
      </c>
      <c r="M611" s="161" t="str">
        <f t="shared" si="123"/>
        <v/>
      </c>
      <c r="N611" s="64"/>
      <c r="O611" s="64"/>
      <c r="P611" s="64"/>
    </row>
    <row r="612" spans="1:16" ht="20.100000000000001" customHeight="1" x14ac:dyDescent="0.25">
      <c r="A612" s="350">
        <v>348</v>
      </c>
      <c r="B612" s="82"/>
      <c r="C612" s="127" t="str">
        <f t="shared" si="119"/>
        <v/>
      </c>
      <c r="D612" s="128" t="str">
        <f t="shared" si="120"/>
        <v/>
      </c>
      <c r="E612" s="83"/>
      <c r="F612" s="84"/>
      <c r="G612" s="137" t="str">
        <f t="shared" si="124"/>
        <v/>
      </c>
      <c r="H612" s="134" t="str">
        <f t="shared" si="121"/>
        <v/>
      </c>
      <c r="I612" s="141" t="str">
        <f t="shared" si="125"/>
        <v/>
      </c>
      <c r="J612" s="131" t="str">
        <f>IF(B612&gt;0,ROUNDUP(VLOOKUP(B612,G011B!$B:$R,16,0),1),"")</f>
        <v/>
      </c>
      <c r="K612" s="131" t="str">
        <f t="shared" si="122"/>
        <v/>
      </c>
      <c r="L612" s="132" t="str">
        <f>IF(B612&lt;&gt;"",VLOOKUP(B612,G011B!$B:$Z,25,0),"")</f>
        <v/>
      </c>
      <c r="M612" s="161" t="str">
        <f t="shared" si="123"/>
        <v/>
      </c>
      <c r="N612" s="64"/>
      <c r="O612" s="64"/>
      <c r="P612" s="64"/>
    </row>
    <row r="613" spans="1:16" ht="20.100000000000001" customHeight="1" x14ac:dyDescent="0.25">
      <c r="A613" s="350">
        <v>349</v>
      </c>
      <c r="B613" s="82"/>
      <c r="C613" s="127" t="str">
        <f t="shared" si="119"/>
        <v/>
      </c>
      <c r="D613" s="128" t="str">
        <f t="shared" si="120"/>
        <v/>
      </c>
      <c r="E613" s="83"/>
      <c r="F613" s="84"/>
      <c r="G613" s="137" t="str">
        <f t="shared" si="124"/>
        <v/>
      </c>
      <c r="H613" s="134" t="str">
        <f t="shared" si="121"/>
        <v/>
      </c>
      <c r="I613" s="141" t="str">
        <f t="shared" si="125"/>
        <v/>
      </c>
      <c r="J613" s="131" t="str">
        <f>IF(B613&gt;0,ROUNDUP(VLOOKUP(B613,G011B!$B:$R,16,0),1),"")</f>
        <v/>
      </c>
      <c r="K613" s="131" t="str">
        <f t="shared" si="122"/>
        <v/>
      </c>
      <c r="L613" s="132" t="str">
        <f>IF(B613&lt;&gt;"",VLOOKUP(B613,G011B!$B:$Z,25,0),"")</f>
        <v/>
      </c>
      <c r="M613" s="161" t="str">
        <f t="shared" si="123"/>
        <v/>
      </c>
      <c r="N613" s="64"/>
      <c r="O613" s="64"/>
      <c r="P613" s="64"/>
    </row>
    <row r="614" spans="1:16" ht="20.100000000000001" customHeight="1" x14ac:dyDescent="0.25">
      <c r="A614" s="350">
        <v>350</v>
      </c>
      <c r="B614" s="82"/>
      <c r="C614" s="127" t="str">
        <f t="shared" si="119"/>
        <v/>
      </c>
      <c r="D614" s="128" t="str">
        <f t="shared" si="120"/>
        <v/>
      </c>
      <c r="E614" s="83"/>
      <c r="F614" s="84"/>
      <c r="G614" s="137" t="str">
        <f t="shared" si="124"/>
        <v/>
      </c>
      <c r="H614" s="134" t="str">
        <f t="shared" si="121"/>
        <v/>
      </c>
      <c r="I614" s="141" t="str">
        <f t="shared" si="125"/>
        <v/>
      </c>
      <c r="J614" s="131" t="str">
        <f>IF(B614&gt;0,ROUNDUP(VLOOKUP(B614,G011B!$B:$R,16,0),1),"")</f>
        <v/>
      </c>
      <c r="K614" s="131" t="str">
        <f t="shared" si="122"/>
        <v/>
      </c>
      <c r="L614" s="132" t="str">
        <f>IF(B614&lt;&gt;"",VLOOKUP(B614,G011B!$B:$Z,25,0),"")</f>
        <v/>
      </c>
      <c r="M614" s="161" t="str">
        <f t="shared" si="123"/>
        <v/>
      </c>
      <c r="N614" s="64"/>
      <c r="O614" s="64"/>
      <c r="P614" s="64"/>
    </row>
    <row r="615" spans="1:16" ht="20.100000000000001" customHeight="1" x14ac:dyDescent="0.25">
      <c r="A615" s="350">
        <v>351</v>
      </c>
      <c r="B615" s="82"/>
      <c r="C615" s="127" t="str">
        <f t="shared" si="119"/>
        <v/>
      </c>
      <c r="D615" s="128" t="str">
        <f t="shared" si="120"/>
        <v/>
      </c>
      <c r="E615" s="83"/>
      <c r="F615" s="84"/>
      <c r="G615" s="137" t="str">
        <f t="shared" si="124"/>
        <v/>
      </c>
      <c r="H615" s="134" t="str">
        <f t="shared" si="121"/>
        <v/>
      </c>
      <c r="I615" s="141" t="str">
        <f t="shared" si="125"/>
        <v/>
      </c>
      <c r="J615" s="131" t="str">
        <f>IF(B615&gt;0,ROUNDUP(VLOOKUP(B615,G011B!$B:$R,16,0),1),"")</f>
        <v/>
      </c>
      <c r="K615" s="131" t="str">
        <f t="shared" si="122"/>
        <v/>
      </c>
      <c r="L615" s="132" t="str">
        <f>IF(B615&lt;&gt;"",VLOOKUP(B615,G011B!$B:$Z,25,0),"")</f>
        <v/>
      </c>
      <c r="M615" s="161" t="str">
        <f t="shared" si="123"/>
        <v/>
      </c>
      <c r="N615" s="64"/>
      <c r="O615" s="64"/>
      <c r="P615" s="64"/>
    </row>
    <row r="616" spans="1:16" ht="20.100000000000001" customHeight="1" x14ac:dyDescent="0.25">
      <c r="A616" s="350">
        <v>352</v>
      </c>
      <c r="B616" s="82"/>
      <c r="C616" s="127" t="str">
        <f t="shared" si="119"/>
        <v/>
      </c>
      <c r="D616" s="128" t="str">
        <f t="shared" si="120"/>
        <v/>
      </c>
      <c r="E616" s="83"/>
      <c r="F616" s="84"/>
      <c r="G616" s="137" t="str">
        <f t="shared" si="124"/>
        <v/>
      </c>
      <c r="H616" s="134" t="str">
        <f t="shared" si="121"/>
        <v/>
      </c>
      <c r="I616" s="141" t="str">
        <f t="shared" si="125"/>
        <v/>
      </c>
      <c r="J616" s="131" t="str">
        <f>IF(B616&gt;0,ROUNDUP(VLOOKUP(B616,G011B!$B:$R,16,0),1),"")</f>
        <v/>
      </c>
      <c r="K616" s="131" t="str">
        <f t="shared" si="122"/>
        <v/>
      </c>
      <c r="L616" s="132" t="str">
        <f>IF(B616&lt;&gt;"",VLOOKUP(B616,G011B!$B:$Z,25,0),"")</f>
        <v/>
      </c>
      <c r="M616" s="161" t="str">
        <f t="shared" si="123"/>
        <v/>
      </c>
      <c r="N616" s="64"/>
      <c r="O616" s="64"/>
      <c r="P616" s="64"/>
    </row>
    <row r="617" spans="1:16" ht="20.100000000000001" customHeight="1" x14ac:dyDescent="0.25">
      <c r="A617" s="350">
        <v>353</v>
      </c>
      <c r="B617" s="82"/>
      <c r="C617" s="127" t="str">
        <f t="shared" si="119"/>
        <v/>
      </c>
      <c r="D617" s="128" t="str">
        <f t="shared" si="120"/>
        <v/>
      </c>
      <c r="E617" s="83"/>
      <c r="F617" s="84"/>
      <c r="G617" s="137" t="str">
        <f t="shared" si="124"/>
        <v/>
      </c>
      <c r="H617" s="134" t="str">
        <f t="shared" si="121"/>
        <v/>
      </c>
      <c r="I617" s="141" t="str">
        <f t="shared" si="125"/>
        <v/>
      </c>
      <c r="J617" s="131" t="str">
        <f>IF(B617&gt;0,ROUNDUP(VLOOKUP(B617,G011B!$B:$R,16,0),1),"")</f>
        <v/>
      </c>
      <c r="K617" s="131" t="str">
        <f t="shared" si="122"/>
        <v/>
      </c>
      <c r="L617" s="132" t="str">
        <f>IF(B617&lt;&gt;"",VLOOKUP(B617,G011B!$B:$Z,25,0),"")</f>
        <v/>
      </c>
      <c r="M617" s="161" t="str">
        <f t="shared" si="123"/>
        <v/>
      </c>
      <c r="N617" s="64"/>
      <c r="O617" s="64"/>
      <c r="P617" s="64"/>
    </row>
    <row r="618" spans="1:16" ht="20.100000000000001" customHeight="1" x14ac:dyDescent="0.25">
      <c r="A618" s="350">
        <v>354</v>
      </c>
      <c r="B618" s="82"/>
      <c r="C618" s="127" t="str">
        <f t="shared" si="119"/>
        <v/>
      </c>
      <c r="D618" s="128" t="str">
        <f t="shared" si="120"/>
        <v/>
      </c>
      <c r="E618" s="83"/>
      <c r="F618" s="84"/>
      <c r="G618" s="137" t="str">
        <f t="shared" si="124"/>
        <v/>
      </c>
      <c r="H618" s="134" t="str">
        <f t="shared" si="121"/>
        <v/>
      </c>
      <c r="I618" s="141" t="str">
        <f t="shared" si="125"/>
        <v/>
      </c>
      <c r="J618" s="131" t="str">
        <f>IF(B618&gt;0,ROUNDUP(VLOOKUP(B618,G011B!$B:$R,16,0),1),"")</f>
        <v/>
      </c>
      <c r="K618" s="131" t="str">
        <f t="shared" si="122"/>
        <v/>
      </c>
      <c r="L618" s="132" t="str">
        <f>IF(B618&lt;&gt;"",VLOOKUP(B618,G011B!$B:$Z,25,0),"")</f>
        <v/>
      </c>
      <c r="M618" s="161" t="str">
        <f t="shared" si="123"/>
        <v/>
      </c>
      <c r="N618" s="64"/>
      <c r="O618" s="64"/>
      <c r="P618" s="64"/>
    </row>
    <row r="619" spans="1:16" ht="20.100000000000001" customHeight="1" x14ac:dyDescent="0.25">
      <c r="A619" s="350">
        <v>355</v>
      </c>
      <c r="B619" s="82"/>
      <c r="C619" s="127" t="str">
        <f t="shared" si="119"/>
        <v/>
      </c>
      <c r="D619" s="128" t="str">
        <f t="shared" si="120"/>
        <v/>
      </c>
      <c r="E619" s="83"/>
      <c r="F619" s="84"/>
      <c r="G619" s="137" t="str">
        <f t="shared" si="124"/>
        <v/>
      </c>
      <c r="H619" s="134" t="str">
        <f t="shared" si="121"/>
        <v/>
      </c>
      <c r="I619" s="141" t="str">
        <f t="shared" si="125"/>
        <v/>
      </c>
      <c r="J619" s="131" t="str">
        <f>IF(B619&gt;0,ROUNDUP(VLOOKUP(B619,G011B!$B:$R,16,0),1),"")</f>
        <v/>
      </c>
      <c r="K619" s="131" t="str">
        <f t="shared" si="122"/>
        <v/>
      </c>
      <c r="L619" s="132" t="str">
        <f>IF(B619&lt;&gt;"",VLOOKUP(B619,G011B!$B:$Z,25,0),"")</f>
        <v/>
      </c>
      <c r="M619" s="161" t="str">
        <f t="shared" si="123"/>
        <v/>
      </c>
      <c r="N619" s="64"/>
      <c r="O619" s="64"/>
      <c r="P619" s="64"/>
    </row>
    <row r="620" spans="1:16" ht="20.100000000000001" customHeight="1" x14ac:dyDescent="0.25">
      <c r="A620" s="350">
        <v>356</v>
      </c>
      <c r="B620" s="82"/>
      <c r="C620" s="127" t="str">
        <f t="shared" si="119"/>
        <v/>
      </c>
      <c r="D620" s="128" t="str">
        <f t="shared" si="120"/>
        <v/>
      </c>
      <c r="E620" s="83"/>
      <c r="F620" s="84"/>
      <c r="G620" s="137" t="str">
        <f t="shared" si="124"/>
        <v/>
      </c>
      <c r="H620" s="134" t="str">
        <f t="shared" si="121"/>
        <v/>
      </c>
      <c r="I620" s="141" t="str">
        <f t="shared" si="125"/>
        <v/>
      </c>
      <c r="J620" s="131" t="str">
        <f>IF(B620&gt;0,ROUNDUP(VLOOKUP(B620,G011B!$B:$R,16,0),1),"")</f>
        <v/>
      </c>
      <c r="K620" s="131" t="str">
        <f t="shared" si="122"/>
        <v/>
      </c>
      <c r="L620" s="132" t="str">
        <f>IF(B620&lt;&gt;"",VLOOKUP(B620,G011B!$B:$Z,25,0),"")</f>
        <v/>
      </c>
      <c r="M620" s="161" t="str">
        <f t="shared" si="123"/>
        <v/>
      </c>
      <c r="N620" s="64"/>
      <c r="O620" s="64"/>
      <c r="P620" s="64"/>
    </row>
    <row r="621" spans="1:16" ht="20.100000000000001" customHeight="1" x14ac:dyDescent="0.25">
      <c r="A621" s="350">
        <v>357</v>
      </c>
      <c r="B621" s="82"/>
      <c r="C621" s="127" t="str">
        <f t="shared" si="119"/>
        <v/>
      </c>
      <c r="D621" s="128" t="str">
        <f t="shared" si="120"/>
        <v/>
      </c>
      <c r="E621" s="83"/>
      <c r="F621" s="84"/>
      <c r="G621" s="137" t="str">
        <f t="shared" si="124"/>
        <v/>
      </c>
      <c r="H621" s="134" t="str">
        <f t="shared" si="121"/>
        <v/>
      </c>
      <c r="I621" s="141" t="str">
        <f t="shared" si="125"/>
        <v/>
      </c>
      <c r="J621" s="131" t="str">
        <f>IF(B621&gt;0,ROUNDUP(VLOOKUP(B621,G011B!$B:$R,16,0),1),"")</f>
        <v/>
      </c>
      <c r="K621" s="131" t="str">
        <f t="shared" si="122"/>
        <v/>
      </c>
      <c r="L621" s="132" t="str">
        <f>IF(B621&lt;&gt;"",VLOOKUP(B621,G011B!$B:$Z,25,0),"")</f>
        <v/>
      </c>
      <c r="M621" s="161" t="str">
        <f t="shared" si="123"/>
        <v/>
      </c>
      <c r="N621" s="64"/>
      <c r="O621" s="64"/>
      <c r="P621" s="64"/>
    </row>
    <row r="622" spans="1:16" ht="20.100000000000001" customHeight="1" x14ac:dyDescent="0.25">
      <c r="A622" s="350">
        <v>358</v>
      </c>
      <c r="B622" s="82"/>
      <c r="C622" s="127" t="str">
        <f t="shared" si="119"/>
        <v/>
      </c>
      <c r="D622" s="128" t="str">
        <f t="shared" si="120"/>
        <v/>
      </c>
      <c r="E622" s="83"/>
      <c r="F622" s="84"/>
      <c r="G622" s="137" t="str">
        <f t="shared" si="124"/>
        <v/>
      </c>
      <c r="H622" s="134" t="str">
        <f t="shared" si="121"/>
        <v/>
      </c>
      <c r="I622" s="141" t="str">
        <f t="shared" si="125"/>
        <v/>
      </c>
      <c r="J622" s="131" t="str">
        <f>IF(B622&gt;0,ROUNDUP(VLOOKUP(B622,G011B!$B:$R,16,0),1),"")</f>
        <v/>
      </c>
      <c r="K622" s="131" t="str">
        <f t="shared" si="122"/>
        <v/>
      </c>
      <c r="L622" s="132" t="str">
        <f>IF(B622&lt;&gt;"",VLOOKUP(B622,G011B!$B:$Z,25,0),"")</f>
        <v/>
      </c>
      <c r="M622" s="161" t="str">
        <f t="shared" si="123"/>
        <v/>
      </c>
      <c r="N622" s="64"/>
      <c r="O622" s="64"/>
      <c r="P622" s="64"/>
    </row>
    <row r="623" spans="1:16" ht="20.100000000000001" customHeight="1" x14ac:dyDescent="0.25">
      <c r="A623" s="350">
        <v>359</v>
      </c>
      <c r="B623" s="82"/>
      <c r="C623" s="127" t="str">
        <f t="shared" si="119"/>
        <v/>
      </c>
      <c r="D623" s="128" t="str">
        <f t="shared" si="120"/>
        <v/>
      </c>
      <c r="E623" s="83"/>
      <c r="F623" s="84"/>
      <c r="G623" s="137" t="str">
        <f t="shared" si="124"/>
        <v/>
      </c>
      <c r="H623" s="134" t="str">
        <f t="shared" si="121"/>
        <v/>
      </c>
      <c r="I623" s="141" t="str">
        <f t="shared" si="125"/>
        <v/>
      </c>
      <c r="J623" s="131" t="str">
        <f>IF(B623&gt;0,ROUNDUP(VLOOKUP(B623,G011B!$B:$R,16,0),1),"")</f>
        <v/>
      </c>
      <c r="K623" s="131" t="str">
        <f t="shared" si="122"/>
        <v/>
      </c>
      <c r="L623" s="132" t="str">
        <f>IF(B623&lt;&gt;"",VLOOKUP(B623,G011B!$B:$Z,25,0),"")</f>
        <v/>
      </c>
      <c r="M623" s="161" t="str">
        <f t="shared" si="123"/>
        <v/>
      </c>
      <c r="N623" s="64"/>
      <c r="O623" s="64"/>
      <c r="P623" s="64"/>
    </row>
    <row r="624" spans="1:16" ht="20.100000000000001" customHeight="1" thickBot="1" x14ac:dyDescent="0.3">
      <c r="A624" s="351">
        <v>360</v>
      </c>
      <c r="B624" s="85"/>
      <c r="C624" s="129" t="str">
        <f t="shared" si="119"/>
        <v/>
      </c>
      <c r="D624" s="130" t="str">
        <f t="shared" si="120"/>
        <v/>
      </c>
      <c r="E624" s="86"/>
      <c r="F624" s="87"/>
      <c r="G624" s="138" t="str">
        <f t="shared" si="124"/>
        <v/>
      </c>
      <c r="H624" s="135" t="str">
        <f t="shared" si="121"/>
        <v/>
      </c>
      <c r="I624" s="142" t="str">
        <f t="shared" si="125"/>
        <v/>
      </c>
      <c r="J624" s="131" t="str">
        <f>IF(B624&gt;0,ROUNDUP(VLOOKUP(B624,G011B!$B:$R,16,0),1),"")</f>
        <v/>
      </c>
      <c r="K624" s="131" t="str">
        <f t="shared" si="122"/>
        <v/>
      </c>
      <c r="L624" s="132" t="str">
        <f>IF(B624&lt;&gt;"",VLOOKUP(B624,G011B!$B:$Z,25,0),"")</f>
        <v/>
      </c>
      <c r="M624" s="161" t="str">
        <f t="shared" si="123"/>
        <v/>
      </c>
      <c r="N624" s="64"/>
      <c r="O624" s="64"/>
      <c r="P624" s="64"/>
    </row>
    <row r="625" spans="1:16" ht="20.100000000000001" customHeight="1" thickBot="1" x14ac:dyDescent="0.35">
      <c r="A625" s="534" t="s">
        <v>35</v>
      </c>
      <c r="B625" s="535"/>
      <c r="C625" s="535"/>
      <c r="D625" s="535"/>
      <c r="E625" s="535"/>
      <c r="F625" s="536"/>
      <c r="G625" s="139">
        <f>SUM(G605:G624)</f>
        <v>0</v>
      </c>
      <c r="H625" s="346"/>
      <c r="I625" s="122">
        <f>IF(C603=C568,SUM(I605:I624)+I590,SUM(I605:I624))</f>
        <v>0</v>
      </c>
      <c r="J625" s="64"/>
      <c r="K625" s="64"/>
      <c r="L625" s="64"/>
      <c r="M625" s="64"/>
      <c r="N625" s="143">
        <f>IF(COUNTA(E605:E624)&gt;0,1,0)</f>
        <v>0</v>
      </c>
      <c r="O625" s="64"/>
      <c r="P625" s="64"/>
    </row>
    <row r="626" spans="1:16" ht="20.100000000000001" customHeight="1" thickBot="1" x14ac:dyDescent="0.3">
      <c r="A626" s="527" t="s">
        <v>73</v>
      </c>
      <c r="B626" s="528"/>
      <c r="C626" s="528"/>
      <c r="D626" s="529"/>
      <c r="E626" s="111">
        <f>SUM(G:G)/2</f>
        <v>0</v>
      </c>
      <c r="F626" s="530"/>
      <c r="G626" s="531"/>
      <c r="H626" s="532"/>
      <c r="I626" s="120">
        <f>SUM(I605:I624)+I591</f>
        <v>0</v>
      </c>
      <c r="J626" s="64"/>
      <c r="K626" s="64"/>
      <c r="L626" s="64"/>
      <c r="M626" s="64"/>
      <c r="N626" s="64"/>
      <c r="O626" s="64"/>
      <c r="P626" s="64"/>
    </row>
    <row r="627" spans="1:16" x14ac:dyDescent="0.25">
      <c r="A627" s="341" t="s">
        <v>137</v>
      </c>
      <c r="B627" s="64"/>
      <c r="C627" s="64"/>
      <c r="D627" s="64"/>
      <c r="E627" s="64"/>
      <c r="F627" s="64"/>
      <c r="G627" s="64"/>
      <c r="H627" s="64"/>
      <c r="I627" s="64"/>
      <c r="J627" s="64"/>
      <c r="K627" s="64"/>
      <c r="L627" s="64"/>
      <c r="M627" s="64"/>
      <c r="N627" s="64"/>
      <c r="O627" s="64"/>
      <c r="P627" s="64"/>
    </row>
    <row r="628" spans="1:16" x14ac:dyDescent="0.25">
      <c r="A628" s="64"/>
      <c r="B628" s="64"/>
      <c r="C628" s="64"/>
      <c r="D628" s="64"/>
      <c r="E628" s="64"/>
      <c r="F628" s="64"/>
      <c r="G628" s="64"/>
      <c r="H628" s="64"/>
      <c r="I628" s="64"/>
      <c r="J628" s="64"/>
      <c r="K628" s="64"/>
      <c r="L628" s="64"/>
      <c r="M628" s="64"/>
      <c r="N628" s="64"/>
      <c r="O628" s="64"/>
      <c r="P628" s="64"/>
    </row>
    <row r="629" spans="1:16" ht="19.5" x14ac:dyDescent="0.3">
      <c r="A629" s="352" t="s">
        <v>32</v>
      </c>
      <c r="B629" s="354">
        <f ca="1">imzatarihi</f>
        <v>46091</v>
      </c>
      <c r="C629" s="353" t="s">
        <v>33</v>
      </c>
      <c r="D629" s="355" t="str">
        <f>IF(kurulusyetkilisi&gt;0,kurulusyetkilisi,"")</f>
        <v/>
      </c>
      <c r="E629" s="64"/>
      <c r="F629" s="64"/>
      <c r="G629" s="230"/>
      <c r="H629" s="229"/>
      <c r="I629" s="229"/>
      <c r="J629" s="64"/>
      <c r="K629" s="94"/>
      <c r="L629" s="94"/>
      <c r="M629" s="2"/>
      <c r="N629" s="94"/>
      <c r="O629" s="94"/>
      <c r="P629" s="64"/>
    </row>
    <row r="630" spans="1:16" ht="19.5" x14ac:dyDescent="0.3">
      <c r="A630" s="232"/>
      <c r="B630" s="232"/>
      <c r="C630" s="353" t="s">
        <v>34</v>
      </c>
      <c r="D630" s="77"/>
      <c r="E630" s="469"/>
      <c r="F630" s="469"/>
      <c r="G630" s="469"/>
      <c r="H630" s="61"/>
      <c r="I630" s="61"/>
      <c r="J630" s="64"/>
      <c r="K630" s="94"/>
      <c r="L630" s="94"/>
      <c r="M630" s="2"/>
      <c r="N630" s="94"/>
      <c r="O630" s="94"/>
      <c r="P630" s="64"/>
    </row>
    <row r="631" spans="1:16" ht="15.75" x14ac:dyDescent="0.25">
      <c r="A631" s="508" t="s">
        <v>66</v>
      </c>
      <c r="B631" s="508"/>
      <c r="C631" s="508"/>
      <c r="D631" s="508"/>
      <c r="E631" s="508"/>
      <c r="F631" s="508"/>
      <c r="G631" s="508"/>
      <c r="H631" s="508"/>
      <c r="I631" s="508"/>
      <c r="J631" s="64"/>
      <c r="K631" s="64"/>
      <c r="L631" s="64"/>
      <c r="M631" s="64"/>
      <c r="N631" s="64"/>
      <c r="O631" s="64"/>
      <c r="P631" s="64"/>
    </row>
    <row r="632" spans="1:16" x14ac:dyDescent="0.25">
      <c r="A632" s="494" t="str">
        <f>IF(YilDonem&lt;&gt;"",CONCATENATE(YilDonem," dönemine aittir."),"")</f>
        <v/>
      </c>
      <c r="B632" s="494"/>
      <c r="C632" s="494"/>
      <c r="D632" s="494"/>
      <c r="E632" s="494"/>
      <c r="F632" s="494"/>
      <c r="G632" s="494"/>
      <c r="H632" s="494"/>
      <c r="I632" s="494"/>
      <c r="J632" s="64"/>
      <c r="K632" s="64"/>
      <c r="L632" s="64"/>
      <c r="M632" s="64"/>
      <c r="N632" s="64"/>
      <c r="O632" s="64"/>
      <c r="P632" s="64"/>
    </row>
    <row r="633" spans="1:16" ht="19.5" thickBot="1" x14ac:dyDescent="0.35">
      <c r="A633" s="526" t="s">
        <v>75</v>
      </c>
      <c r="B633" s="526"/>
      <c r="C633" s="526"/>
      <c r="D633" s="526"/>
      <c r="E633" s="526"/>
      <c r="F633" s="526"/>
      <c r="G633" s="526"/>
      <c r="H633" s="526"/>
      <c r="I633" s="526"/>
      <c r="J633" s="64"/>
      <c r="K633" s="64"/>
      <c r="L633" s="64"/>
      <c r="M633" s="64"/>
      <c r="N633" s="64"/>
      <c r="O633" s="64"/>
      <c r="P633" s="64"/>
    </row>
    <row r="634" spans="1:16" ht="19.5" customHeight="1" thickBot="1" x14ac:dyDescent="0.3">
      <c r="A634" s="496" t="s">
        <v>167</v>
      </c>
      <c r="B634" s="498"/>
      <c r="C634" s="496" t="str">
        <f>IF(ProjeNo&gt;0,ProjeNo,"")</f>
        <v/>
      </c>
      <c r="D634" s="497"/>
      <c r="E634" s="497"/>
      <c r="F634" s="497"/>
      <c r="G634" s="497"/>
      <c r="H634" s="497"/>
      <c r="I634" s="498"/>
      <c r="J634" s="64"/>
      <c r="K634" s="64"/>
      <c r="L634" s="64"/>
      <c r="M634" s="64"/>
      <c r="N634" s="64"/>
      <c r="O634" s="64"/>
      <c r="P634" s="64"/>
    </row>
    <row r="635" spans="1:16" ht="29.25" customHeight="1" thickBot="1" x14ac:dyDescent="0.3">
      <c r="A635" s="533" t="s">
        <v>168</v>
      </c>
      <c r="B635" s="522"/>
      <c r="C635" s="519" t="str">
        <f>IF(ProjeAdi&gt;0,ProjeAdi,"")</f>
        <v/>
      </c>
      <c r="D635" s="520"/>
      <c r="E635" s="520"/>
      <c r="F635" s="520"/>
      <c r="G635" s="520"/>
      <c r="H635" s="520"/>
      <c r="I635" s="521"/>
      <c r="J635" s="64"/>
      <c r="K635" s="64"/>
      <c r="L635" s="64"/>
      <c r="M635" s="64"/>
      <c r="N635" s="64"/>
      <c r="O635" s="64"/>
      <c r="P635" s="64"/>
    </row>
    <row r="636" spans="1:16" ht="29.25" customHeight="1" thickBot="1" x14ac:dyDescent="0.3">
      <c r="A636" s="533" t="s">
        <v>180</v>
      </c>
      <c r="B636" s="522"/>
      <c r="C636" s="539"/>
      <c r="D636" s="537"/>
      <c r="E636" s="537"/>
      <c r="F636" s="537"/>
      <c r="G636" s="537"/>
      <c r="H636" s="537"/>
      <c r="I636" s="538"/>
      <c r="J636" s="64"/>
      <c r="K636" s="64"/>
      <c r="L636" s="64"/>
      <c r="M636" s="64"/>
      <c r="N636" s="64"/>
      <c r="O636" s="64"/>
      <c r="P636" s="64"/>
    </row>
    <row r="637" spans="1:16" ht="29.25" customHeight="1" thickBot="1" x14ac:dyDescent="0.3">
      <c r="A637" s="533" t="s">
        <v>181</v>
      </c>
      <c r="B637" s="522"/>
      <c r="C637" s="539"/>
      <c r="D637" s="537"/>
      <c r="E637" s="537"/>
      <c r="F637" s="537"/>
      <c r="G637" s="537"/>
      <c r="H637" s="537"/>
      <c r="I637" s="538"/>
      <c r="J637" s="64"/>
      <c r="K637" s="64"/>
      <c r="L637" s="64"/>
      <c r="M637" s="64"/>
      <c r="N637" s="64"/>
      <c r="O637" s="64"/>
      <c r="P637" s="64"/>
    </row>
    <row r="638" spans="1:16" ht="19.5" customHeight="1" thickBot="1" x14ac:dyDescent="0.3">
      <c r="A638" s="496" t="s">
        <v>67</v>
      </c>
      <c r="B638" s="498"/>
      <c r="C638" s="14"/>
      <c r="D638" s="537"/>
      <c r="E638" s="537"/>
      <c r="F638" s="537"/>
      <c r="G638" s="537"/>
      <c r="H638" s="537"/>
      <c r="I638" s="538"/>
      <c r="J638" s="64"/>
      <c r="K638" s="64"/>
      <c r="L638" s="64"/>
      <c r="M638" s="64"/>
      <c r="N638" s="64"/>
      <c r="O638" s="64"/>
      <c r="P638" s="64"/>
    </row>
    <row r="639" spans="1:16" s="1" customFormat="1" ht="30.75" thickBot="1" x14ac:dyDescent="0.3">
      <c r="A639" s="334" t="s">
        <v>3</v>
      </c>
      <c r="B639" s="334" t="s">
        <v>4</v>
      </c>
      <c r="C639" s="334" t="s">
        <v>56</v>
      </c>
      <c r="D639" s="334" t="s">
        <v>141</v>
      </c>
      <c r="E639" s="334" t="s">
        <v>68</v>
      </c>
      <c r="F639" s="334" t="s">
        <v>69</v>
      </c>
      <c r="G639" s="334" t="s">
        <v>70</v>
      </c>
      <c r="H639" s="334" t="s">
        <v>71</v>
      </c>
      <c r="I639" s="334" t="s">
        <v>72</v>
      </c>
      <c r="J639" s="347" t="s">
        <v>76</v>
      </c>
      <c r="K639" s="348" t="s">
        <v>77</v>
      </c>
      <c r="L639" s="348" t="s">
        <v>69</v>
      </c>
      <c r="M639" s="333"/>
      <c r="N639" s="333"/>
      <c r="O639" s="333"/>
      <c r="P639" s="333"/>
    </row>
    <row r="640" spans="1:16" ht="20.100000000000001" customHeight="1" x14ac:dyDescent="0.25">
      <c r="A640" s="349">
        <v>361</v>
      </c>
      <c r="B640" s="79"/>
      <c r="C640" s="125" t="str">
        <f t="shared" ref="C640:C659" si="126">IF(B640&lt;&gt;"",VLOOKUP(B640,PersonelTablo,2,0),"")</f>
        <v/>
      </c>
      <c r="D640" s="126" t="str">
        <f t="shared" ref="D640:D659" si="127">IF(B640&lt;&gt;"",VLOOKUP(B640,PersonelTablo,3,0),"")</f>
        <v/>
      </c>
      <c r="E640" s="80"/>
      <c r="F640" s="81"/>
      <c r="G640" s="136" t="str">
        <f>IF(AND(B640&lt;&gt;"",L640&gt;=F640),E640*F640,"")</f>
        <v/>
      </c>
      <c r="H640" s="133" t="str">
        <f t="shared" ref="H640:H659" si="128">IF(B640&lt;&gt;"",VLOOKUP(B640,G011CTablo,15,0),"")</f>
        <v/>
      </c>
      <c r="I640" s="140" t="str">
        <f>IF(AND(B640&lt;&gt;"",J640&gt;=K640,L640&gt;0),G640*H640,"")</f>
        <v/>
      </c>
      <c r="J640" s="131" t="str">
        <f>IF(B640&gt;0,ROUNDUP(VLOOKUP(B640,G011B!$B:$R,16,0),1),"")</f>
        <v/>
      </c>
      <c r="K640" s="131" t="str">
        <f t="shared" ref="K640:K659" si="129">IF(B640&gt;0,SUMIF($B:$B,B640,$G:$G),"")</f>
        <v/>
      </c>
      <c r="L640" s="132" t="str">
        <f>IF(B640&lt;&gt;"",VLOOKUP(B640,G011B!$B:$Z,25,0),"")</f>
        <v/>
      </c>
      <c r="M640" s="161" t="str">
        <f t="shared" ref="M640:M659" si="130">IF(J640&gt;=K640,"","Personelin bütün iş paketlerindeki Toplam Adam Ay değeri "&amp;K640&amp;" olup, bu değer, G011B formunda beyan edilen Çalışılan Toplam Ay değerini geçemez. Maliyeti hesaplamak için Adam/Ay Oranı veya Çalışılan Ay değerini düzeltiniz. ")</f>
        <v/>
      </c>
      <c r="N640" s="64"/>
      <c r="O640" s="64"/>
      <c r="P640" s="64"/>
    </row>
    <row r="641" spans="1:16" ht="20.100000000000001" customHeight="1" x14ac:dyDescent="0.25">
      <c r="A641" s="350">
        <v>362</v>
      </c>
      <c r="B641" s="82"/>
      <c r="C641" s="127" t="str">
        <f t="shared" si="126"/>
        <v/>
      </c>
      <c r="D641" s="128" t="str">
        <f t="shared" si="127"/>
        <v/>
      </c>
      <c r="E641" s="83"/>
      <c r="F641" s="84"/>
      <c r="G641" s="137" t="str">
        <f t="shared" ref="G641:G659" si="131">IF(AND(B641&lt;&gt;"",L641&gt;=F641),E641*F641,"")</f>
        <v/>
      </c>
      <c r="H641" s="134" t="str">
        <f t="shared" si="128"/>
        <v/>
      </c>
      <c r="I641" s="141" t="str">
        <f t="shared" ref="I641:I659" si="132">IF(AND(B641&lt;&gt;"",J641&gt;=K641,L641&gt;0),G641*H641,"")</f>
        <v/>
      </c>
      <c r="J641" s="131" t="str">
        <f>IF(B641&gt;0,ROUNDUP(VLOOKUP(B641,G011B!$B:$R,16,0),1),"")</f>
        <v/>
      </c>
      <c r="K641" s="131" t="str">
        <f t="shared" si="129"/>
        <v/>
      </c>
      <c r="L641" s="132" t="str">
        <f>IF(B641&lt;&gt;"",VLOOKUP(B641,G011B!$B:$Z,25,0),"")</f>
        <v/>
      </c>
      <c r="M641" s="161" t="str">
        <f t="shared" si="130"/>
        <v/>
      </c>
      <c r="N641" s="64"/>
      <c r="O641" s="64"/>
      <c r="P641" s="64"/>
    </row>
    <row r="642" spans="1:16" ht="20.100000000000001" customHeight="1" x14ac:dyDescent="0.25">
      <c r="A642" s="350">
        <v>363</v>
      </c>
      <c r="B642" s="82"/>
      <c r="C642" s="127" t="str">
        <f t="shared" si="126"/>
        <v/>
      </c>
      <c r="D642" s="128" t="str">
        <f t="shared" si="127"/>
        <v/>
      </c>
      <c r="E642" s="83"/>
      <c r="F642" s="84"/>
      <c r="G642" s="137" t="str">
        <f t="shared" si="131"/>
        <v/>
      </c>
      <c r="H642" s="134" t="str">
        <f t="shared" si="128"/>
        <v/>
      </c>
      <c r="I642" s="141" t="str">
        <f t="shared" si="132"/>
        <v/>
      </c>
      <c r="J642" s="131" t="str">
        <f>IF(B642&gt;0,ROUNDUP(VLOOKUP(B642,G011B!$B:$R,16,0),1),"")</f>
        <v/>
      </c>
      <c r="K642" s="131" t="str">
        <f t="shared" si="129"/>
        <v/>
      </c>
      <c r="L642" s="132" t="str">
        <f>IF(B642&lt;&gt;"",VLOOKUP(B642,G011B!$B:$Z,25,0),"")</f>
        <v/>
      </c>
      <c r="M642" s="161" t="str">
        <f t="shared" si="130"/>
        <v/>
      </c>
      <c r="N642" s="64"/>
      <c r="O642" s="64"/>
      <c r="P642" s="64"/>
    </row>
    <row r="643" spans="1:16" ht="20.100000000000001" customHeight="1" x14ac:dyDescent="0.25">
      <c r="A643" s="350">
        <v>364</v>
      </c>
      <c r="B643" s="82"/>
      <c r="C643" s="127" t="str">
        <f t="shared" si="126"/>
        <v/>
      </c>
      <c r="D643" s="128" t="str">
        <f t="shared" si="127"/>
        <v/>
      </c>
      <c r="E643" s="83"/>
      <c r="F643" s="84"/>
      <c r="G643" s="137" t="str">
        <f t="shared" si="131"/>
        <v/>
      </c>
      <c r="H643" s="134" t="str">
        <f t="shared" si="128"/>
        <v/>
      </c>
      <c r="I643" s="141" t="str">
        <f t="shared" si="132"/>
        <v/>
      </c>
      <c r="J643" s="131" t="str">
        <f>IF(B643&gt;0,ROUNDUP(VLOOKUP(B643,G011B!$B:$R,16,0),1),"")</f>
        <v/>
      </c>
      <c r="K643" s="131" t="str">
        <f t="shared" si="129"/>
        <v/>
      </c>
      <c r="L643" s="132" t="str">
        <f>IF(B643&lt;&gt;"",VLOOKUP(B643,G011B!$B:$Z,25,0),"")</f>
        <v/>
      </c>
      <c r="M643" s="161" t="str">
        <f t="shared" si="130"/>
        <v/>
      </c>
      <c r="N643" s="64"/>
      <c r="O643" s="64"/>
      <c r="P643" s="64"/>
    </row>
    <row r="644" spans="1:16" ht="20.100000000000001" customHeight="1" x14ac:dyDescent="0.25">
      <c r="A644" s="350">
        <v>365</v>
      </c>
      <c r="B644" s="82"/>
      <c r="C644" s="127" t="str">
        <f t="shared" si="126"/>
        <v/>
      </c>
      <c r="D644" s="128" t="str">
        <f t="shared" si="127"/>
        <v/>
      </c>
      <c r="E644" s="83"/>
      <c r="F644" s="84"/>
      <c r="G644" s="137" t="str">
        <f t="shared" si="131"/>
        <v/>
      </c>
      <c r="H644" s="134" t="str">
        <f t="shared" si="128"/>
        <v/>
      </c>
      <c r="I644" s="141" t="str">
        <f t="shared" si="132"/>
        <v/>
      </c>
      <c r="J644" s="131" t="str">
        <f>IF(B644&gt;0,ROUNDUP(VLOOKUP(B644,G011B!$B:$R,16,0),1),"")</f>
        <v/>
      </c>
      <c r="K644" s="131" t="str">
        <f t="shared" si="129"/>
        <v/>
      </c>
      <c r="L644" s="132" t="str">
        <f>IF(B644&lt;&gt;"",VLOOKUP(B644,G011B!$B:$Z,25,0),"")</f>
        <v/>
      </c>
      <c r="M644" s="161" t="str">
        <f t="shared" si="130"/>
        <v/>
      </c>
      <c r="N644" s="64"/>
      <c r="O644" s="64"/>
      <c r="P644" s="64"/>
    </row>
    <row r="645" spans="1:16" ht="20.100000000000001" customHeight="1" x14ac:dyDescent="0.25">
      <c r="A645" s="350">
        <v>366</v>
      </c>
      <c r="B645" s="82"/>
      <c r="C645" s="127" t="str">
        <f t="shared" si="126"/>
        <v/>
      </c>
      <c r="D645" s="128" t="str">
        <f t="shared" si="127"/>
        <v/>
      </c>
      <c r="E645" s="83"/>
      <c r="F645" s="84"/>
      <c r="G645" s="137" t="str">
        <f t="shared" si="131"/>
        <v/>
      </c>
      <c r="H645" s="134" t="str">
        <f t="shared" si="128"/>
        <v/>
      </c>
      <c r="I645" s="141" t="str">
        <f t="shared" si="132"/>
        <v/>
      </c>
      <c r="J645" s="131" t="str">
        <f>IF(B645&gt;0,ROUNDUP(VLOOKUP(B645,G011B!$B:$R,16,0),1),"")</f>
        <v/>
      </c>
      <c r="K645" s="131" t="str">
        <f t="shared" si="129"/>
        <v/>
      </c>
      <c r="L645" s="132" t="str">
        <f>IF(B645&lt;&gt;"",VLOOKUP(B645,G011B!$B:$Z,25,0),"")</f>
        <v/>
      </c>
      <c r="M645" s="161" t="str">
        <f t="shared" si="130"/>
        <v/>
      </c>
      <c r="N645" s="64"/>
      <c r="O645" s="64"/>
      <c r="P645" s="64"/>
    </row>
    <row r="646" spans="1:16" ht="20.100000000000001" customHeight="1" x14ac:dyDescent="0.25">
      <c r="A646" s="350">
        <v>367</v>
      </c>
      <c r="B646" s="82"/>
      <c r="C646" s="127" t="str">
        <f t="shared" si="126"/>
        <v/>
      </c>
      <c r="D646" s="128" t="str">
        <f t="shared" si="127"/>
        <v/>
      </c>
      <c r="E646" s="83"/>
      <c r="F646" s="84"/>
      <c r="G646" s="137" t="str">
        <f t="shared" si="131"/>
        <v/>
      </c>
      <c r="H646" s="134" t="str">
        <f t="shared" si="128"/>
        <v/>
      </c>
      <c r="I646" s="141" t="str">
        <f t="shared" si="132"/>
        <v/>
      </c>
      <c r="J646" s="131" t="str">
        <f>IF(B646&gt;0,ROUNDUP(VLOOKUP(B646,G011B!$B:$R,16,0),1),"")</f>
        <v/>
      </c>
      <c r="K646" s="131" t="str">
        <f t="shared" si="129"/>
        <v/>
      </c>
      <c r="L646" s="132" t="str">
        <f>IF(B646&lt;&gt;"",VLOOKUP(B646,G011B!$B:$Z,25,0),"")</f>
        <v/>
      </c>
      <c r="M646" s="161" t="str">
        <f t="shared" si="130"/>
        <v/>
      </c>
      <c r="N646" s="64"/>
      <c r="O646" s="64"/>
      <c r="P646" s="64"/>
    </row>
    <row r="647" spans="1:16" ht="20.100000000000001" customHeight="1" x14ac:dyDescent="0.25">
      <c r="A647" s="350">
        <v>368</v>
      </c>
      <c r="B647" s="82"/>
      <c r="C647" s="127" t="str">
        <f t="shared" si="126"/>
        <v/>
      </c>
      <c r="D647" s="128" t="str">
        <f t="shared" si="127"/>
        <v/>
      </c>
      <c r="E647" s="83"/>
      <c r="F647" s="84"/>
      <c r="G647" s="137" t="str">
        <f t="shared" si="131"/>
        <v/>
      </c>
      <c r="H647" s="134" t="str">
        <f t="shared" si="128"/>
        <v/>
      </c>
      <c r="I647" s="141" t="str">
        <f t="shared" si="132"/>
        <v/>
      </c>
      <c r="J647" s="131" t="str">
        <f>IF(B647&gt;0,ROUNDUP(VLOOKUP(B647,G011B!$B:$R,16,0),1),"")</f>
        <v/>
      </c>
      <c r="K647" s="131" t="str">
        <f t="shared" si="129"/>
        <v/>
      </c>
      <c r="L647" s="132" t="str">
        <f>IF(B647&lt;&gt;"",VLOOKUP(B647,G011B!$B:$Z,25,0),"")</f>
        <v/>
      </c>
      <c r="M647" s="161" t="str">
        <f t="shared" si="130"/>
        <v/>
      </c>
      <c r="N647" s="64"/>
      <c r="O647" s="64"/>
      <c r="P647" s="64"/>
    </row>
    <row r="648" spans="1:16" ht="20.100000000000001" customHeight="1" x14ac:dyDescent="0.25">
      <c r="A648" s="350">
        <v>369</v>
      </c>
      <c r="B648" s="82"/>
      <c r="C648" s="127" t="str">
        <f t="shared" si="126"/>
        <v/>
      </c>
      <c r="D648" s="128" t="str">
        <f t="shared" si="127"/>
        <v/>
      </c>
      <c r="E648" s="83"/>
      <c r="F648" s="84"/>
      <c r="G648" s="137" t="str">
        <f t="shared" si="131"/>
        <v/>
      </c>
      <c r="H648" s="134" t="str">
        <f t="shared" si="128"/>
        <v/>
      </c>
      <c r="I648" s="141" t="str">
        <f t="shared" si="132"/>
        <v/>
      </c>
      <c r="J648" s="131" t="str">
        <f>IF(B648&gt;0,ROUNDUP(VLOOKUP(B648,G011B!$B:$R,16,0),1),"")</f>
        <v/>
      </c>
      <c r="K648" s="131" t="str">
        <f t="shared" si="129"/>
        <v/>
      </c>
      <c r="L648" s="132" t="str">
        <f>IF(B648&lt;&gt;"",VLOOKUP(B648,G011B!$B:$Z,25,0),"")</f>
        <v/>
      </c>
      <c r="M648" s="161" t="str">
        <f t="shared" si="130"/>
        <v/>
      </c>
      <c r="N648" s="64"/>
      <c r="O648" s="64"/>
      <c r="P648" s="64"/>
    </row>
    <row r="649" spans="1:16" ht="20.100000000000001" customHeight="1" x14ac:dyDescent="0.25">
      <c r="A649" s="350">
        <v>370</v>
      </c>
      <c r="B649" s="82"/>
      <c r="C649" s="127" t="str">
        <f t="shared" si="126"/>
        <v/>
      </c>
      <c r="D649" s="128" t="str">
        <f t="shared" si="127"/>
        <v/>
      </c>
      <c r="E649" s="83"/>
      <c r="F649" s="84"/>
      <c r="G649" s="137" t="str">
        <f t="shared" si="131"/>
        <v/>
      </c>
      <c r="H649" s="134" t="str">
        <f t="shared" si="128"/>
        <v/>
      </c>
      <c r="I649" s="141" t="str">
        <f t="shared" si="132"/>
        <v/>
      </c>
      <c r="J649" s="131" t="str">
        <f>IF(B649&gt;0,ROUNDUP(VLOOKUP(B649,G011B!$B:$R,16,0),1),"")</f>
        <v/>
      </c>
      <c r="K649" s="131" t="str">
        <f t="shared" si="129"/>
        <v/>
      </c>
      <c r="L649" s="132" t="str">
        <f>IF(B649&lt;&gt;"",VLOOKUP(B649,G011B!$B:$Z,25,0),"")</f>
        <v/>
      </c>
      <c r="M649" s="161" t="str">
        <f t="shared" si="130"/>
        <v/>
      </c>
      <c r="N649" s="64"/>
      <c r="O649" s="64"/>
      <c r="P649" s="64"/>
    </row>
    <row r="650" spans="1:16" ht="20.100000000000001" customHeight="1" x14ac:dyDescent="0.25">
      <c r="A650" s="350">
        <v>371</v>
      </c>
      <c r="B650" s="82"/>
      <c r="C650" s="127" t="str">
        <f t="shared" si="126"/>
        <v/>
      </c>
      <c r="D650" s="128" t="str">
        <f t="shared" si="127"/>
        <v/>
      </c>
      <c r="E650" s="83"/>
      <c r="F650" s="84"/>
      <c r="G650" s="137" t="str">
        <f t="shared" si="131"/>
        <v/>
      </c>
      <c r="H650" s="134" t="str">
        <f t="shared" si="128"/>
        <v/>
      </c>
      <c r="I650" s="141" t="str">
        <f t="shared" si="132"/>
        <v/>
      </c>
      <c r="J650" s="131" t="str">
        <f>IF(B650&gt;0,ROUNDUP(VLOOKUP(B650,G011B!$B:$R,16,0),1),"")</f>
        <v/>
      </c>
      <c r="K650" s="131" t="str">
        <f t="shared" si="129"/>
        <v/>
      </c>
      <c r="L650" s="132" t="str">
        <f>IF(B650&lt;&gt;"",VLOOKUP(B650,G011B!$B:$Z,25,0),"")</f>
        <v/>
      </c>
      <c r="M650" s="161" t="str">
        <f t="shared" si="130"/>
        <v/>
      </c>
      <c r="N650" s="64"/>
      <c r="O650" s="64"/>
      <c r="P650" s="64"/>
    </row>
    <row r="651" spans="1:16" ht="20.100000000000001" customHeight="1" x14ac:dyDescent="0.25">
      <c r="A651" s="350">
        <v>372</v>
      </c>
      <c r="B651" s="82"/>
      <c r="C651" s="127" t="str">
        <f t="shared" si="126"/>
        <v/>
      </c>
      <c r="D651" s="128" t="str">
        <f t="shared" si="127"/>
        <v/>
      </c>
      <c r="E651" s="83"/>
      <c r="F651" s="84"/>
      <c r="G651" s="137" t="str">
        <f t="shared" si="131"/>
        <v/>
      </c>
      <c r="H651" s="134" t="str">
        <f t="shared" si="128"/>
        <v/>
      </c>
      <c r="I651" s="141" t="str">
        <f t="shared" si="132"/>
        <v/>
      </c>
      <c r="J651" s="131" t="str">
        <f>IF(B651&gt;0,ROUNDUP(VLOOKUP(B651,G011B!$B:$R,16,0),1),"")</f>
        <v/>
      </c>
      <c r="K651" s="131" t="str">
        <f t="shared" si="129"/>
        <v/>
      </c>
      <c r="L651" s="132" t="str">
        <f>IF(B651&lt;&gt;"",VLOOKUP(B651,G011B!$B:$Z,25,0),"")</f>
        <v/>
      </c>
      <c r="M651" s="161" t="str">
        <f t="shared" si="130"/>
        <v/>
      </c>
      <c r="N651" s="64"/>
      <c r="O651" s="64"/>
      <c r="P651" s="64"/>
    </row>
    <row r="652" spans="1:16" ht="20.100000000000001" customHeight="1" x14ac:dyDescent="0.25">
      <c r="A652" s="350">
        <v>373</v>
      </c>
      <c r="B652" s="82"/>
      <c r="C652" s="127" t="str">
        <f t="shared" si="126"/>
        <v/>
      </c>
      <c r="D652" s="128" t="str">
        <f t="shared" si="127"/>
        <v/>
      </c>
      <c r="E652" s="83"/>
      <c r="F652" s="84"/>
      <c r="G652" s="137" t="str">
        <f t="shared" si="131"/>
        <v/>
      </c>
      <c r="H652" s="134" t="str">
        <f t="shared" si="128"/>
        <v/>
      </c>
      <c r="I652" s="141" t="str">
        <f t="shared" si="132"/>
        <v/>
      </c>
      <c r="J652" s="131" t="str">
        <f>IF(B652&gt;0,ROUNDUP(VLOOKUP(B652,G011B!$B:$R,16,0),1),"")</f>
        <v/>
      </c>
      <c r="K652" s="131" t="str">
        <f t="shared" si="129"/>
        <v/>
      </c>
      <c r="L652" s="132" t="str">
        <f>IF(B652&lt;&gt;"",VLOOKUP(B652,G011B!$B:$Z,25,0),"")</f>
        <v/>
      </c>
      <c r="M652" s="161" t="str">
        <f t="shared" si="130"/>
        <v/>
      </c>
      <c r="N652" s="64"/>
      <c r="O652" s="64"/>
      <c r="P652" s="64"/>
    </row>
    <row r="653" spans="1:16" ht="20.100000000000001" customHeight="1" x14ac:dyDescent="0.25">
      <c r="A653" s="350">
        <v>374</v>
      </c>
      <c r="B653" s="82"/>
      <c r="C653" s="127" t="str">
        <f t="shared" si="126"/>
        <v/>
      </c>
      <c r="D653" s="128" t="str">
        <f t="shared" si="127"/>
        <v/>
      </c>
      <c r="E653" s="83"/>
      <c r="F653" s="84"/>
      <c r="G653" s="137" t="str">
        <f t="shared" si="131"/>
        <v/>
      </c>
      <c r="H653" s="134" t="str">
        <f t="shared" si="128"/>
        <v/>
      </c>
      <c r="I653" s="141" t="str">
        <f t="shared" si="132"/>
        <v/>
      </c>
      <c r="J653" s="131" t="str">
        <f>IF(B653&gt;0,ROUNDUP(VLOOKUP(B653,G011B!$B:$R,16,0),1),"")</f>
        <v/>
      </c>
      <c r="K653" s="131" t="str">
        <f t="shared" si="129"/>
        <v/>
      </c>
      <c r="L653" s="132" t="str">
        <f>IF(B653&lt;&gt;"",VLOOKUP(B653,G011B!$B:$Z,25,0),"")</f>
        <v/>
      </c>
      <c r="M653" s="161" t="str">
        <f t="shared" si="130"/>
        <v/>
      </c>
      <c r="N653" s="64"/>
      <c r="O653" s="64"/>
      <c r="P653" s="64"/>
    </row>
    <row r="654" spans="1:16" ht="20.100000000000001" customHeight="1" x14ac:dyDescent="0.25">
      <c r="A654" s="350">
        <v>375</v>
      </c>
      <c r="B654" s="82"/>
      <c r="C654" s="127" t="str">
        <f t="shared" si="126"/>
        <v/>
      </c>
      <c r="D654" s="128" t="str">
        <f t="shared" si="127"/>
        <v/>
      </c>
      <c r="E654" s="83"/>
      <c r="F654" s="84"/>
      <c r="G654" s="137" t="str">
        <f t="shared" si="131"/>
        <v/>
      </c>
      <c r="H654" s="134" t="str">
        <f t="shared" si="128"/>
        <v/>
      </c>
      <c r="I654" s="141" t="str">
        <f t="shared" si="132"/>
        <v/>
      </c>
      <c r="J654" s="131" t="str">
        <f>IF(B654&gt;0,ROUNDUP(VLOOKUP(B654,G011B!$B:$R,16,0),1),"")</f>
        <v/>
      </c>
      <c r="K654" s="131" t="str">
        <f t="shared" si="129"/>
        <v/>
      </c>
      <c r="L654" s="132" t="str">
        <f>IF(B654&lt;&gt;"",VLOOKUP(B654,G011B!$B:$Z,25,0),"")</f>
        <v/>
      </c>
      <c r="M654" s="161" t="str">
        <f t="shared" si="130"/>
        <v/>
      </c>
      <c r="N654" s="64"/>
      <c r="O654" s="64"/>
      <c r="P654" s="64"/>
    </row>
    <row r="655" spans="1:16" ht="20.100000000000001" customHeight="1" x14ac:dyDescent="0.25">
      <c r="A655" s="350">
        <v>376</v>
      </c>
      <c r="B655" s="82"/>
      <c r="C655" s="127" t="str">
        <f t="shared" si="126"/>
        <v/>
      </c>
      <c r="D655" s="128" t="str">
        <f t="shared" si="127"/>
        <v/>
      </c>
      <c r="E655" s="83"/>
      <c r="F655" s="84"/>
      <c r="G655" s="137" t="str">
        <f t="shared" si="131"/>
        <v/>
      </c>
      <c r="H655" s="134" t="str">
        <f t="shared" si="128"/>
        <v/>
      </c>
      <c r="I655" s="141" t="str">
        <f t="shared" si="132"/>
        <v/>
      </c>
      <c r="J655" s="131" t="str">
        <f>IF(B655&gt;0,ROUNDUP(VLOOKUP(B655,G011B!$B:$R,16,0),1),"")</f>
        <v/>
      </c>
      <c r="K655" s="131" t="str">
        <f t="shared" si="129"/>
        <v/>
      </c>
      <c r="L655" s="132" t="str">
        <f>IF(B655&lt;&gt;"",VLOOKUP(B655,G011B!$B:$Z,25,0),"")</f>
        <v/>
      </c>
      <c r="M655" s="161" t="str">
        <f t="shared" si="130"/>
        <v/>
      </c>
      <c r="N655" s="64"/>
      <c r="O655" s="64"/>
      <c r="P655" s="64"/>
    </row>
    <row r="656" spans="1:16" ht="20.100000000000001" customHeight="1" x14ac:dyDescent="0.25">
      <c r="A656" s="350">
        <v>377</v>
      </c>
      <c r="B656" s="82"/>
      <c r="C656" s="127" t="str">
        <f t="shared" si="126"/>
        <v/>
      </c>
      <c r="D656" s="128" t="str">
        <f t="shared" si="127"/>
        <v/>
      </c>
      <c r="E656" s="83"/>
      <c r="F656" s="84"/>
      <c r="G656" s="137" t="str">
        <f t="shared" si="131"/>
        <v/>
      </c>
      <c r="H656" s="134" t="str">
        <f t="shared" si="128"/>
        <v/>
      </c>
      <c r="I656" s="141" t="str">
        <f t="shared" si="132"/>
        <v/>
      </c>
      <c r="J656" s="131" t="str">
        <f>IF(B656&gt;0,ROUNDUP(VLOOKUP(B656,G011B!$B:$R,16,0),1),"")</f>
        <v/>
      </c>
      <c r="K656" s="131" t="str">
        <f t="shared" si="129"/>
        <v/>
      </c>
      <c r="L656" s="132" t="str">
        <f>IF(B656&lt;&gt;"",VLOOKUP(B656,G011B!$B:$Z,25,0),"")</f>
        <v/>
      </c>
      <c r="M656" s="161" t="str">
        <f t="shared" si="130"/>
        <v/>
      </c>
      <c r="N656" s="64"/>
      <c r="O656" s="64"/>
      <c r="P656" s="64"/>
    </row>
    <row r="657" spans="1:16" ht="20.100000000000001" customHeight="1" x14ac:dyDescent="0.25">
      <c r="A657" s="350">
        <v>378</v>
      </c>
      <c r="B657" s="82"/>
      <c r="C657" s="127" t="str">
        <f t="shared" si="126"/>
        <v/>
      </c>
      <c r="D657" s="128" t="str">
        <f t="shared" si="127"/>
        <v/>
      </c>
      <c r="E657" s="83"/>
      <c r="F657" s="84"/>
      <c r="G657" s="137" t="str">
        <f t="shared" si="131"/>
        <v/>
      </c>
      <c r="H657" s="134" t="str">
        <f t="shared" si="128"/>
        <v/>
      </c>
      <c r="I657" s="141" t="str">
        <f t="shared" si="132"/>
        <v/>
      </c>
      <c r="J657" s="131" t="str">
        <f>IF(B657&gt;0,ROUNDUP(VLOOKUP(B657,G011B!$B:$R,16,0),1),"")</f>
        <v/>
      </c>
      <c r="K657" s="131" t="str">
        <f t="shared" si="129"/>
        <v/>
      </c>
      <c r="L657" s="132" t="str">
        <f>IF(B657&lt;&gt;"",VLOOKUP(B657,G011B!$B:$Z,25,0),"")</f>
        <v/>
      </c>
      <c r="M657" s="161" t="str">
        <f t="shared" si="130"/>
        <v/>
      </c>
      <c r="N657" s="64"/>
      <c r="O657" s="64"/>
      <c r="P657" s="64"/>
    </row>
    <row r="658" spans="1:16" ht="20.100000000000001" customHeight="1" x14ac:dyDescent="0.25">
      <c r="A658" s="350">
        <v>379</v>
      </c>
      <c r="B658" s="82"/>
      <c r="C658" s="127" t="str">
        <f t="shared" si="126"/>
        <v/>
      </c>
      <c r="D658" s="128" t="str">
        <f t="shared" si="127"/>
        <v/>
      </c>
      <c r="E658" s="83"/>
      <c r="F658" s="84"/>
      <c r="G658" s="137" t="str">
        <f t="shared" si="131"/>
        <v/>
      </c>
      <c r="H658" s="134" t="str">
        <f t="shared" si="128"/>
        <v/>
      </c>
      <c r="I658" s="141" t="str">
        <f t="shared" si="132"/>
        <v/>
      </c>
      <c r="J658" s="131" t="str">
        <f>IF(B658&gt;0,ROUNDUP(VLOOKUP(B658,G011B!$B:$R,16,0),1),"")</f>
        <v/>
      </c>
      <c r="K658" s="131" t="str">
        <f t="shared" si="129"/>
        <v/>
      </c>
      <c r="L658" s="132" t="str">
        <f>IF(B658&lt;&gt;"",VLOOKUP(B658,G011B!$B:$Z,25,0),"")</f>
        <v/>
      </c>
      <c r="M658" s="161" t="str">
        <f t="shared" si="130"/>
        <v/>
      </c>
      <c r="N658" s="64"/>
      <c r="O658" s="64"/>
      <c r="P658" s="64"/>
    </row>
    <row r="659" spans="1:16" ht="20.100000000000001" customHeight="1" thickBot="1" x14ac:dyDescent="0.3">
      <c r="A659" s="351">
        <v>380</v>
      </c>
      <c r="B659" s="85"/>
      <c r="C659" s="129" t="str">
        <f t="shared" si="126"/>
        <v/>
      </c>
      <c r="D659" s="130" t="str">
        <f t="shared" si="127"/>
        <v/>
      </c>
      <c r="E659" s="86"/>
      <c r="F659" s="87"/>
      <c r="G659" s="138" t="str">
        <f t="shared" si="131"/>
        <v/>
      </c>
      <c r="H659" s="135" t="str">
        <f t="shared" si="128"/>
        <v/>
      </c>
      <c r="I659" s="142" t="str">
        <f t="shared" si="132"/>
        <v/>
      </c>
      <c r="J659" s="131" t="str">
        <f>IF(B659&gt;0,ROUNDUP(VLOOKUP(B659,G011B!$B:$R,16,0),1),"")</f>
        <v/>
      </c>
      <c r="K659" s="131" t="str">
        <f t="shared" si="129"/>
        <v/>
      </c>
      <c r="L659" s="132" t="str">
        <f>IF(B659&lt;&gt;"",VLOOKUP(B659,G011B!$B:$Z,25,0),"")</f>
        <v/>
      </c>
      <c r="M659" s="161" t="str">
        <f t="shared" si="130"/>
        <v/>
      </c>
      <c r="N659" s="64"/>
      <c r="O659" s="64"/>
      <c r="P659" s="64"/>
    </row>
    <row r="660" spans="1:16" ht="20.100000000000001" customHeight="1" thickBot="1" x14ac:dyDescent="0.35">
      <c r="A660" s="534" t="s">
        <v>35</v>
      </c>
      <c r="B660" s="535"/>
      <c r="C660" s="535"/>
      <c r="D660" s="535"/>
      <c r="E660" s="535"/>
      <c r="F660" s="536"/>
      <c r="G660" s="139">
        <f>SUM(G640:G659)</f>
        <v>0</v>
      </c>
      <c r="H660" s="346"/>
      <c r="I660" s="122">
        <f>IF(C638=C603,SUM(I640:I659)+I625,SUM(I640:I659))</f>
        <v>0</v>
      </c>
      <c r="J660" s="64"/>
      <c r="K660" s="64"/>
      <c r="L660" s="64"/>
      <c r="M660" s="64"/>
      <c r="N660" s="143">
        <f>IF(COUNTA(E640:E659)&gt;0,1,0)</f>
        <v>0</v>
      </c>
      <c r="O660" s="64"/>
      <c r="P660" s="64"/>
    </row>
    <row r="661" spans="1:16" ht="20.100000000000001" customHeight="1" thickBot="1" x14ac:dyDescent="0.3">
      <c r="A661" s="527" t="s">
        <v>73</v>
      </c>
      <c r="B661" s="528"/>
      <c r="C661" s="528"/>
      <c r="D661" s="529"/>
      <c r="E661" s="111">
        <f>SUM(G:G)/2</f>
        <v>0</v>
      </c>
      <c r="F661" s="530"/>
      <c r="G661" s="531"/>
      <c r="H661" s="532"/>
      <c r="I661" s="120">
        <f>SUM(I640:I659)+I626</f>
        <v>0</v>
      </c>
      <c r="J661" s="64"/>
      <c r="K661" s="64"/>
      <c r="L661" s="64"/>
      <c r="M661" s="64"/>
      <c r="N661" s="64"/>
      <c r="O661" s="64"/>
      <c r="P661" s="64"/>
    </row>
    <row r="662" spans="1:16" x14ac:dyDescent="0.25">
      <c r="A662" s="341" t="s">
        <v>137</v>
      </c>
      <c r="B662" s="64"/>
      <c r="C662" s="64"/>
      <c r="D662" s="64"/>
      <c r="E662" s="64"/>
      <c r="F662" s="64"/>
      <c r="G662" s="64"/>
      <c r="H662" s="64"/>
      <c r="I662" s="64"/>
      <c r="J662" s="64"/>
      <c r="K662" s="64"/>
      <c r="L662" s="64"/>
      <c r="M662" s="64"/>
      <c r="N662" s="64"/>
      <c r="O662" s="64"/>
      <c r="P662" s="64"/>
    </row>
    <row r="663" spans="1:16" x14ac:dyDescent="0.25">
      <c r="A663" s="64"/>
      <c r="B663" s="64"/>
      <c r="C663" s="64"/>
      <c r="D663" s="64"/>
      <c r="E663" s="64"/>
      <c r="F663" s="64"/>
      <c r="G663" s="64"/>
      <c r="H663" s="64"/>
      <c r="I663" s="64"/>
      <c r="J663" s="64"/>
      <c r="K663" s="64"/>
      <c r="L663" s="64"/>
      <c r="M663" s="64"/>
      <c r="N663" s="64"/>
      <c r="O663" s="64"/>
      <c r="P663" s="64"/>
    </row>
    <row r="664" spans="1:16" ht="19.5" x14ac:dyDescent="0.3">
      <c r="A664" s="352" t="s">
        <v>32</v>
      </c>
      <c r="B664" s="354">
        <f ca="1">imzatarihi</f>
        <v>46091</v>
      </c>
      <c r="C664" s="353" t="s">
        <v>33</v>
      </c>
      <c r="D664" s="355" t="str">
        <f>IF(kurulusyetkilisi&gt;0,kurulusyetkilisi,"")</f>
        <v/>
      </c>
      <c r="E664" s="64"/>
      <c r="F664" s="64"/>
      <c r="G664" s="230"/>
      <c r="H664" s="229"/>
      <c r="I664" s="229"/>
      <c r="J664" s="64"/>
      <c r="K664" s="94"/>
      <c r="L664" s="94"/>
      <c r="M664" s="2"/>
      <c r="N664" s="94"/>
      <c r="O664" s="94"/>
      <c r="P664" s="64"/>
    </row>
    <row r="665" spans="1:16" ht="19.5" x14ac:dyDescent="0.3">
      <c r="A665" s="232"/>
      <c r="B665" s="232"/>
      <c r="C665" s="353" t="s">
        <v>34</v>
      </c>
      <c r="D665" s="77"/>
      <c r="E665" s="469"/>
      <c r="F665" s="469"/>
      <c r="G665" s="469"/>
      <c r="H665" s="61"/>
      <c r="I665" s="61"/>
      <c r="J665" s="64"/>
      <c r="K665" s="94"/>
      <c r="L665" s="94"/>
      <c r="M665" s="2"/>
      <c r="N665" s="94"/>
      <c r="O665" s="94"/>
      <c r="P665" s="64"/>
    </row>
    <row r="666" spans="1:16" ht="15.75" x14ac:dyDescent="0.25">
      <c r="A666" s="508" t="s">
        <v>66</v>
      </c>
      <c r="B666" s="508"/>
      <c r="C666" s="508"/>
      <c r="D666" s="508"/>
      <c r="E666" s="508"/>
      <c r="F666" s="508"/>
      <c r="G666" s="508"/>
      <c r="H666" s="508"/>
      <c r="I666" s="508"/>
      <c r="J666" s="64"/>
      <c r="K666" s="64"/>
      <c r="L666" s="64"/>
      <c r="M666" s="64"/>
      <c r="N666" s="64"/>
      <c r="O666" s="64"/>
      <c r="P666" s="64"/>
    </row>
    <row r="667" spans="1:16" x14ac:dyDescent="0.25">
      <c r="A667" s="494" t="str">
        <f>IF(YilDonem&lt;&gt;"",CONCATENATE(YilDonem," dönemine aittir."),"")</f>
        <v/>
      </c>
      <c r="B667" s="494"/>
      <c r="C667" s="494"/>
      <c r="D667" s="494"/>
      <c r="E667" s="494"/>
      <c r="F667" s="494"/>
      <c r="G667" s="494"/>
      <c r="H667" s="494"/>
      <c r="I667" s="494"/>
      <c r="J667" s="64"/>
      <c r="K667" s="64"/>
      <c r="L667" s="64"/>
      <c r="M667" s="64"/>
      <c r="N667" s="64"/>
      <c r="O667" s="64"/>
      <c r="P667" s="64"/>
    </row>
    <row r="668" spans="1:16" ht="19.5" thickBot="1" x14ac:dyDescent="0.35">
      <c r="A668" s="526" t="s">
        <v>75</v>
      </c>
      <c r="B668" s="526"/>
      <c r="C668" s="526"/>
      <c r="D668" s="526"/>
      <c r="E668" s="526"/>
      <c r="F668" s="526"/>
      <c r="G668" s="526"/>
      <c r="H668" s="526"/>
      <c r="I668" s="526"/>
      <c r="J668" s="64"/>
      <c r="K668" s="64"/>
      <c r="L668" s="64"/>
      <c r="M668" s="64"/>
      <c r="N668" s="64"/>
      <c r="O668" s="64"/>
      <c r="P668" s="64"/>
    </row>
    <row r="669" spans="1:16" ht="19.5" customHeight="1" thickBot="1" x14ac:dyDescent="0.3">
      <c r="A669" s="496" t="s">
        <v>167</v>
      </c>
      <c r="B669" s="498"/>
      <c r="C669" s="496" t="str">
        <f>IF(ProjeNo&gt;0,ProjeNo,"")</f>
        <v/>
      </c>
      <c r="D669" s="497"/>
      <c r="E669" s="497"/>
      <c r="F669" s="497"/>
      <c r="G669" s="497"/>
      <c r="H669" s="497"/>
      <c r="I669" s="498"/>
      <c r="J669" s="64"/>
      <c r="K669" s="64"/>
      <c r="L669" s="64"/>
      <c r="M669" s="64"/>
      <c r="N669" s="64"/>
      <c r="O669" s="64"/>
      <c r="P669" s="64"/>
    </row>
    <row r="670" spans="1:16" ht="29.25" customHeight="1" thickBot="1" x14ac:dyDescent="0.3">
      <c r="A670" s="533" t="s">
        <v>168</v>
      </c>
      <c r="B670" s="522"/>
      <c r="C670" s="519" t="str">
        <f>IF(ProjeAdi&gt;0,ProjeAdi,"")</f>
        <v/>
      </c>
      <c r="D670" s="520"/>
      <c r="E670" s="520"/>
      <c r="F670" s="520"/>
      <c r="G670" s="520"/>
      <c r="H670" s="520"/>
      <c r="I670" s="521"/>
      <c r="J670" s="64"/>
      <c r="K670" s="64"/>
      <c r="L670" s="64"/>
      <c r="M670" s="64"/>
      <c r="N670" s="64"/>
      <c r="O670" s="64"/>
      <c r="P670" s="64"/>
    </row>
    <row r="671" spans="1:16" ht="29.25" customHeight="1" thickBot="1" x14ac:dyDescent="0.3">
      <c r="A671" s="533" t="s">
        <v>180</v>
      </c>
      <c r="B671" s="522"/>
      <c r="C671" s="539"/>
      <c r="D671" s="537"/>
      <c r="E671" s="537"/>
      <c r="F671" s="537"/>
      <c r="G671" s="537"/>
      <c r="H671" s="537"/>
      <c r="I671" s="538"/>
      <c r="J671" s="64"/>
      <c r="K671" s="64"/>
      <c r="L671" s="64"/>
      <c r="M671" s="64"/>
      <c r="N671" s="64"/>
      <c r="O671" s="64"/>
      <c r="P671" s="64"/>
    </row>
    <row r="672" spans="1:16" ht="29.25" customHeight="1" thickBot="1" x14ac:dyDescent="0.3">
      <c r="A672" s="533" t="s">
        <v>181</v>
      </c>
      <c r="B672" s="522"/>
      <c r="C672" s="539"/>
      <c r="D672" s="537"/>
      <c r="E672" s="537"/>
      <c r="F672" s="537"/>
      <c r="G672" s="537"/>
      <c r="H672" s="537"/>
      <c r="I672" s="538"/>
      <c r="J672" s="64"/>
      <c r="K672" s="64"/>
      <c r="L672" s="64"/>
      <c r="M672" s="64"/>
      <c r="N672" s="64"/>
      <c r="O672" s="64"/>
      <c r="P672" s="64"/>
    </row>
    <row r="673" spans="1:16" ht="19.5" customHeight="1" thickBot="1" x14ac:dyDescent="0.3">
      <c r="A673" s="496" t="s">
        <v>67</v>
      </c>
      <c r="B673" s="498"/>
      <c r="C673" s="14"/>
      <c r="D673" s="537"/>
      <c r="E673" s="537"/>
      <c r="F673" s="537"/>
      <c r="G673" s="537"/>
      <c r="H673" s="537"/>
      <c r="I673" s="538"/>
      <c r="J673" s="64"/>
      <c r="K673" s="64"/>
      <c r="L673" s="64"/>
      <c r="M673" s="64"/>
      <c r="N673" s="64"/>
      <c r="O673" s="64"/>
      <c r="P673" s="64"/>
    </row>
    <row r="674" spans="1:16" s="1" customFormat="1" ht="30.75" thickBot="1" x14ac:dyDescent="0.3">
      <c r="A674" s="334" t="s">
        <v>3</v>
      </c>
      <c r="B674" s="334" t="s">
        <v>4</v>
      </c>
      <c r="C674" s="334" t="s">
        <v>56</v>
      </c>
      <c r="D674" s="334" t="s">
        <v>141</v>
      </c>
      <c r="E674" s="334" t="s">
        <v>68</v>
      </c>
      <c r="F674" s="334" t="s">
        <v>69</v>
      </c>
      <c r="G674" s="334" t="s">
        <v>70</v>
      </c>
      <c r="H674" s="334" t="s">
        <v>71</v>
      </c>
      <c r="I674" s="334" t="s">
        <v>72</v>
      </c>
      <c r="J674" s="347" t="s">
        <v>76</v>
      </c>
      <c r="K674" s="348" t="s">
        <v>77</v>
      </c>
      <c r="L674" s="348" t="s">
        <v>69</v>
      </c>
      <c r="M674" s="333"/>
      <c r="N674" s="333"/>
      <c r="O674" s="333"/>
      <c r="P674" s="333"/>
    </row>
    <row r="675" spans="1:16" ht="20.100000000000001" customHeight="1" x14ac:dyDescent="0.25">
      <c r="A675" s="349">
        <v>381</v>
      </c>
      <c r="B675" s="79"/>
      <c r="C675" s="125" t="str">
        <f t="shared" ref="C675:C694" si="133">IF(B675&lt;&gt;"",VLOOKUP(B675,PersonelTablo,2,0),"")</f>
        <v/>
      </c>
      <c r="D675" s="126" t="str">
        <f t="shared" ref="D675:D694" si="134">IF(B675&lt;&gt;"",VLOOKUP(B675,PersonelTablo,3,0),"")</f>
        <v/>
      </c>
      <c r="E675" s="80"/>
      <c r="F675" s="81"/>
      <c r="G675" s="136" t="str">
        <f>IF(AND(B675&lt;&gt;"",L675&gt;=F675),E675*F675,"")</f>
        <v/>
      </c>
      <c r="H675" s="133" t="str">
        <f t="shared" ref="H675:H694" si="135">IF(B675&lt;&gt;"",VLOOKUP(B675,G011CTablo,15,0),"")</f>
        <v/>
      </c>
      <c r="I675" s="140" t="str">
        <f>IF(AND(B675&lt;&gt;"",J675&gt;=K675,L675&gt;0),G675*H675,"")</f>
        <v/>
      </c>
      <c r="J675" s="131" t="str">
        <f>IF(B675&gt;0,ROUNDUP(VLOOKUP(B675,G011B!$B:$R,16,0),1),"")</f>
        <v/>
      </c>
      <c r="K675" s="131" t="str">
        <f t="shared" ref="K675:K694" si="136">IF(B675&gt;0,SUMIF($B:$B,B675,$G:$G),"")</f>
        <v/>
      </c>
      <c r="L675" s="132" t="str">
        <f>IF(B675&lt;&gt;"",VLOOKUP(B675,G011B!$B:$Z,25,0),"")</f>
        <v/>
      </c>
      <c r="M675" s="161" t="str">
        <f t="shared" ref="M675:M694" si="137">IF(J675&gt;=K675,"","Personelin bütün iş paketlerindeki Toplam Adam Ay değeri "&amp;K675&amp;" olup, bu değer, G011B formunda beyan edilen Çalışılan Toplam Ay değerini geçemez. Maliyeti hesaplamak için Adam/Ay Oranı veya Çalışılan Ay değerini düzeltiniz. ")</f>
        <v/>
      </c>
      <c r="N675" s="64"/>
      <c r="O675" s="64"/>
      <c r="P675" s="64"/>
    </row>
    <row r="676" spans="1:16" ht="20.100000000000001" customHeight="1" x14ac:dyDescent="0.25">
      <c r="A676" s="350">
        <v>382</v>
      </c>
      <c r="B676" s="82"/>
      <c r="C676" s="127" t="str">
        <f t="shared" si="133"/>
        <v/>
      </c>
      <c r="D676" s="128" t="str">
        <f t="shared" si="134"/>
        <v/>
      </c>
      <c r="E676" s="83"/>
      <c r="F676" s="84"/>
      <c r="G676" s="137" t="str">
        <f t="shared" ref="G676:G694" si="138">IF(AND(B676&lt;&gt;"",L676&gt;=F676),E676*F676,"")</f>
        <v/>
      </c>
      <c r="H676" s="134" t="str">
        <f t="shared" si="135"/>
        <v/>
      </c>
      <c r="I676" s="141" t="str">
        <f t="shared" ref="I676:I694" si="139">IF(AND(B676&lt;&gt;"",J676&gt;=K676,L676&gt;0),G676*H676,"")</f>
        <v/>
      </c>
      <c r="J676" s="131" t="str">
        <f>IF(B676&gt;0,ROUNDUP(VLOOKUP(B676,G011B!$B:$R,16,0),1),"")</f>
        <v/>
      </c>
      <c r="K676" s="131" t="str">
        <f t="shared" si="136"/>
        <v/>
      </c>
      <c r="L676" s="132" t="str">
        <f>IF(B676&lt;&gt;"",VLOOKUP(B676,G011B!$B:$Z,25,0),"")</f>
        <v/>
      </c>
      <c r="M676" s="161" t="str">
        <f t="shared" si="137"/>
        <v/>
      </c>
      <c r="N676" s="64"/>
      <c r="O676" s="64"/>
      <c r="P676" s="64"/>
    </row>
    <row r="677" spans="1:16" ht="20.100000000000001" customHeight="1" x14ac:dyDescent="0.25">
      <c r="A677" s="350">
        <v>383</v>
      </c>
      <c r="B677" s="82"/>
      <c r="C677" s="127" t="str">
        <f t="shared" si="133"/>
        <v/>
      </c>
      <c r="D677" s="128" t="str">
        <f t="shared" si="134"/>
        <v/>
      </c>
      <c r="E677" s="83"/>
      <c r="F677" s="84"/>
      <c r="G677" s="137" t="str">
        <f t="shared" si="138"/>
        <v/>
      </c>
      <c r="H677" s="134" t="str">
        <f t="shared" si="135"/>
        <v/>
      </c>
      <c r="I677" s="141" t="str">
        <f t="shared" si="139"/>
        <v/>
      </c>
      <c r="J677" s="131" t="str">
        <f>IF(B677&gt;0,ROUNDUP(VLOOKUP(B677,G011B!$B:$R,16,0),1),"")</f>
        <v/>
      </c>
      <c r="K677" s="131" t="str">
        <f t="shared" si="136"/>
        <v/>
      </c>
      <c r="L677" s="132" t="str">
        <f>IF(B677&lt;&gt;"",VLOOKUP(B677,G011B!$B:$Z,25,0),"")</f>
        <v/>
      </c>
      <c r="M677" s="161" t="str">
        <f t="shared" si="137"/>
        <v/>
      </c>
      <c r="N677" s="64"/>
      <c r="O677" s="64"/>
      <c r="P677" s="64"/>
    </row>
    <row r="678" spans="1:16" ht="20.100000000000001" customHeight="1" x14ac:dyDescent="0.25">
      <c r="A678" s="350">
        <v>384</v>
      </c>
      <c r="B678" s="82"/>
      <c r="C678" s="127" t="str">
        <f t="shared" si="133"/>
        <v/>
      </c>
      <c r="D678" s="128" t="str">
        <f t="shared" si="134"/>
        <v/>
      </c>
      <c r="E678" s="83"/>
      <c r="F678" s="84"/>
      <c r="G678" s="137" t="str">
        <f t="shared" si="138"/>
        <v/>
      </c>
      <c r="H678" s="134" t="str">
        <f t="shared" si="135"/>
        <v/>
      </c>
      <c r="I678" s="141" t="str">
        <f t="shared" si="139"/>
        <v/>
      </c>
      <c r="J678" s="131" t="str">
        <f>IF(B678&gt;0,ROUNDUP(VLOOKUP(B678,G011B!$B:$R,16,0),1),"")</f>
        <v/>
      </c>
      <c r="K678" s="131" t="str">
        <f t="shared" si="136"/>
        <v/>
      </c>
      <c r="L678" s="132" t="str">
        <f>IF(B678&lt;&gt;"",VLOOKUP(B678,G011B!$B:$Z,25,0),"")</f>
        <v/>
      </c>
      <c r="M678" s="161" t="str">
        <f t="shared" si="137"/>
        <v/>
      </c>
      <c r="N678" s="64"/>
      <c r="O678" s="64"/>
      <c r="P678" s="64"/>
    </row>
    <row r="679" spans="1:16" ht="20.100000000000001" customHeight="1" x14ac:dyDescent="0.25">
      <c r="A679" s="350">
        <v>385</v>
      </c>
      <c r="B679" s="82"/>
      <c r="C679" s="127" t="str">
        <f t="shared" si="133"/>
        <v/>
      </c>
      <c r="D679" s="128" t="str">
        <f t="shared" si="134"/>
        <v/>
      </c>
      <c r="E679" s="83"/>
      <c r="F679" s="84"/>
      <c r="G679" s="137" t="str">
        <f t="shared" si="138"/>
        <v/>
      </c>
      <c r="H679" s="134" t="str">
        <f t="shared" si="135"/>
        <v/>
      </c>
      <c r="I679" s="141" t="str">
        <f t="shared" si="139"/>
        <v/>
      </c>
      <c r="J679" s="131" t="str">
        <f>IF(B679&gt;0,ROUNDUP(VLOOKUP(B679,G011B!$B:$R,16,0),1),"")</f>
        <v/>
      </c>
      <c r="K679" s="131" t="str">
        <f t="shared" si="136"/>
        <v/>
      </c>
      <c r="L679" s="132" t="str">
        <f>IF(B679&lt;&gt;"",VLOOKUP(B679,G011B!$B:$Z,25,0),"")</f>
        <v/>
      </c>
      <c r="M679" s="161" t="str">
        <f t="shared" si="137"/>
        <v/>
      </c>
      <c r="N679" s="64"/>
      <c r="O679" s="64"/>
      <c r="P679" s="64"/>
    </row>
    <row r="680" spans="1:16" ht="20.100000000000001" customHeight="1" x14ac:dyDescent="0.25">
      <c r="A680" s="350">
        <v>386</v>
      </c>
      <c r="B680" s="82"/>
      <c r="C680" s="127" t="str">
        <f t="shared" si="133"/>
        <v/>
      </c>
      <c r="D680" s="128" t="str">
        <f t="shared" si="134"/>
        <v/>
      </c>
      <c r="E680" s="83"/>
      <c r="F680" s="84"/>
      <c r="G680" s="137" t="str">
        <f t="shared" si="138"/>
        <v/>
      </c>
      <c r="H680" s="134" t="str">
        <f t="shared" si="135"/>
        <v/>
      </c>
      <c r="I680" s="141" t="str">
        <f t="shared" si="139"/>
        <v/>
      </c>
      <c r="J680" s="131" t="str">
        <f>IF(B680&gt;0,ROUNDUP(VLOOKUP(B680,G011B!$B:$R,16,0),1),"")</f>
        <v/>
      </c>
      <c r="K680" s="131" t="str">
        <f t="shared" si="136"/>
        <v/>
      </c>
      <c r="L680" s="132" t="str">
        <f>IF(B680&lt;&gt;"",VLOOKUP(B680,G011B!$B:$Z,25,0),"")</f>
        <v/>
      </c>
      <c r="M680" s="161" t="str">
        <f t="shared" si="137"/>
        <v/>
      </c>
      <c r="N680" s="64"/>
      <c r="O680" s="64"/>
      <c r="P680" s="64"/>
    </row>
    <row r="681" spans="1:16" ht="20.100000000000001" customHeight="1" x14ac:dyDescent="0.25">
      <c r="A681" s="350">
        <v>387</v>
      </c>
      <c r="B681" s="82"/>
      <c r="C681" s="127" t="str">
        <f t="shared" si="133"/>
        <v/>
      </c>
      <c r="D681" s="128" t="str">
        <f t="shared" si="134"/>
        <v/>
      </c>
      <c r="E681" s="83"/>
      <c r="F681" s="84"/>
      <c r="G681" s="137" t="str">
        <f t="shared" si="138"/>
        <v/>
      </c>
      <c r="H681" s="134" t="str">
        <f t="shared" si="135"/>
        <v/>
      </c>
      <c r="I681" s="141" t="str">
        <f t="shared" si="139"/>
        <v/>
      </c>
      <c r="J681" s="131" t="str">
        <f>IF(B681&gt;0,ROUNDUP(VLOOKUP(B681,G011B!$B:$R,16,0),1),"")</f>
        <v/>
      </c>
      <c r="K681" s="131" t="str">
        <f t="shared" si="136"/>
        <v/>
      </c>
      <c r="L681" s="132" t="str">
        <f>IF(B681&lt;&gt;"",VLOOKUP(B681,G011B!$B:$Z,25,0),"")</f>
        <v/>
      </c>
      <c r="M681" s="161" t="str">
        <f t="shared" si="137"/>
        <v/>
      </c>
      <c r="N681" s="64"/>
      <c r="O681" s="64"/>
      <c r="P681" s="64"/>
    </row>
    <row r="682" spans="1:16" ht="20.100000000000001" customHeight="1" x14ac:dyDescent="0.25">
      <c r="A682" s="350">
        <v>388</v>
      </c>
      <c r="B682" s="82"/>
      <c r="C682" s="127" t="str">
        <f t="shared" si="133"/>
        <v/>
      </c>
      <c r="D682" s="128" t="str">
        <f t="shared" si="134"/>
        <v/>
      </c>
      <c r="E682" s="83"/>
      <c r="F682" s="84"/>
      <c r="G682" s="137" t="str">
        <f t="shared" si="138"/>
        <v/>
      </c>
      <c r="H682" s="134" t="str">
        <f t="shared" si="135"/>
        <v/>
      </c>
      <c r="I682" s="141" t="str">
        <f t="shared" si="139"/>
        <v/>
      </c>
      <c r="J682" s="131" t="str">
        <f>IF(B682&gt;0,ROUNDUP(VLOOKUP(B682,G011B!$B:$R,16,0),1),"")</f>
        <v/>
      </c>
      <c r="K682" s="131" t="str">
        <f t="shared" si="136"/>
        <v/>
      </c>
      <c r="L682" s="132" t="str">
        <f>IF(B682&lt;&gt;"",VLOOKUP(B682,G011B!$B:$Z,25,0),"")</f>
        <v/>
      </c>
      <c r="M682" s="161" t="str">
        <f t="shared" si="137"/>
        <v/>
      </c>
      <c r="N682" s="64"/>
      <c r="O682" s="64"/>
      <c r="P682" s="64"/>
    </row>
    <row r="683" spans="1:16" ht="20.100000000000001" customHeight="1" x14ac:dyDescent="0.25">
      <c r="A683" s="350">
        <v>389</v>
      </c>
      <c r="B683" s="82"/>
      <c r="C683" s="127" t="str">
        <f t="shared" si="133"/>
        <v/>
      </c>
      <c r="D683" s="128" t="str">
        <f t="shared" si="134"/>
        <v/>
      </c>
      <c r="E683" s="83"/>
      <c r="F683" s="84"/>
      <c r="G683" s="137" t="str">
        <f t="shared" si="138"/>
        <v/>
      </c>
      <c r="H683" s="134" t="str">
        <f t="shared" si="135"/>
        <v/>
      </c>
      <c r="I683" s="141" t="str">
        <f t="shared" si="139"/>
        <v/>
      </c>
      <c r="J683" s="131" t="str">
        <f>IF(B683&gt;0,ROUNDUP(VLOOKUP(B683,G011B!$B:$R,16,0),1),"")</f>
        <v/>
      </c>
      <c r="K683" s="131" t="str">
        <f t="shared" si="136"/>
        <v/>
      </c>
      <c r="L683" s="132" t="str">
        <f>IF(B683&lt;&gt;"",VLOOKUP(B683,G011B!$B:$Z,25,0),"")</f>
        <v/>
      </c>
      <c r="M683" s="161" t="str">
        <f t="shared" si="137"/>
        <v/>
      </c>
      <c r="N683" s="64"/>
      <c r="O683" s="64"/>
      <c r="P683" s="64"/>
    </row>
    <row r="684" spans="1:16" ht="20.100000000000001" customHeight="1" x14ac:dyDescent="0.25">
      <c r="A684" s="350">
        <v>390</v>
      </c>
      <c r="B684" s="82"/>
      <c r="C684" s="127" t="str">
        <f t="shared" si="133"/>
        <v/>
      </c>
      <c r="D684" s="128" t="str">
        <f t="shared" si="134"/>
        <v/>
      </c>
      <c r="E684" s="83"/>
      <c r="F684" s="84"/>
      <c r="G684" s="137" t="str">
        <f t="shared" si="138"/>
        <v/>
      </c>
      <c r="H684" s="134" t="str">
        <f t="shared" si="135"/>
        <v/>
      </c>
      <c r="I684" s="141" t="str">
        <f t="shared" si="139"/>
        <v/>
      </c>
      <c r="J684" s="131" t="str">
        <f>IF(B684&gt;0,ROUNDUP(VLOOKUP(B684,G011B!$B:$R,16,0),1),"")</f>
        <v/>
      </c>
      <c r="K684" s="131" t="str">
        <f t="shared" si="136"/>
        <v/>
      </c>
      <c r="L684" s="132" t="str">
        <f>IF(B684&lt;&gt;"",VLOOKUP(B684,G011B!$B:$Z,25,0),"")</f>
        <v/>
      </c>
      <c r="M684" s="161" t="str">
        <f t="shared" si="137"/>
        <v/>
      </c>
      <c r="N684" s="64"/>
      <c r="O684" s="64"/>
      <c r="P684" s="64"/>
    </row>
    <row r="685" spans="1:16" ht="20.100000000000001" customHeight="1" x14ac:dyDescent="0.25">
      <c r="A685" s="350">
        <v>391</v>
      </c>
      <c r="B685" s="82"/>
      <c r="C685" s="127" t="str">
        <f t="shared" si="133"/>
        <v/>
      </c>
      <c r="D685" s="128" t="str">
        <f t="shared" si="134"/>
        <v/>
      </c>
      <c r="E685" s="83"/>
      <c r="F685" s="84"/>
      <c r="G685" s="137" t="str">
        <f t="shared" si="138"/>
        <v/>
      </c>
      <c r="H685" s="134" t="str">
        <f t="shared" si="135"/>
        <v/>
      </c>
      <c r="I685" s="141" t="str">
        <f t="shared" si="139"/>
        <v/>
      </c>
      <c r="J685" s="131" t="str">
        <f>IF(B685&gt;0,ROUNDUP(VLOOKUP(B685,G011B!$B:$R,16,0),1),"")</f>
        <v/>
      </c>
      <c r="K685" s="131" t="str">
        <f t="shared" si="136"/>
        <v/>
      </c>
      <c r="L685" s="132" t="str">
        <f>IF(B685&lt;&gt;"",VLOOKUP(B685,G011B!$B:$Z,25,0),"")</f>
        <v/>
      </c>
      <c r="M685" s="161" t="str">
        <f t="shared" si="137"/>
        <v/>
      </c>
      <c r="N685" s="64"/>
      <c r="O685" s="64"/>
      <c r="P685" s="64"/>
    </row>
    <row r="686" spans="1:16" ht="20.100000000000001" customHeight="1" x14ac:dyDescent="0.25">
      <c r="A686" s="350">
        <v>392</v>
      </c>
      <c r="B686" s="82"/>
      <c r="C686" s="127" t="str">
        <f t="shared" si="133"/>
        <v/>
      </c>
      <c r="D686" s="128" t="str">
        <f t="shared" si="134"/>
        <v/>
      </c>
      <c r="E686" s="83"/>
      <c r="F686" s="84"/>
      <c r="G686" s="137" t="str">
        <f t="shared" si="138"/>
        <v/>
      </c>
      <c r="H686" s="134" t="str">
        <f t="shared" si="135"/>
        <v/>
      </c>
      <c r="I686" s="141" t="str">
        <f t="shared" si="139"/>
        <v/>
      </c>
      <c r="J686" s="131" t="str">
        <f>IF(B686&gt;0,ROUNDUP(VLOOKUP(B686,G011B!$B:$R,16,0),1),"")</f>
        <v/>
      </c>
      <c r="K686" s="131" t="str">
        <f t="shared" si="136"/>
        <v/>
      </c>
      <c r="L686" s="132" t="str">
        <f>IF(B686&lt;&gt;"",VLOOKUP(B686,G011B!$B:$Z,25,0),"")</f>
        <v/>
      </c>
      <c r="M686" s="161" t="str">
        <f t="shared" si="137"/>
        <v/>
      </c>
      <c r="N686" s="64"/>
      <c r="O686" s="64"/>
      <c r="P686" s="64"/>
    </row>
    <row r="687" spans="1:16" ht="20.100000000000001" customHeight="1" x14ac:dyDescent="0.25">
      <c r="A687" s="350">
        <v>393</v>
      </c>
      <c r="B687" s="82"/>
      <c r="C687" s="127" t="str">
        <f t="shared" si="133"/>
        <v/>
      </c>
      <c r="D687" s="128" t="str">
        <f t="shared" si="134"/>
        <v/>
      </c>
      <c r="E687" s="83"/>
      <c r="F687" s="84"/>
      <c r="G687" s="137" t="str">
        <f t="shared" si="138"/>
        <v/>
      </c>
      <c r="H687" s="134" t="str">
        <f t="shared" si="135"/>
        <v/>
      </c>
      <c r="I687" s="141" t="str">
        <f t="shared" si="139"/>
        <v/>
      </c>
      <c r="J687" s="131" t="str">
        <f>IF(B687&gt;0,ROUNDUP(VLOOKUP(B687,G011B!$B:$R,16,0),1),"")</f>
        <v/>
      </c>
      <c r="K687" s="131" t="str">
        <f t="shared" si="136"/>
        <v/>
      </c>
      <c r="L687" s="132" t="str">
        <f>IF(B687&lt;&gt;"",VLOOKUP(B687,G011B!$B:$Z,25,0),"")</f>
        <v/>
      </c>
      <c r="M687" s="161" t="str">
        <f t="shared" si="137"/>
        <v/>
      </c>
      <c r="N687" s="64"/>
      <c r="O687" s="64"/>
      <c r="P687" s="64"/>
    </row>
    <row r="688" spans="1:16" ht="20.100000000000001" customHeight="1" x14ac:dyDescent="0.25">
      <c r="A688" s="350">
        <v>394</v>
      </c>
      <c r="B688" s="82"/>
      <c r="C688" s="127" t="str">
        <f t="shared" si="133"/>
        <v/>
      </c>
      <c r="D688" s="128" t="str">
        <f t="shared" si="134"/>
        <v/>
      </c>
      <c r="E688" s="83"/>
      <c r="F688" s="84"/>
      <c r="G688" s="137" t="str">
        <f t="shared" si="138"/>
        <v/>
      </c>
      <c r="H688" s="134" t="str">
        <f t="shared" si="135"/>
        <v/>
      </c>
      <c r="I688" s="141" t="str">
        <f t="shared" si="139"/>
        <v/>
      </c>
      <c r="J688" s="131" t="str">
        <f>IF(B688&gt;0,ROUNDUP(VLOOKUP(B688,G011B!$B:$R,16,0),1),"")</f>
        <v/>
      </c>
      <c r="K688" s="131" t="str">
        <f t="shared" si="136"/>
        <v/>
      </c>
      <c r="L688" s="132" t="str">
        <f>IF(B688&lt;&gt;"",VLOOKUP(B688,G011B!$B:$Z,25,0),"")</f>
        <v/>
      </c>
      <c r="M688" s="161" t="str">
        <f t="shared" si="137"/>
        <v/>
      </c>
      <c r="N688" s="64"/>
      <c r="O688" s="64"/>
      <c r="P688" s="64"/>
    </row>
    <row r="689" spans="1:16" ht="20.100000000000001" customHeight="1" x14ac:dyDescent="0.25">
      <c r="A689" s="350">
        <v>395</v>
      </c>
      <c r="B689" s="82"/>
      <c r="C689" s="127" t="str">
        <f t="shared" si="133"/>
        <v/>
      </c>
      <c r="D689" s="128" t="str">
        <f t="shared" si="134"/>
        <v/>
      </c>
      <c r="E689" s="83"/>
      <c r="F689" s="84"/>
      <c r="G689" s="137" t="str">
        <f t="shared" si="138"/>
        <v/>
      </c>
      <c r="H689" s="134" t="str">
        <f t="shared" si="135"/>
        <v/>
      </c>
      <c r="I689" s="141" t="str">
        <f t="shared" si="139"/>
        <v/>
      </c>
      <c r="J689" s="131" t="str">
        <f>IF(B689&gt;0,ROUNDUP(VLOOKUP(B689,G011B!$B:$R,16,0),1),"")</f>
        <v/>
      </c>
      <c r="K689" s="131" t="str">
        <f t="shared" si="136"/>
        <v/>
      </c>
      <c r="L689" s="132" t="str">
        <f>IF(B689&lt;&gt;"",VLOOKUP(B689,G011B!$B:$Z,25,0),"")</f>
        <v/>
      </c>
      <c r="M689" s="161" t="str">
        <f t="shared" si="137"/>
        <v/>
      </c>
      <c r="N689" s="64"/>
      <c r="O689" s="64"/>
      <c r="P689" s="64"/>
    </row>
    <row r="690" spans="1:16" ht="20.100000000000001" customHeight="1" x14ac:dyDescent="0.25">
      <c r="A690" s="350">
        <v>396</v>
      </c>
      <c r="B690" s="82"/>
      <c r="C690" s="127" t="str">
        <f t="shared" si="133"/>
        <v/>
      </c>
      <c r="D690" s="128" t="str">
        <f t="shared" si="134"/>
        <v/>
      </c>
      <c r="E690" s="83"/>
      <c r="F690" s="84"/>
      <c r="G690" s="137" t="str">
        <f t="shared" si="138"/>
        <v/>
      </c>
      <c r="H690" s="134" t="str">
        <f t="shared" si="135"/>
        <v/>
      </c>
      <c r="I690" s="141" t="str">
        <f t="shared" si="139"/>
        <v/>
      </c>
      <c r="J690" s="131" t="str">
        <f>IF(B690&gt;0,ROUNDUP(VLOOKUP(B690,G011B!$B:$R,16,0),1),"")</f>
        <v/>
      </c>
      <c r="K690" s="131" t="str">
        <f t="shared" si="136"/>
        <v/>
      </c>
      <c r="L690" s="132" t="str">
        <f>IF(B690&lt;&gt;"",VLOOKUP(B690,G011B!$B:$Z,25,0),"")</f>
        <v/>
      </c>
      <c r="M690" s="161" t="str">
        <f t="shared" si="137"/>
        <v/>
      </c>
      <c r="N690" s="64"/>
      <c r="O690" s="64"/>
      <c r="P690" s="64"/>
    </row>
    <row r="691" spans="1:16" ht="20.100000000000001" customHeight="1" x14ac:dyDescent="0.25">
      <c r="A691" s="350">
        <v>397</v>
      </c>
      <c r="B691" s="82"/>
      <c r="C691" s="127" t="str">
        <f t="shared" si="133"/>
        <v/>
      </c>
      <c r="D691" s="128" t="str">
        <f t="shared" si="134"/>
        <v/>
      </c>
      <c r="E691" s="83"/>
      <c r="F691" s="84"/>
      <c r="G691" s="137" t="str">
        <f t="shared" si="138"/>
        <v/>
      </c>
      <c r="H691" s="134" t="str">
        <f t="shared" si="135"/>
        <v/>
      </c>
      <c r="I691" s="141" t="str">
        <f t="shared" si="139"/>
        <v/>
      </c>
      <c r="J691" s="131" t="str">
        <f>IF(B691&gt;0,ROUNDUP(VLOOKUP(B691,G011B!$B:$R,16,0),1),"")</f>
        <v/>
      </c>
      <c r="K691" s="131" t="str">
        <f t="shared" si="136"/>
        <v/>
      </c>
      <c r="L691" s="132" t="str">
        <f>IF(B691&lt;&gt;"",VLOOKUP(B691,G011B!$B:$Z,25,0),"")</f>
        <v/>
      </c>
      <c r="M691" s="161" t="str">
        <f t="shared" si="137"/>
        <v/>
      </c>
      <c r="N691" s="64"/>
      <c r="O691" s="64"/>
      <c r="P691" s="64"/>
    </row>
    <row r="692" spans="1:16" ht="20.100000000000001" customHeight="1" x14ac:dyDescent="0.25">
      <c r="A692" s="350">
        <v>398</v>
      </c>
      <c r="B692" s="82"/>
      <c r="C692" s="127" t="str">
        <f t="shared" si="133"/>
        <v/>
      </c>
      <c r="D692" s="128" t="str">
        <f t="shared" si="134"/>
        <v/>
      </c>
      <c r="E692" s="83"/>
      <c r="F692" s="84"/>
      <c r="G692" s="137" t="str">
        <f t="shared" si="138"/>
        <v/>
      </c>
      <c r="H692" s="134" t="str">
        <f t="shared" si="135"/>
        <v/>
      </c>
      <c r="I692" s="141" t="str">
        <f t="shared" si="139"/>
        <v/>
      </c>
      <c r="J692" s="131" t="str">
        <f>IF(B692&gt;0,ROUNDUP(VLOOKUP(B692,G011B!$B:$R,16,0),1),"")</f>
        <v/>
      </c>
      <c r="K692" s="131" t="str">
        <f t="shared" si="136"/>
        <v/>
      </c>
      <c r="L692" s="132" t="str">
        <f>IF(B692&lt;&gt;"",VLOOKUP(B692,G011B!$B:$Z,25,0),"")</f>
        <v/>
      </c>
      <c r="M692" s="161" t="str">
        <f t="shared" si="137"/>
        <v/>
      </c>
      <c r="N692" s="64"/>
      <c r="O692" s="64"/>
      <c r="P692" s="64"/>
    </row>
    <row r="693" spans="1:16" ht="20.100000000000001" customHeight="1" x14ac:dyDescent="0.25">
      <c r="A693" s="350">
        <v>399</v>
      </c>
      <c r="B693" s="82"/>
      <c r="C693" s="127" t="str">
        <f t="shared" si="133"/>
        <v/>
      </c>
      <c r="D693" s="128" t="str">
        <f t="shared" si="134"/>
        <v/>
      </c>
      <c r="E693" s="83"/>
      <c r="F693" s="84"/>
      <c r="G693" s="137" t="str">
        <f t="shared" si="138"/>
        <v/>
      </c>
      <c r="H693" s="134" t="str">
        <f t="shared" si="135"/>
        <v/>
      </c>
      <c r="I693" s="141" t="str">
        <f t="shared" si="139"/>
        <v/>
      </c>
      <c r="J693" s="131" t="str">
        <f>IF(B693&gt;0,ROUNDUP(VLOOKUP(B693,G011B!$B:$R,16,0),1),"")</f>
        <v/>
      </c>
      <c r="K693" s="131" t="str">
        <f t="shared" si="136"/>
        <v/>
      </c>
      <c r="L693" s="132" t="str">
        <f>IF(B693&lt;&gt;"",VLOOKUP(B693,G011B!$B:$Z,25,0),"")</f>
        <v/>
      </c>
      <c r="M693" s="161" t="str">
        <f t="shared" si="137"/>
        <v/>
      </c>
      <c r="N693" s="64"/>
      <c r="O693" s="64"/>
      <c r="P693" s="64"/>
    </row>
    <row r="694" spans="1:16" ht="20.100000000000001" customHeight="1" thickBot="1" x14ac:dyDescent="0.3">
      <c r="A694" s="351">
        <v>400</v>
      </c>
      <c r="B694" s="85"/>
      <c r="C694" s="129" t="str">
        <f t="shared" si="133"/>
        <v/>
      </c>
      <c r="D694" s="130" t="str">
        <f t="shared" si="134"/>
        <v/>
      </c>
      <c r="E694" s="86"/>
      <c r="F694" s="87"/>
      <c r="G694" s="138" t="str">
        <f t="shared" si="138"/>
        <v/>
      </c>
      <c r="H694" s="135" t="str">
        <f t="shared" si="135"/>
        <v/>
      </c>
      <c r="I694" s="142" t="str">
        <f t="shared" si="139"/>
        <v/>
      </c>
      <c r="J694" s="131" t="str">
        <f>IF(B694&gt;0,ROUNDUP(VLOOKUP(B694,G011B!$B:$R,16,0),1),"")</f>
        <v/>
      </c>
      <c r="K694" s="131" t="str">
        <f t="shared" si="136"/>
        <v/>
      </c>
      <c r="L694" s="132" t="str">
        <f>IF(B694&lt;&gt;"",VLOOKUP(B694,G011B!$B:$Z,25,0),"")</f>
        <v/>
      </c>
      <c r="M694" s="161" t="str">
        <f t="shared" si="137"/>
        <v/>
      </c>
      <c r="N694" s="64"/>
      <c r="O694" s="64"/>
      <c r="P694" s="64"/>
    </row>
    <row r="695" spans="1:16" ht="20.100000000000001" customHeight="1" thickBot="1" x14ac:dyDescent="0.35">
      <c r="A695" s="534" t="s">
        <v>35</v>
      </c>
      <c r="B695" s="535"/>
      <c r="C695" s="535"/>
      <c r="D695" s="535"/>
      <c r="E695" s="535"/>
      <c r="F695" s="536"/>
      <c r="G695" s="139">
        <f>SUM(G675:G694)</f>
        <v>0</v>
      </c>
      <c r="H695" s="346"/>
      <c r="I695" s="122">
        <f>IF(C673=C638,SUM(I675:I694)+I660,SUM(I675:I694))</f>
        <v>0</v>
      </c>
      <c r="J695" s="64"/>
      <c r="K695" s="64"/>
      <c r="L695" s="64"/>
      <c r="M695" s="64"/>
      <c r="N695" s="143">
        <f>IF(COUNTA(E675:E694)&gt;0,1,0)</f>
        <v>0</v>
      </c>
      <c r="O695" s="64"/>
      <c r="P695" s="64"/>
    </row>
    <row r="696" spans="1:16" ht="20.100000000000001" customHeight="1" thickBot="1" x14ac:dyDescent="0.3">
      <c r="A696" s="527" t="s">
        <v>73</v>
      </c>
      <c r="B696" s="528"/>
      <c r="C696" s="528"/>
      <c r="D696" s="529"/>
      <c r="E696" s="111">
        <f>SUM(G:G)/2</f>
        <v>0</v>
      </c>
      <c r="F696" s="530"/>
      <c r="G696" s="531"/>
      <c r="H696" s="532"/>
      <c r="I696" s="120">
        <f>SUM(I675:I694)+I661</f>
        <v>0</v>
      </c>
      <c r="J696" s="64"/>
      <c r="K696" s="64"/>
      <c r="L696" s="64"/>
      <c r="M696" s="64"/>
      <c r="N696" s="64"/>
      <c r="O696" s="64"/>
      <c r="P696" s="64"/>
    </row>
    <row r="697" spans="1:16" x14ac:dyDescent="0.25">
      <c r="A697" s="341" t="s">
        <v>137</v>
      </c>
      <c r="B697" s="64"/>
      <c r="C697" s="64"/>
      <c r="D697" s="64"/>
      <c r="E697" s="64"/>
      <c r="F697" s="64"/>
      <c r="G697" s="64"/>
      <c r="H697" s="64"/>
      <c r="I697" s="64"/>
      <c r="J697" s="64"/>
      <c r="K697" s="64"/>
      <c r="L697" s="64"/>
      <c r="M697" s="64"/>
      <c r="N697" s="64"/>
      <c r="O697" s="64"/>
      <c r="P697" s="64"/>
    </row>
    <row r="698" spans="1:16" x14ac:dyDescent="0.25">
      <c r="A698" s="64"/>
      <c r="B698" s="64"/>
      <c r="C698" s="64"/>
      <c r="D698" s="64"/>
      <c r="E698" s="64"/>
      <c r="F698" s="64"/>
      <c r="G698" s="64"/>
      <c r="H698" s="64"/>
      <c r="I698" s="64"/>
      <c r="J698" s="64"/>
      <c r="K698" s="64"/>
      <c r="L698" s="64"/>
      <c r="M698" s="64"/>
      <c r="N698" s="64"/>
      <c r="O698" s="64"/>
      <c r="P698" s="64"/>
    </row>
    <row r="699" spans="1:16" ht="19.5" x14ac:dyDescent="0.3">
      <c r="A699" s="352" t="s">
        <v>32</v>
      </c>
      <c r="B699" s="354">
        <f ca="1">imzatarihi</f>
        <v>46091</v>
      </c>
      <c r="C699" s="353" t="s">
        <v>33</v>
      </c>
      <c r="D699" s="355" t="str">
        <f>IF(kurulusyetkilisi&gt;0,kurulusyetkilisi,"")</f>
        <v/>
      </c>
      <c r="E699" s="64"/>
      <c r="F699" s="64"/>
      <c r="G699" s="230"/>
      <c r="H699" s="229"/>
      <c r="I699" s="229"/>
      <c r="J699" s="64"/>
      <c r="K699" s="94"/>
      <c r="L699" s="94"/>
      <c r="M699" s="2"/>
      <c r="N699" s="94"/>
      <c r="O699" s="94"/>
      <c r="P699" s="64"/>
    </row>
    <row r="700" spans="1:16" ht="19.5" x14ac:dyDescent="0.3">
      <c r="A700" s="232"/>
      <c r="B700" s="232"/>
      <c r="C700" s="353" t="s">
        <v>34</v>
      </c>
      <c r="D700" s="77"/>
      <c r="E700" s="469"/>
      <c r="F700" s="469"/>
      <c r="G700" s="469"/>
      <c r="H700" s="61"/>
      <c r="I700" s="61"/>
      <c r="J700" s="64"/>
      <c r="K700" s="94"/>
      <c r="L700" s="94"/>
      <c r="M700" s="2"/>
      <c r="N700" s="94"/>
      <c r="O700" s="94"/>
      <c r="P700" s="64"/>
    </row>
    <row r="701" spans="1:16" ht="15.75" x14ac:dyDescent="0.25">
      <c r="A701" s="508" t="s">
        <v>66</v>
      </c>
      <c r="B701" s="508"/>
      <c r="C701" s="508"/>
      <c r="D701" s="508"/>
      <c r="E701" s="508"/>
      <c r="F701" s="508"/>
      <c r="G701" s="508"/>
      <c r="H701" s="508"/>
      <c r="I701" s="508"/>
      <c r="J701" s="64"/>
      <c r="K701" s="64"/>
      <c r="L701" s="64"/>
      <c r="M701" s="64"/>
      <c r="N701" s="64"/>
      <c r="O701" s="64"/>
      <c r="P701" s="64"/>
    </row>
    <row r="702" spans="1:16" x14ac:dyDescent="0.25">
      <c r="A702" s="494" t="str">
        <f>IF(YilDonem&lt;&gt;"",CONCATENATE(YilDonem," dönemine aittir."),"")</f>
        <v/>
      </c>
      <c r="B702" s="494"/>
      <c r="C702" s="494"/>
      <c r="D702" s="494"/>
      <c r="E702" s="494"/>
      <c r="F702" s="494"/>
      <c r="G702" s="494"/>
      <c r="H702" s="494"/>
      <c r="I702" s="494"/>
      <c r="J702" s="64"/>
      <c r="K702" s="64"/>
      <c r="L702" s="64"/>
      <c r="M702" s="64"/>
      <c r="N702" s="64"/>
      <c r="O702" s="64"/>
      <c r="P702" s="64"/>
    </row>
    <row r="703" spans="1:16" ht="19.5" thickBot="1" x14ac:dyDescent="0.35">
      <c r="A703" s="526" t="s">
        <v>75</v>
      </c>
      <c r="B703" s="526"/>
      <c r="C703" s="526"/>
      <c r="D703" s="526"/>
      <c r="E703" s="526"/>
      <c r="F703" s="526"/>
      <c r="G703" s="526"/>
      <c r="H703" s="526"/>
      <c r="I703" s="526"/>
      <c r="J703" s="64"/>
      <c r="K703" s="64"/>
      <c r="L703" s="64"/>
      <c r="M703" s="64"/>
      <c r="N703" s="64"/>
      <c r="O703" s="64"/>
      <c r="P703" s="64"/>
    </row>
    <row r="704" spans="1:16" ht="19.5" customHeight="1" thickBot="1" x14ac:dyDescent="0.3">
      <c r="A704" s="496" t="s">
        <v>167</v>
      </c>
      <c r="B704" s="498"/>
      <c r="C704" s="496" t="str">
        <f>IF(ProjeNo&gt;0,ProjeNo,"")</f>
        <v/>
      </c>
      <c r="D704" s="497"/>
      <c r="E704" s="497"/>
      <c r="F704" s="497"/>
      <c r="G704" s="497"/>
      <c r="H704" s="497"/>
      <c r="I704" s="498"/>
      <c r="J704" s="64"/>
      <c r="K704" s="64"/>
      <c r="L704" s="64"/>
      <c r="M704" s="64"/>
      <c r="N704" s="64"/>
      <c r="O704" s="64"/>
      <c r="P704" s="64"/>
    </row>
    <row r="705" spans="1:16" ht="29.25" customHeight="1" thickBot="1" x14ac:dyDescent="0.3">
      <c r="A705" s="533" t="s">
        <v>168</v>
      </c>
      <c r="B705" s="522"/>
      <c r="C705" s="519" t="str">
        <f>IF(ProjeAdi&gt;0,ProjeAdi,"")</f>
        <v/>
      </c>
      <c r="D705" s="520"/>
      <c r="E705" s="520"/>
      <c r="F705" s="520"/>
      <c r="G705" s="520"/>
      <c r="H705" s="520"/>
      <c r="I705" s="521"/>
      <c r="J705" s="64"/>
      <c r="K705" s="64"/>
      <c r="L705" s="64"/>
      <c r="M705" s="64"/>
      <c r="N705" s="64"/>
      <c r="O705" s="64"/>
      <c r="P705" s="64"/>
    </row>
    <row r="706" spans="1:16" ht="29.25" customHeight="1" thickBot="1" x14ac:dyDescent="0.3">
      <c r="A706" s="533" t="s">
        <v>180</v>
      </c>
      <c r="B706" s="522"/>
      <c r="C706" s="539"/>
      <c r="D706" s="537"/>
      <c r="E706" s="537"/>
      <c r="F706" s="537"/>
      <c r="G706" s="537"/>
      <c r="H706" s="537"/>
      <c r="I706" s="538"/>
      <c r="J706" s="64"/>
      <c r="K706" s="64"/>
      <c r="L706" s="64"/>
      <c r="M706" s="64"/>
      <c r="N706" s="64"/>
      <c r="O706" s="64"/>
      <c r="P706" s="64"/>
    </row>
    <row r="707" spans="1:16" ht="29.25" customHeight="1" thickBot="1" x14ac:dyDescent="0.3">
      <c r="A707" s="533" t="s">
        <v>181</v>
      </c>
      <c r="B707" s="522"/>
      <c r="C707" s="539"/>
      <c r="D707" s="537"/>
      <c r="E707" s="537"/>
      <c r="F707" s="537"/>
      <c r="G707" s="537"/>
      <c r="H707" s="537"/>
      <c r="I707" s="538"/>
      <c r="J707" s="64"/>
      <c r="K707" s="64"/>
      <c r="L707" s="64"/>
      <c r="M707" s="64"/>
      <c r="N707" s="64"/>
      <c r="O707" s="64"/>
      <c r="P707" s="64"/>
    </row>
    <row r="708" spans="1:16" ht="19.5" customHeight="1" thickBot="1" x14ac:dyDescent="0.3">
      <c r="A708" s="496" t="s">
        <v>67</v>
      </c>
      <c r="B708" s="498"/>
      <c r="C708" s="14"/>
      <c r="D708" s="537"/>
      <c r="E708" s="537"/>
      <c r="F708" s="537"/>
      <c r="G708" s="537"/>
      <c r="H708" s="537"/>
      <c r="I708" s="538"/>
      <c r="J708" s="64"/>
      <c r="K708" s="64"/>
      <c r="L708" s="64"/>
      <c r="M708" s="64"/>
      <c r="N708" s="64"/>
      <c r="O708" s="64"/>
      <c r="P708" s="64"/>
    </row>
    <row r="709" spans="1:16" s="1" customFormat="1" ht="30.75" thickBot="1" x14ac:dyDescent="0.3">
      <c r="A709" s="334" t="s">
        <v>3</v>
      </c>
      <c r="B709" s="334" t="s">
        <v>4</v>
      </c>
      <c r="C709" s="334" t="s">
        <v>56</v>
      </c>
      <c r="D709" s="334" t="s">
        <v>141</v>
      </c>
      <c r="E709" s="334" t="s">
        <v>68</v>
      </c>
      <c r="F709" s="334" t="s">
        <v>69</v>
      </c>
      <c r="G709" s="334" t="s">
        <v>70</v>
      </c>
      <c r="H709" s="334" t="s">
        <v>71</v>
      </c>
      <c r="I709" s="334" t="s">
        <v>72</v>
      </c>
      <c r="J709" s="347" t="s">
        <v>76</v>
      </c>
      <c r="K709" s="348" t="s">
        <v>77</v>
      </c>
      <c r="L709" s="348" t="s">
        <v>69</v>
      </c>
      <c r="M709" s="333"/>
      <c r="N709" s="333"/>
      <c r="O709" s="333"/>
      <c r="P709" s="333"/>
    </row>
    <row r="710" spans="1:16" ht="20.100000000000001" customHeight="1" x14ac:dyDescent="0.25">
      <c r="A710" s="349">
        <v>401</v>
      </c>
      <c r="B710" s="79"/>
      <c r="C710" s="125" t="str">
        <f t="shared" ref="C710:C729" si="140">IF(B710&lt;&gt;"",VLOOKUP(B710,PersonelTablo,2,0),"")</f>
        <v/>
      </c>
      <c r="D710" s="126" t="str">
        <f t="shared" ref="D710:D729" si="141">IF(B710&lt;&gt;"",VLOOKUP(B710,PersonelTablo,3,0),"")</f>
        <v/>
      </c>
      <c r="E710" s="80"/>
      <c r="F710" s="81"/>
      <c r="G710" s="136" t="str">
        <f>IF(AND(B710&lt;&gt;"",L710&gt;=F710),E710*F710,"")</f>
        <v/>
      </c>
      <c r="H710" s="133" t="str">
        <f t="shared" ref="H710:H729" si="142">IF(B710&lt;&gt;"",VLOOKUP(B710,G011CTablo,15,0),"")</f>
        <v/>
      </c>
      <c r="I710" s="140" t="str">
        <f>IF(AND(B710&lt;&gt;"",J710&gt;=K710,L710&gt;0),G710*H710,"")</f>
        <v/>
      </c>
      <c r="J710" s="131" t="str">
        <f>IF(B710&gt;0,ROUNDUP(VLOOKUP(B710,G011B!$B:$R,16,0),1),"")</f>
        <v/>
      </c>
      <c r="K710" s="131" t="str">
        <f t="shared" ref="K710:K729" si="143">IF(B710&gt;0,SUMIF($B:$B,B710,$G:$G),"")</f>
        <v/>
      </c>
      <c r="L710" s="132" t="str">
        <f>IF(B710&lt;&gt;"",VLOOKUP(B710,G011B!$B:$Z,25,0),"")</f>
        <v/>
      </c>
      <c r="M710" s="161" t="str">
        <f t="shared" ref="M710:M729" si="144">IF(J710&gt;=K710,"","Personelin bütün iş paketlerindeki Toplam Adam Ay değeri "&amp;K710&amp;" olup, bu değer, G011B formunda beyan edilen Çalışılan Toplam Ay değerini geçemez. Maliyeti hesaplamak için Adam/Ay Oranı veya Çalışılan Ay değerini düzeltiniz. ")</f>
        <v/>
      </c>
      <c r="N710" s="64"/>
      <c r="O710" s="64"/>
      <c r="P710" s="64"/>
    </row>
    <row r="711" spans="1:16" ht="20.100000000000001" customHeight="1" x14ac:dyDescent="0.25">
      <c r="A711" s="350">
        <v>402</v>
      </c>
      <c r="B711" s="82"/>
      <c r="C711" s="127" t="str">
        <f t="shared" si="140"/>
        <v/>
      </c>
      <c r="D711" s="128" t="str">
        <f t="shared" si="141"/>
        <v/>
      </c>
      <c r="E711" s="83"/>
      <c r="F711" s="84"/>
      <c r="G711" s="137" t="str">
        <f t="shared" ref="G711:G729" si="145">IF(AND(B711&lt;&gt;"",L711&gt;=F711),E711*F711,"")</f>
        <v/>
      </c>
      <c r="H711" s="134" t="str">
        <f t="shared" si="142"/>
        <v/>
      </c>
      <c r="I711" s="141" t="str">
        <f t="shared" ref="I711:I729" si="146">IF(AND(B711&lt;&gt;"",J711&gt;=K711,L711&gt;0),G711*H711,"")</f>
        <v/>
      </c>
      <c r="J711" s="131" t="str">
        <f>IF(B711&gt;0,ROUNDUP(VLOOKUP(B711,G011B!$B:$R,16,0),1),"")</f>
        <v/>
      </c>
      <c r="K711" s="131" t="str">
        <f t="shared" si="143"/>
        <v/>
      </c>
      <c r="L711" s="132" t="str">
        <f>IF(B711&lt;&gt;"",VLOOKUP(B711,G011B!$B:$Z,25,0),"")</f>
        <v/>
      </c>
      <c r="M711" s="161" t="str">
        <f t="shared" si="144"/>
        <v/>
      </c>
      <c r="N711" s="64"/>
      <c r="O711" s="64"/>
      <c r="P711" s="64"/>
    </row>
    <row r="712" spans="1:16" ht="20.100000000000001" customHeight="1" x14ac:dyDescent="0.25">
      <c r="A712" s="350">
        <v>403</v>
      </c>
      <c r="B712" s="82"/>
      <c r="C712" s="127" t="str">
        <f t="shared" si="140"/>
        <v/>
      </c>
      <c r="D712" s="128" t="str">
        <f t="shared" si="141"/>
        <v/>
      </c>
      <c r="E712" s="83"/>
      <c r="F712" s="84"/>
      <c r="G712" s="137" t="str">
        <f t="shared" si="145"/>
        <v/>
      </c>
      <c r="H712" s="134" t="str">
        <f t="shared" si="142"/>
        <v/>
      </c>
      <c r="I712" s="141" t="str">
        <f t="shared" si="146"/>
        <v/>
      </c>
      <c r="J712" s="131" t="str">
        <f>IF(B712&gt;0,ROUNDUP(VLOOKUP(B712,G011B!$B:$R,16,0),1),"")</f>
        <v/>
      </c>
      <c r="K712" s="131" t="str">
        <f t="shared" si="143"/>
        <v/>
      </c>
      <c r="L712" s="132" t="str">
        <f>IF(B712&lt;&gt;"",VLOOKUP(B712,G011B!$B:$Z,25,0),"")</f>
        <v/>
      </c>
      <c r="M712" s="161" t="str">
        <f t="shared" si="144"/>
        <v/>
      </c>
      <c r="N712" s="64"/>
      <c r="O712" s="64"/>
      <c r="P712" s="64"/>
    </row>
    <row r="713" spans="1:16" ht="20.100000000000001" customHeight="1" x14ac:dyDescent="0.25">
      <c r="A713" s="350">
        <v>404</v>
      </c>
      <c r="B713" s="82"/>
      <c r="C713" s="127" t="str">
        <f t="shared" si="140"/>
        <v/>
      </c>
      <c r="D713" s="128" t="str">
        <f t="shared" si="141"/>
        <v/>
      </c>
      <c r="E713" s="83"/>
      <c r="F713" s="84"/>
      <c r="G713" s="137" t="str">
        <f t="shared" si="145"/>
        <v/>
      </c>
      <c r="H713" s="134" t="str">
        <f t="shared" si="142"/>
        <v/>
      </c>
      <c r="I713" s="141" t="str">
        <f t="shared" si="146"/>
        <v/>
      </c>
      <c r="J713" s="131" t="str">
        <f>IF(B713&gt;0,ROUNDUP(VLOOKUP(B713,G011B!$B:$R,16,0),1),"")</f>
        <v/>
      </c>
      <c r="K713" s="131" t="str">
        <f t="shared" si="143"/>
        <v/>
      </c>
      <c r="L713" s="132" t="str">
        <f>IF(B713&lt;&gt;"",VLOOKUP(B713,G011B!$B:$Z,25,0),"")</f>
        <v/>
      </c>
      <c r="M713" s="161" t="str">
        <f t="shared" si="144"/>
        <v/>
      </c>
      <c r="N713" s="64"/>
      <c r="O713" s="64"/>
      <c r="P713" s="64"/>
    </row>
    <row r="714" spans="1:16" ht="20.100000000000001" customHeight="1" x14ac:dyDescent="0.25">
      <c r="A714" s="350">
        <v>405</v>
      </c>
      <c r="B714" s="82"/>
      <c r="C714" s="127" t="str">
        <f t="shared" si="140"/>
        <v/>
      </c>
      <c r="D714" s="128" t="str">
        <f t="shared" si="141"/>
        <v/>
      </c>
      <c r="E714" s="83"/>
      <c r="F714" s="84"/>
      <c r="G714" s="137" t="str">
        <f t="shared" si="145"/>
        <v/>
      </c>
      <c r="H714" s="134" t="str">
        <f t="shared" si="142"/>
        <v/>
      </c>
      <c r="I714" s="141" t="str">
        <f t="shared" si="146"/>
        <v/>
      </c>
      <c r="J714" s="131" t="str">
        <f>IF(B714&gt;0,ROUNDUP(VLOOKUP(B714,G011B!$B:$R,16,0),1),"")</f>
        <v/>
      </c>
      <c r="K714" s="131" t="str">
        <f t="shared" si="143"/>
        <v/>
      </c>
      <c r="L714" s="132" t="str">
        <f>IF(B714&lt;&gt;"",VLOOKUP(B714,G011B!$B:$Z,25,0),"")</f>
        <v/>
      </c>
      <c r="M714" s="161" t="str">
        <f t="shared" si="144"/>
        <v/>
      </c>
      <c r="N714" s="64"/>
      <c r="O714" s="64"/>
      <c r="P714" s="64"/>
    </row>
    <row r="715" spans="1:16" ht="20.100000000000001" customHeight="1" x14ac:dyDescent="0.25">
      <c r="A715" s="350">
        <v>406</v>
      </c>
      <c r="B715" s="82"/>
      <c r="C715" s="127" t="str">
        <f t="shared" si="140"/>
        <v/>
      </c>
      <c r="D715" s="128" t="str">
        <f t="shared" si="141"/>
        <v/>
      </c>
      <c r="E715" s="83"/>
      <c r="F715" s="84"/>
      <c r="G715" s="137" t="str">
        <f t="shared" si="145"/>
        <v/>
      </c>
      <c r="H715" s="134" t="str">
        <f t="shared" si="142"/>
        <v/>
      </c>
      <c r="I715" s="141" t="str">
        <f t="shared" si="146"/>
        <v/>
      </c>
      <c r="J715" s="131" t="str">
        <f>IF(B715&gt;0,ROUNDUP(VLOOKUP(B715,G011B!$B:$R,16,0),1),"")</f>
        <v/>
      </c>
      <c r="K715" s="131" t="str">
        <f t="shared" si="143"/>
        <v/>
      </c>
      <c r="L715" s="132" t="str">
        <f>IF(B715&lt;&gt;"",VLOOKUP(B715,G011B!$B:$Z,25,0),"")</f>
        <v/>
      </c>
      <c r="M715" s="161" t="str">
        <f t="shared" si="144"/>
        <v/>
      </c>
      <c r="N715" s="64"/>
      <c r="O715" s="64"/>
      <c r="P715" s="64"/>
    </row>
    <row r="716" spans="1:16" ht="20.100000000000001" customHeight="1" x14ac:dyDescent="0.25">
      <c r="A716" s="350">
        <v>407</v>
      </c>
      <c r="B716" s="82"/>
      <c r="C716" s="127" t="str">
        <f t="shared" si="140"/>
        <v/>
      </c>
      <c r="D716" s="128" t="str">
        <f t="shared" si="141"/>
        <v/>
      </c>
      <c r="E716" s="83"/>
      <c r="F716" s="84"/>
      <c r="G716" s="137" t="str">
        <f t="shared" si="145"/>
        <v/>
      </c>
      <c r="H716" s="134" t="str">
        <f t="shared" si="142"/>
        <v/>
      </c>
      <c r="I716" s="141" t="str">
        <f t="shared" si="146"/>
        <v/>
      </c>
      <c r="J716" s="131" t="str">
        <f>IF(B716&gt;0,ROUNDUP(VLOOKUP(B716,G011B!$B:$R,16,0),1),"")</f>
        <v/>
      </c>
      <c r="K716" s="131" t="str">
        <f t="shared" si="143"/>
        <v/>
      </c>
      <c r="L716" s="132" t="str">
        <f>IF(B716&lt;&gt;"",VLOOKUP(B716,G011B!$B:$Z,25,0),"")</f>
        <v/>
      </c>
      <c r="M716" s="161" t="str">
        <f t="shared" si="144"/>
        <v/>
      </c>
      <c r="N716" s="64"/>
      <c r="O716" s="64"/>
      <c r="P716" s="64"/>
    </row>
    <row r="717" spans="1:16" ht="20.100000000000001" customHeight="1" x14ac:dyDescent="0.25">
      <c r="A717" s="350">
        <v>408</v>
      </c>
      <c r="B717" s="82"/>
      <c r="C717" s="127" t="str">
        <f t="shared" si="140"/>
        <v/>
      </c>
      <c r="D717" s="128" t="str">
        <f t="shared" si="141"/>
        <v/>
      </c>
      <c r="E717" s="83"/>
      <c r="F717" s="84"/>
      <c r="G717" s="137" t="str">
        <f t="shared" si="145"/>
        <v/>
      </c>
      <c r="H717" s="134" t="str">
        <f t="shared" si="142"/>
        <v/>
      </c>
      <c r="I717" s="141" t="str">
        <f t="shared" si="146"/>
        <v/>
      </c>
      <c r="J717" s="131" t="str">
        <f>IF(B717&gt;0,ROUNDUP(VLOOKUP(B717,G011B!$B:$R,16,0),1),"")</f>
        <v/>
      </c>
      <c r="K717" s="131" t="str">
        <f t="shared" si="143"/>
        <v/>
      </c>
      <c r="L717" s="132" t="str">
        <f>IF(B717&lt;&gt;"",VLOOKUP(B717,G011B!$B:$Z,25,0),"")</f>
        <v/>
      </c>
      <c r="M717" s="161" t="str">
        <f t="shared" si="144"/>
        <v/>
      </c>
      <c r="N717" s="64"/>
      <c r="O717" s="64"/>
      <c r="P717" s="64"/>
    </row>
    <row r="718" spans="1:16" ht="20.100000000000001" customHeight="1" x14ac:dyDescent="0.25">
      <c r="A718" s="350">
        <v>409</v>
      </c>
      <c r="B718" s="82"/>
      <c r="C718" s="127" t="str">
        <f t="shared" si="140"/>
        <v/>
      </c>
      <c r="D718" s="128" t="str">
        <f t="shared" si="141"/>
        <v/>
      </c>
      <c r="E718" s="83"/>
      <c r="F718" s="84"/>
      <c r="G718" s="137" t="str">
        <f t="shared" si="145"/>
        <v/>
      </c>
      <c r="H718" s="134" t="str">
        <f t="shared" si="142"/>
        <v/>
      </c>
      <c r="I718" s="141" t="str">
        <f t="shared" si="146"/>
        <v/>
      </c>
      <c r="J718" s="131" t="str">
        <f>IF(B718&gt;0,ROUNDUP(VLOOKUP(B718,G011B!$B:$R,16,0),1),"")</f>
        <v/>
      </c>
      <c r="K718" s="131" t="str">
        <f t="shared" si="143"/>
        <v/>
      </c>
      <c r="L718" s="132" t="str">
        <f>IF(B718&lt;&gt;"",VLOOKUP(B718,G011B!$B:$Z,25,0),"")</f>
        <v/>
      </c>
      <c r="M718" s="161" t="str">
        <f t="shared" si="144"/>
        <v/>
      </c>
      <c r="N718" s="64"/>
      <c r="O718" s="64"/>
      <c r="P718" s="64"/>
    </row>
    <row r="719" spans="1:16" ht="20.100000000000001" customHeight="1" x14ac:dyDescent="0.25">
      <c r="A719" s="350">
        <v>410</v>
      </c>
      <c r="B719" s="82"/>
      <c r="C719" s="127" t="str">
        <f t="shared" si="140"/>
        <v/>
      </c>
      <c r="D719" s="128" t="str">
        <f t="shared" si="141"/>
        <v/>
      </c>
      <c r="E719" s="83"/>
      <c r="F719" s="84"/>
      <c r="G719" s="137" t="str">
        <f t="shared" si="145"/>
        <v/>
      </c>
      <c r="H719" s="134" t="str">
        <f t="shared" si="142"/>
        <v/>
      </c>
      <c r="I719" s="141" t="str">
        <f t="shared" si="146"/>
        <v/>
      </c>
      <c r="J719" s="131" t="str">
        <f>IF(B719&gt;0,ROUNDUP(VLOOKUP(B719,G011B!$B:$R,16,0),1),"")</f>
        <v/>
      </c>
      <c r="K719" s="131" t="str">
        <f t="shared" si="143"/>
        <v/>
      </c>
      <c r="L719" s="132" t="str">
        <f>IF(B719&lt;&gt;"",VLOOKUP(B719,G011B!$B:$Z,25,0),"")</f>
        <v/>
      </c>
      <c r="M719" s="161" t="str">
        <f t="shared" si="144"/>
        <v/>
      </c>
      <c r="N719" s="64"/>
      <c r="O719" s="64"/>
      <c r="P719" s="64"/>
    </row>
    <row r="720" spans="1:16" ht="20.100000000000001" customHeight="1" x14ac:dyDescent="0.25">
      <c r="A720" s="350">
        <v>411</v>
      </c>
      <c r="B720" s="82"/>
      <c r="C720" s="127" t="str">
        <f t="shared" si="140"/>
        <v/>
      </c>
      <c r="D720" s="128" t="str">
        <f t="shared" si="141"/>
        <v/>
      </c>
      <c r="E720" s="83"/>
      <c r="F720" s="84"/>
      <c r="G720" s="137" t="str">
        <f t="shared" si="145"/>
        <v/>
      </c>
      <c r="H720" s="134" t="str">
        <f t="shared" si="142"/>
        <v/>
      </c>
      <c r="I720" s="141" t="str">
        <f t="shared" si="146"/>
        <v/>
      </c>
      <c r="J720" s="131" t="str">
        <f>IF(B720&gt;0,ROUNDUP(VLOOKUP(B720,G011B!$B:$R,16,0),1),"")</f>
        <v/>
      </c>
      <c r="K720" s="131" t="str">
        <f t="shared" si="143"/>
        <v/>
      </c>
      <c r="L720" s="132" t="str">
        <f>IF(B720&lt;&gt;"",VLOOKUP(B720,G011B!$B:$Z,25,0),"")</f>
        <v/>
      </c>
      <c r="M720" s="161" t="str">
        <f t="shared" si="144"/>
        <v/>
      </c>
      <c r="N720" s="64"/>
      <c r="O720" s="64"/>
      <c r="P720" s="64"/>
    </row>
    <row r="721" spans="1:16" ht="20.100000000000001" customHeight="1" x14ac:dyDescent="0.25">
      <c r="A721" s="350">
        <v>412</v>
      </c>
      <c r="B721" s="82"/>
      <c r="C721" s="127" t="str">
        <f t="shared" si="140"/>
        <v/>
      </c>
      <c r="D721" s="128" t="str">
        <f t="shared" si="141"/>
        <v/>
      </c>
      <c r="E721" s="83"/>
      <c r="F721" s="84"/>
      <c r="G721" s="137" t="str">
        <f t="shared" si="145"/>
        <v/>
      </c>
      <c r="H721" s="134" t="str">
        <f t="shared" si="142"/>
        <v/>
      </c>
      <c r="I721" s="141" t="str">
        <f t="shared" si="146"/>
        <v/>
      </c>
      <c r="J721" s="131" t="str">
        <f>IF(B721&gt;0,ROUNDUP(VLOOKUP(B721,G011B!$B:$R,16,0),1),"")</f>
        <v/>
      </c>
      <c r="K721" s="131" t="str">
        <f t="shared" si="143"/>
        <v/>
      </c>
      <c r="L721" s="132" t="str">
        <f>IF(B721&lt;&gt;"",VLOOKUP(B721,G011B!$B:$Z,25,0),"")</f>
        <v/>
      </c>
      <c r="M721" s="161" t="str">
        <f t="shared" si="144"/>
        <v/>
      </c>
      <c r="N721" s="64"/>
      <c r="O721" s="64"/>
      <c r="P721" s="64"/>
    </row>
    <row r="722" spans="1:16" ht="20.100000000000001" customHeight="1" x14ac:dyDescent="0.25">
      <c r="A722" s="350">
        <v>413</v>
      </c>
      <c r="B722" s="82"/>
      <c r="C722" s="127" t="str">
        <f t="shared" si="140"/>
        <v/>
      </c>
      <c r="D722" s="128" t="str">
        <f t="shared" si="141"/>
        <v/>
      </c>
      <c r="E722" s="83"/>
      <c r="F722" s="84"/>
      <c r="G722" s="137" t="str">
        <f t="shared" si="145"/>
        <v/>
      </c>
      <c r="H722" s="134" t="str">
        <f t="shared" si="142"/>
        <v/>
      </c>
      <c r="I722" s="141" t="str">
        <f t="shared" si="146"/>
        <v/>
      </c>
      <c r="J722" s="131" t="str">
        <f>IF(B722&gt;0,ROUNDUP(VLOOKUP(B722,G011B!$B:$R,16,0),1),"")</f>
        <v/>
      </c>
      <c r="K722" s="131" t="str">
        <f t="shared" si="143"/>
        <v/>
      </c>
      <c r="L722" s="132" t="str">
        <f>IF(B722&lt;&gt;"",VLOOKUP(B722,G011B!$B:$Z,25,0),"")</f>
        <v/>
      </c>
      <c r="M722" s="161" t="str">
        <f t="shared" si="144"/>
        <v/>
      </c>
      <c r="N722" s="64"/>
      <c r="O722" s="64"/>
      <c r="P722" s="64"/>
    </row>
    <row r="723" spans="1:16" ht="20.100000000000001" customHeight="1" x14ac:dyDescent="0.25">
      <c r="A723" s="350">
        <v>414</v>
      </c>
      <c r="B723" s="82"/>
      <c r="C723" s="127" t="str">
        <f t="shared" si="140"/>
        <v/>
      </c>
      <c r="D723" s="128" t="str">
        <f t="shared" si="141"/>
        <v/>
      </c>
      <c r="E723" s="83"/>
      <c r="F723" s="84"/>
      <c r="G723" s="137" t="str">
        <f t="shared" si="145"/>
        <v/>
      </c>
      <c r="H723" s="134" t="str">
        <f t="shared" si="142"/>
        <v/>
      </c>
      <c r="I723" s="141" t="str">
        <f t="shared" si="146"/>
        <v/>
      </c>
      <c r="J723" s="131" t="str">
        <f>IF(B723&gt;0,ROUNDUP(VLOOKUP(B723,G011B!$B:$R,16,0),1),"")</f>
        <v/>
      </c>
      <c r="K723" s="131" t="str">
        <f t="shared" si="143"/>
        <v/>
      </c>
      <c r="L723" s="132" t="str">
        <f>IF(B723&lt;&gt;"",VLOOKUP(B723,G011B!$B:$Z,25,0),"")</f>
        <v/>
      </c>
      <c r="M723" s="161" t="str">
        <f t="shared" si="144"/>
        <v/>
      </c>
      <c r="N723" s="64"/>
      <c r="O723" s="64"/>
      <c r="P723" s="64"/>
    </row>
    <row r="724" spans="1:16" ht="20.100000000000001" customHeight="1" x14ac:dyDescent="0.25">
      <c r="A724" s="350">
        <v>415</v>
      </c>
      <c r="B724" s="82"/>
      <c r="C724" s="127" t="str">
        <f t="shared" si="140"/>
        <v/>
      </c>
      <c r="D724" s="128" t="str">
        <f t="shared" si="141"/>
        <v/>
      </c>
      <c r="E724" s="83"/>
      <c r="F724" s="84"/>
      <c r="G724" s="137" t="str">
        <f t="shared" si="145"/>
        <v/>
      </c>
      <c r="H724" s="134" t="str">
        <f t="shared" si="142"/>
        <v/>
      </c>
      <c r="I724" s="141" t="str">
        <f t="shared" si="146"/>
        <v/>
      </c>
      <c r="J724" s="131" t="str">
        <f>IF(B724&gt;0,ROUNDUP(VLOOKUP(B724,G011B!$B:$R,16,0),1),"")</f>
        <v/>
      </c>
      <c r="K724" s="131" t="str">
        <f t="shared" si="143"/>
        <v/>
      </c>
      <c r="L724" s="132" t="str">
        <f>IF(B724&lt;&gt;"",VLOOKUP(B724,G011B!$B:$Z,25,0),"")</f>
        <v/>
      </c>
      <c r="M724" s="161" t="str">
        <f t="shared" si="144"/>
        <v/>
      </c>
      <c r="N724" s="64"/>
      <c r="O724" s="64"/>
      <c r="P724" s="64"/>
    </row>
    <row r="725" spans="1:16" ht="20.100000000000001" customHeight="1" x14ac:dyDescent="0.25">
      <c r="A725" s="350">
        <v>416</v>
      </c>
      <c r="B725" s="82"/>
      <c r="C725" s="127" t="str">
        <f t="shared" si="140"/>
        <v/>
      </c>
      <c r="D725" s="128" t="str">
        <f t="shared" si="141"/>
        <v/>
      </c>
      <c r="E725" s="83"/>
      <c r="F725" s="84"/>
      <c r="G725" s="137" t="str">
        <f t="shared" si="145"/>
        <v/>
      </c>
      <c r="H725" s="134" t="str">
        <f t="shared" si="142"/>
        <v/>
      </c>
      <c r="I725" s="141" t="str">
        <f t="shared" si="146"/>
        <v/>
      </c>
      <c r="J725" s="131" t="str">
        <f>IF(B725&gt;0,ROUNDUP(VLOOKUP(B725,G011B!$B:$R,16,0),1),"")</f>
        <v/>
      </c>
      <c r="K725" s="131" t="str">
        <f t="shared" si="143"/>
        <v/>
      </c>
      <c r="L725" s="132" t="str">
        <f>IF(B725&lt;&gt;"",VLOOKUP(B725,G011B!$B:$Z,25,0),"")</f>
        <v/>
      </c>
      <c r="M725" s="161" t="str">
        <f t="shared" si="144"/>
        <v/>
      </c>
      <c r="N725" s="64"/>
      <c r="O725" s="64"/>
      <c r="P725" s="64"/>
    </row>
    <row r="726" spans="1:16" ht="20.100000000000001" customHeight="1" x14ac:dyDescent="0.25">
      <c r="A726" s="350">
        <v>417</v>
      </c>
      <c r="B726" s="82"/>
      <c r="C726" s="127" t="str">
        <f t="shared" si="140"/>
        <v/>
      </c>
      <c r="D726" s="128" t="str">
        <f t="shared" si="141"/>
        <v/>
      </c>
      <c r="E726" s="83"/>
      <c r="F726" s="84"/>
      <c r="G726" s="137" t="str">
        <f t="shared" si="145"/>
        <v/>
      </c>
      <c r="H726" s="134" t="str">
        <f t="shared" si="142"/>
        <v/>
      </c>
      <c r="I726" s="141" t="str">
        <f t="shared" si="146"/>
        <v/>
      </c>
      <c r="J726" s="131" t="str">
        <f>IF(B726&gt;0,ROUNDUP(VLOOKUP(B726,G011B!$B:$R,16,0),1),"")</f>
        <v/>
      </c>
      <c r="K726" s="131" t="str">
        <f t="shared" si="143"/>
        <v/>
      </c>
      <c r="L726" s="132" t="str">
        <f>IF(B726&lt;&gt;"",VLOOKUP(B726,G011B!$B:$Z,25,0),"")</f>
        <v/>
      </c>
      <c r="M726" s="161" t="str">
        <f t="shared" si="144"/>
        <v/>
      </c>
      <c r="N726" s="64"/>
      <c r="O726" s="64"/>
      <c r="P726" s="64"/>
    </row>
    <row r="727" spans="1:16" ht="20.100000000000001" customHeight="1" x14ac:dyDescent="0.25">
      <c r="A727" s="350">
        <v>418</v>
      </c>
      <c r="B727" s="82"/>
      <c r="C727" s="127" t="str">
        <f t="shared" si="140"/>
        <v/>
      </c>
      <c r="D727" s="128" t="str">
        <f t="shared" si="141"/>
        <v/>
      </c>
      <c r="E727" s="83"/>
      <c r="F727" s="84"/>
      <c r="G727" s="137" t="str">
        <f t="shared" si="145"/>
        <v/>
      </c>
      <c r="H727" s="134" t="str">
        <f t="shared" si="142"/>
        <v/>
      </c>
      <c r="I727" s="141" t="str">
        <f t="shared" si="146"/>
        <v/>
      </c>
      <c r="J727" s="131" t="str">
        <f>IF(B727&gt;0,ROUNDUP(VLOOKUP(B727,G011B!$B:$R,16,0),1),"")</f>
        <v/>
      </c>
      <c r="K727" s="131" t="str">
        <f t="shared" si="143"/>
        <v/>
      </c>
      <c r="L727" s="132" t="str">
        <f>IF(B727&lt;&gt;"",VLOOKUP(B727,G011B!$B:$Z,25,0),"")</f>
        <v/>
      </c>
      <c r="M727" s="161" t="str">
        <f t="shared" si="144"/>
        <v/>
      </c>
      <c r="N727" s="64"/>
      <c r="O727" s="64"/>
      <c r="P727" s="64"/>
    </row>
    <row r="728" spans="1:16" ht="20.100000000000001" customHeight="1" x14ac:dyDescent="0.25">
      <c r="A728" s="350">
        <v>419</v>
      </c>
      <c r="B728" s="82"/>
      <c r="C728" s="127" t="str">
        <f t="shared" si="140"/>
        <v/>
      </c>
      <c r="D728" s="128" t="str">
        <f t="shared" si="141"/>
        <v/>
      </c>
      <c r="E728" s="83"/>
      <c r="F728" s="84"/>
      <c r="G728" s="137" t="str">
        <f t="shared" si="145"/>
        <v/>
      </c>
      <c r="H728" s="134" t="str">
        <f t="shared" si="142"/>
        <v/>
      </c>
      <c r="I728" s="141" t="str">
        <f t="shared" si="146"/>
        <v/>
      </c>
      <c r="J728" s="131" t="str">
        <f>IF(B728&gt;0,ROUNDUP(VLOOKUP(B728,G011B!$B:$R,16,0),1),"")</f>
        <v/>
      </c>
      <c r="K728" s="131" t="str">
        <f t="shared" si="143"/>
        <v/>
      </c>
      <c r="L728" s="132" t="str">
        <f>IF(B728&lt;&gt;"",VLOOKUP(B728,G011B!$B:$Z,25,0),"")</f>
        <v/>
      </c>
      <c r="M728" s="161" t="str">
        <f t="shared" si="144"/>
        <v/>
      </c>
      <c r="N728" s="64"/>
      <c r="O728" s="64"/>
      <c r="P728" s="64"/>
    </row>
    <row r="729" spans="1:16" ht="20.100000000000001" customHeight="1" thickBot="1" x14ac:dyDescent="0.3">
      <c r="A729" s="351">
        <v>420</v>
      </c>
      <c r="B729" s="85"/>
      <c r="C729" s="129" t="str">
        <f t="shared" si="140"/>
        <v/>
      </c>
      <c r="D729" s="130" t="str">
        <f t="shared" si="141"/>
        <v/>
      </c>
      <c r="E729" s="86"/>
      <c r="F729" s="87"/>
      <c r="G729" s="138" t="str">
        <f t="shared" si="145"/>
        <v/>
      </c>
      <c r="H729" s="135" t="str">
        <f t="shared" si="142"/>
        <v/>
      </c>
      <c r="I729" s="142" t="str">
        <f t="shared" si="146"/>
        <v/>
      </c>
      <c r="J729" s="131" t="str">
        <f>IF(B729&gt;0,ROUNDUP(VLOOKUP(B729,G011B!$B:$R,16,0),1),"")</f>
        <v/>
      </c>
      <c r="K729" s="131" t="str">
        <f t="shared" si="143"/>
        <v/>
      </c>
      <c r="L729" s="132" t="str">
        <f>IF(B729&lt;&gt;"",VLOOKUP(B729,G011B!$B:$Z,25,0),"")</f>
        <v/>
      </c>
      <c r="M729" s="161" t="str">
        <f t="shared" si="144"/>
        <v/>
      </c>
      <c r="N729" s="64"/>
      <c r="O729" s="64"/>
      <c r="P729" s="64"/>
    </row>
    <row r="730" spans="1:16" ht="20.100000000000001" customHeight="1" thickBot="1" x14ac:dyDescent="0.35">
      <c r="A730" s="534" t="s">
        <v>35</v>
      </c>
      <c r="B730" s="535"/>
      <c r="C730" s="535"/>
      <c r="D730" s="535"/>
      <c r="E730" s="535"/>
      <c r="F730" s="536"/>
      <c r="G730" s="139">
        <f>SUM(G710:G729)</f>
        <v>0</v>
      </c>
      <c r="H730" s="346"/>
      <c r="I730" s="122">
        <f>IF(C708=C673,SUM(I710:I729)+I695,SUM(I710:I729))</f>
        <v>0</v>
      </c>
      <c r="J730" s="64"/>
      <c r="K730" s="64"/>
      <c r="L730" s="64"/>
      <c r="M730" s="64"/>
      <c r="N730" s="143">
        <f>IF(COUNTA(E710:E729)&gt;0,1,0)</f>
        <v>0</v>
      </c>
      <c r="O730" s="64"/>
      <c r="P730" s="64"/>
    </row>
    <row r="731" spans="1:16" ht="20.100000000000001" customHeight="1" thickBot="1" x14ac:dyDescent="0.3">
      <c r="A731" s="527" t="s">
        <v>73</v>
      </c>
      <c r="B731" s="528"/>
      <c r="C731" s="528"/>
      <c r="D731" s="529"/>
      <c r="E731" s="111">
        <f>SUM(G:G)/2</f>
        <v>0</v>
      </c>
      <c r="F731" s="530"/>
      <c r="G731" s="531"/>
      <c r="H731" s="532"/>
      <c r="I731" s="120">
        <f>SUM(I710:I729)+I696</f>
        <v>0</v>
      </c>
      <c r="J731" s="64"/>
      <c r="K731" s="64"/>
      <c r="L731" s="64"/>
      <c r="M731" s="64"/>
      <c r="N731" s="64"/>
      <c r="O731" s="64"/>
      <c r="P731" s="64"/>
    </row>
    <row r="732" spans="1:16" x14ac:dyDescent="0.25">
      <c r="A732" s="341" t="s">
        <v>137</v>
      </c>
      <c r="B732" s="64"/>
      <c r="C732" s="64"/>
      <c r="D732" s="64"/>
      <c r="E732" s="64"/>
      <c r="F732" s="64"/>
      <c r="G732" s="64"/>
      <c r="H732" s="64"/>
      <c r="I732" s="64"/>
      <c r="J732" s="64"/>
      <c r="K732" s="64"/>
      <c r="L732" s="64"/>
      <c r="M732" s="64"/>
      <c r="N732" s="64"/>
      <c r="O732" s="64"/>
      <c r="P732" s="64"/>
    </row>
    <row r="733" spans="1:16" x14ac:dyDescent="0.25">
      <c r="A733" s="64"/>
      <c r="B733" s="64"/>
      <c r="C733" s="64"/>
      <c r="D733" s="64"/>
      <c r="E733" s="64"/>
      <c r="F733" s="64"/>
      <c r="G733" s="64"/>
      <c r="H733" s="64"/>
      <c r="I733" s="64"/>
      <c r="J733" s="64"/>
      <c r="K733" s="64"/>
      <c r="L733" s="64"/>
      <c r="M733" s="64"/>
      <c r="N733" s="64"/>
      <c r="O733" s="64"/>
      <c r="P733" s="64"/>
    </row>
    <row r="734" spans="1:16" ht="19.5" x14ac:dyDescent="0.3">
      <c r="A734" s="352" t="s">
        <v>32</v>
      </c>
      <c r="B734" s="354">
        <f ca="1">imzatarihi</f>
        <v>46091</v>
      </c>
      <c r="C734" s="353" t="s">
        <v>33</v>
      </c>
      <c r="D734" s="355" t="str">
        <f>IF(kurulusyetkilisi&gt;0,kurulusyetkilisi,"")</f>
        <v/>
      </c>
      <c r="E734" s="64"/>
      <c r="F734" s="64"/>
      <c r="G734" s="230"/>
      <c r="H734" s="229"/>
      <c r="I734" s="229"/>
      <c r="J734" s="64"/>
      <c r="K734" s="94"/>
      <c r="L734" s="94"/>
      <c r="M734" s="2"/>
      <c r="N734" s="94"/>
      <c r="O734" s="94"/>
      <c r="P734" s="64"/>
    </row>
    <row r="735" spans="1:16" ht="19.5" x14ac:dyDescent="0.3">
      <c r="A735" s="232"/>
      <c r="B735" s="232"/>
      <c r="C735" s="353" t="s">
        <v>34</v>
      </c>
      <c r="D735" s="77"/>
      <c r="E735" s="469"/>
      <c r="F735" s="469"/>
      <c r="G735" s="469"/>
      <c r="H735" s="61"/>
      <c r="I735" s="61"/>
      <c r="J735" s="64"/>
      <c r="K735" s="94"/>
      <c r="L735" s="94"/>
      <c r="M735" s="2"/>
      <c r="N735" s="94"/>
      <c r="O735" s="94"/>
      <c r="P735" s="64"/>
    </row>
    <row r="736" spans="1:16" ht="15.75" x14ac:dyDescent="0.25">
      <c r="A736" s="508" t="s">
        <v>66</v>
      </c>
      <c r="B736" s="508"/>
      <c r="C736" s="508"/>
      <c r="D736" s="508"/>
      <c r="E736" s="508"/>
      <c r="F736" s="508"/>
      <c r="G736" s="508"/>
      <c r="H736" s="508"/>
      <c r="I736" s="508"/>
      <c r="J736" s="64"/>
      <c r="K736" s="64"/>
      <c r="L736" s="64"/>
      <c r="M736" s="64"/>
      <c r="N736" s="64"/>
      <c r="O736" s="64"/>
      <c r="P736" s="64"/>
    </row>
    <row r="737" spans="1:16" x14ac:dyDescent="0.25">
      <c r="A737" s="494" t="str">
        <f>IF(YilDonem&lt;&gt;"",CONCATENATE(YilDonem," dönemine aittir."),"")</f>
        <v/>
      </c>
      <c r="B737" s="494"/>
      <c r="C737" s="494"/>
      <c r="D737" s="494"/>
      <c r="E737" s="494"/>
      <c r="F737" s="494"/>
      <c r="G737" s="494"/>
      <c r="H737" s="494"/>
      <c r="I737" s="494"/>
      <c r="J737" s="64"/>
      <c r="K737" s="64"/>
      <c r="L737" s="64"/>
      <c r="M737" s="64"/>
      <c r="N737" s="64"/>
      <c r="O737" s="64"/>
      <c r="P737" s="64"/>
    </row>
    <row r="738" spans="1:16" ht="19.5" thickBot="1" x14ac:dyDescent="0.35">
      <c r="A738" s="526" t="s">
        <v>75</v>
      </c>
      <c r="B738" s="526"/>
      <c r="C738" s="526"/>
      <c r="D738" s="526"/>
      <c r="E738" s="526"/>
      <c r="F738" s="526"/>
      <c r="G738" s="526"/>
      <c r="H738" s="526"/>
      <c r="I738" s="526"/>
      <c r="J738" s="64"/>
      <c r="K738" s="64"/>
      <c r="L738" s="64"/>
      <c r="M738" s="64"/>
      <c r="N738" s="64"/>
      <c r="O738" s="64"/>
      <c r="P738" s="64"/>
    </row>
    <row r="739" spans="1:16" ht="19.5" customHeight="1" thickBot="1" x14ac:dyDescent="0.3">
      <c r="A739" s="496" t="s">
        <v>167</v>
      </c>
      <c r="B739" s="498"/>
      <c r="C739" s="496" t="str">
        <f>IF(ProjeNo&gt;0,ProjeNo,"")</f>
        <v/>
      </c>
      <c r="D739" s="497"/>
      <c r="E739" s="497"/>
      <c r="F739" s="497"/>
      <c r="G739" s="497"/>
      <c r="H739" s="497"/>
      <c r="I739" s="498"/>
      <c r="J739" s="64"/>
      <c r="K739" s="64"/>
      <c r="L739" s="64"/>
      <c r="M739" s="64"/>
      <c r="N739" s="64"/>
      <c r="O739" s="64"/>
      <c r="P739" s="64"/>
    </row>
    <row r="740" spans="1:16" ht="29.25" customHeight="1" thickBot="1" x14ac:dyDescent="0.3">
      <c r="A740" s="533" t="s">
        <v>168</v>
      </c>
      <c r="B740" s="522"/>
      <c r="C740" s="519" t="str">
        <f>IF(ProjeAdi&gt;0,ProjeAdi,"")</f>
        <v/>
      </c>
      <c r="D740" s="520"/>
      <c r="E740" s="520"/>
      <c r="F740" s="520"/>
      <c r="G740" s="520"/>
      <c r="H740" s="520"/>
      <c r="I740" s="521"/>
      <c r="J740" s="64"/>
      <c r="K740" s="64"/>
      <c r="L740" s="64"/>
      <c r="M740" s="64"/>
      <c r="N740" s="64"/>
      <c r="O740" s="64"/>
      <c r="P740" s="64"/>
    </row>
    <row r="741" spans="1:16" ht="29.25" customHeight="1" thickBot="1" x14ac:dyDescent="0.3">
      <c r="A741" s="533" t="s">
        <v>180</v>
      </c>
      <c r="B741" s="522"/>
      <c r="C741" s="539"/>
      <c r="D741" s="537"/>
      <c r="E741" s="537"/>
      <c r="F741" s="537"/>
      <c r="G741" s="537"/>
      <c r="H741" s="537"/>
      <c r="I741" s="538"/>
      <c r="J741" s="64"/>
      <c r="K741" s="64"/>
      <c r="L741" s="64"/>
      <c r="M741" s="64"/>
      <c r="N741" s="64"/>
      <c r="O741" s="64"/>
      <c r="P741" s="64"/>
    </row>
    <row r="742" spans="1:16" ht="29.25" customHeight="1" thickBot="1" x14ac:dyDescent="0.3">
      <c r="A742" s="533" t="s">
        <v>181</v>
      </c>
      <c r="B742" s="522"/>
      <c r="C742" s="539"/>
      <c r="D742" s="537"/>
      <c r="E742" s="537"/>
      <c r="F742" s="537"/>
      <c r="G742" s="537"/>
      <c r="H742" s="537"/>
      <c r="I742" s="538"/>
      <c r="J742" s="64"/>
      <c r="K742" s="64"/>
      <c r="L742" s="64"/>
      <c r="M742" s="64"/>
      <c r="N742" s="64"/>
      <c r="O742" s="64"/>
      <c r="P742" s="64"/>
    </row>
    <row r="743" spans="1:16" ht="19.5" customHeight="1" thickBot="1" x14ac:dyDescent="0.3">
      <c r="A743" s="496" t="s">
        <v>67</v>
      </c>
      <c r="B743" s="498"/>
      <c r="C743" s="14"/>
      <c r="D743" s="537"/>
      <c r="E743" s="537"/>
      <c r="F743" s="537"/>
      <c r="G743" s="537"/>
      <c r="H743" s="537"/>
      <c r="I743" s="538"/>
      <c r="J743" s="64"/>
      <c r="K743" s="64"/>
      <c r="L743" s="64"/>
      <c r="M743" s="64"/>
      <c r="N743" s="64"/>
      <c r="O743" s="64"/>
      <c r="P743" s="64"/>
    </row>
    <row r="744" spans="1:16" s="1" customFormat="1" ht="30.75" thickBot="1" x14ac:dyDescent="0.3">
      <c r="A744" s="334" t="s">
        <v>3</v>
      </c>
      <c r="B744" s="334" t="s">
        <v>4</v>
      </c>
      <c r="C744" s="334" t="s">
        <v>56</v>
      </c>
      <c r="D744" s="334" t="s">
        <v>141</v>
      </c>
      <c r="E744" s="334" t="s">
        <v>68</v>
      </c>
      <c r="F744" s="334" t="s">
        <v>69</v>
      </c>
      <c r="G744" s="334" t="s">
        <v>70</v>
      </c>
      <c r="H744" s="334" t="s">
        <v>71</v>
      </c>
      <c r="I744" s="334" t="s">
        <v>72</v>
      </c>
      <c r="J744" s="347" t="s">
        <v>76</v>
      </c>
      <c r="K744" s="348" t="s">
        <v>77</v>
      </c>
      <c r="L744" s="348" t="s">
        <v>69</v>
      </c>
      <c r="M744" s="333"/>
      <c r="N744" s="333"/>
      <c r="O744" s="333"/>
      <c r="P744" s="333"/>
    </row>
    <row r="745" spans="1:16" ht="20.100000000000001" customHeight="1" x14ac:dyDescent="0.25">
      <c r="A745" s="349">
        <v>421</v>
      </c>
      <c r="B745" s="79"/>
      <c r="C745" s="125" t="str">
        <f t="shared" ref="C745:C764" si="147">IF(B745&lt;&gt;"",VLOOKUP(B745,PersonelTablo,2,0),"")</f>
        <v/>
      </c>
      <c r="D745" s="126" t="str">
        <f t="shared" ref="D745:D764" si="148">IF(B745&lt;&gt;"",VLOOKUP(B745,PersonelTablo,3,0),"")</f>
        <v/>
      </c>
      <c r="E745" s="80"/>
      <c r="F745" s="81"/>
      <c r="G745" s="136" t="str">
        <f>IF(AND(B745&lt;&gt;"",L745&gt;=F745),E745*F745,"")</f>
        <v/>
      </c>
      <c r="H745" s="133" t="str">
        <f t="shared" ref="H745:H764" si="149">IF(B745&lt;&gt;"",VLOOKUP(B745,G011CTablo,15,0),"")</f>
        <v/>
      </c>
      <c r="I745" s="140" t="str">
        <f>IF(AND(B745&lt;&gt;"",J745&gt;=K745,L745&gt;0),G745*H745,"")</f>
        <v/>
      </c>
      <c r="J745" s="131" t="str">
        <f>IF(B745&gt;0,ROUNDUP(VLOOKUP(B745,G011B!$B:$R,16,0),1),"")</f>
        <v/>
      </c>
      <c r="K745" s="131" t="str">
        <f t="shared" ref="K745:K764" si="150">IF(B745&gt;0,SUMIF($B:$B,B745,$G:$G),"")</f>
        <v/>
      </c>
      <c r="L745" s="132" t="str">
        <f>IF(B745&lt;&gt;"",VLOOKUP(B745,G011B!$B:$Z,25,0),"")</f>
        <v/>
      </c>
      <c r="M745" s="161" t="str">
        <f t="shared" ref="M745:M764" si="151">IF(J745&gt;=K745,"","Personelin bütün iş paketlerindeki Toplam Adam Ay değeri "&amp;K745&amp;" olup, bu değer, G011B formunda beyan edilen Çalışılan Toplam Ay değerini geçemez. Maliyeti hesaplamak için Adam/Ay Oranı veya Çalışılan Ay değerini düzeltiniz. ")</f>
        <v/>
      </c>
      <c r="N745" s="64"/>
      <c r="O745" s="64"/>
      <c r="P745" s="64"/>
    </row>
    <row r="746" spans="1:16" ht="20.100000000000001" customHeight="1" x14ac:dyDescent="0.25">
      <c r="A746" s="350">
        <v>422</v>
      </c>
      <c r="B746" s="82"/>
      <c r="C746" s="127" t="str">
        <f t="shared" si="147"/>
        <v/>
      </c>
      <c r="D746" s="128" t="str">
        <f t="shared" si="148"/>
        <v/>
      </c>
      <c r="E746" s="83"/>
      <c r="F746" s="84"/>
      <c r="G746" s="137" t="str">
        <f t="shared" ref="G746:G764" si="152">IF(AND(B746&lt;&gt;"",L746&gt;=F746),E746*F746,"")</f>
        <v/>
      </c>
      <c r="H746" s="134" t="str">
        <f t="shared" si="149"/>
        <v/>
      </c>
      <c r="I746" s="141" t="str">
        <f t="shared" ref="I746:I764" si="153">IF(AND(B746&lt;&gt;"",J746&gt;=K746,L746&gt;0),G746*H746,"")</f>
        <v/>
      </c>
      <c r="J746" s="131" t="str">
        <f>IF(B746&gt;0,ROUNDUP(VLOOKUP(B746,G011B!$B:$R,16,0),1),"")</f>
        <v/>
      </c>
      <c r="K746" s="131" t="str">
        <f t="shared" si="150"/>
        <v/>
      </c>
      <c r="L746" s="132" t="str">
        <f>IF(B746&lt;&gt;"",VLOOKUP(B746,G011B!$B:$Z,25,0),"")</f>
        <v/>
      </c>
      <c r="M746" s="161" t="str">
        <f t="shared" si="151"/>
        <v/>
      </c>
      <c r="N746" s="64"/>
      <c r="O746" s="64"/>
      <c r="P746" s="64"/>
    </row>
    <row r="747" spans="1:16" ht="20.100000000000001" customHeight="1" x14ac:dyDescent="0.25">
      <c r="A747" s="350">
        <v>423</v>
      </c>
      <c r="B747" s="82"/>
      <c r="C747" s="127" t="str">
        <f t="shared" si="147"/>
        <v/>
      </c>
      <c r="D747" s="128" t="str">
        <f t="shared" si="148"/>
        <v/>
      </c>
      <c r="E747" s="83"/>
      <c r="F747" s="84"/>
      <c r="G747" s="137" t="str">
        <f t="shared" si="152"/>
        <v/>
      </c>
      <c r="H747" s="134" t="str">
        <f t="shared" si="149"/>
        <v/>
      </c>
      <c r="I747" s="141" t="str">
        <f t="shared" si="153"/>
        <v/>
      </c>
      <c r="J747" s="131" t="str">
        <f>IF(B747&gt;0,ROUNDUP(VLOOKUP(B747,G011B!$B:$R,16,0),1),"")</f>
        <v/>
      </c>
      <c r="K747" s="131" t="str">
        <f t="shared" si="150"/>
        <v/>
      </c>
      <c r="L747" s="132" t="str">
        <f>IF(B747&lt;&gt;"",VLOOKUP(B747,G011B!$B:$Z,25,0),"")</f>
        <v/>
      </c>
      <c r="M747" s="161" t="str">
        <f t="shared" si="151"/>
        <v/>
      </c>
      <c r="N747" s="64"/>
      <c r="O747" s="64"/>
      <c r="P747" s="64"/>
    </row>
    <row r="748" spans="1:16" ht="20.100000000000001" customHeight="1" x14ac:dyDescent="0.25">
      <c r="A748" s="350">
        <v>424</v>
      </c>
      <c r="B748" s="82"/>
      <c r="C748" s="127" t="str">
        <f t="shared" si="147"/>
        <v/>
      </c>
      <c r="D748" s="128" t="str">
        <f t="shared" si="148"/>
        <v/>
      </c>
      <c r="E748" s="83"/>
      <c r="F748" s="84"/>
      <c r="G748" s="137" t="str">
        <f t="shared" si="152"/>
        <v/>
      </c>
      <c r="H748" s="134" t="str">
        <f t="shared" si="149"/>
        <v/>
      </c>
      <c r="I748" s="141" t="str">
        <f t="shared" si="153"/>
        <v/>
      </c>
      <c r="J748" s="131" t="str">
        <f>IF(B748&gt;0,ROUNDUP(VLOOKUP(B748,G011B!$B:$R,16,0),1),"")</f>
        <v/>
      </c>
      <c r="K748" s="131" t="str">
        <f t="shared" si="150"/>
        <v/>
      </c>
      <c r="L748" s="132" t="str">
        <f>IF(B748&lt;&gt;"",VLOOKUP(B748,G011B!$B:$Z,25,0),"")</f>
        <v/>
      </c>
      <c r="M748" s="161" t="str">
        <f t="shared" si="151"/>
        <v/>
      </c>
      <c r="N748" s="64"/>
      <c r="O748" s="64"/>
      <c r="P748" s="64"/>
    </row>
    <row r="749" spans="1:16" ht="20.100000000000001" customHeight="1" x14ac:dyDescent="0.25">
      <c r="A749" s="350">
        <v>425</v>
      </c>
      <c r="B749" s="82"/>
      <c r="C749" s="127" t="str">
        <f t="shared" si="147"/>
        <v/>
      </c>
      <c r="D749" s="128" t="str">
        <f t="shared" si="148"/>
        <v/>
      </c>
      <c r="E749" s="83"/>
      <c r="F749" s="84"/>
      <c r="G749" s="137" t="str">
        <f t="shared" si="152"/>
        <v/>
      </c>
      <c r="H749" s="134" t="str">
        <f t="shared" si="149"/>
        <v/>
      </c>
      <c r="I749" s="141" t="str">
        <f t="shared" si="153"/>
        <v/>
      </c>
      <c r="J749" s="131" t="str">
        <f>IF(B749&gt;0,ROUNDUP(VLOOKUP(B749,G011B!$B:$R,16,0),1),"")</f>
        <v/>
      </c>
      <c r="K749" s="131" t="str">
        <f t="shared" si="150"/>
        <v/>
      </c>
      <c r="L749" s="132" t="str">
        <f>IF(B749&lt;&gt;"",VLOOKUP(B749,G011B!$B:$Z,25,0),"")</f>
        <v/>
      </c>
      <c r="M749" s="161" t="str">
        <f t="shared" si="151"/>
        <v/>
      </c>
      <c r="N749" s="64"/>
      <c r="O749" s="64"/>
      <c r="P749" s="64"/>
    </row>
    <row r="750" spans="1:16" ht="20.100000000000001" customHeight="1" x14ac:dyDescent="0.25">
      <c r="A750" s="350">
        <v>426</v>
      </c>
      <c r="B750" s="82"/>
      <c r="C750" s="127" t="str">
        <f t="shared" si="147"/>
        <v/>
      </c>
      <c r="D750" s="128" t="str">
        <f t="shared" si="148"/>
        <v/>
      </c>
      <c r="E750" s="83"/>
      <c r="F750" s="84"/>
      <c r="G750" s="137" t="str">
        <f t="shared" si="152"/>
        <v/>
      </c>
      <c r="H750" s="134" t="str">
        <f t="shared" si="149"/>
        <v/>
      </c>
      <c r="I750" s="141" t="str">
        <f t="shared" si="153"/>
        <v/>
      </c>
      <c r="J750" s="131" t="str">
        <f>IF(B750&gt;0,ROUNDUP(VLOOKUP(B750,G011B!$B:$R,16,0),1),"")</f>
        <v/>
      </c>
      <c r="K750" s="131" t="str">
        <f t="shared" si="150"/>
        <v/>
      </c>
      <c r="L750" s="132" t="str">
        <f>IF(B750&lt;&gt;"",VLOOKUP(B750,G011B!$B:$Z,25,0),"")</f>
        <v/>
      </c>
      <c r="M750" s="161" t="str">
        <f t="shared" si="151"/>
        <v/>
      </c>
      <c r="N750" s="64"/>
      <c r="O750" s="64"/>
      <c r="P750" s="64"/>
    </row>
    <row r="751" spans="1:16" ht="20.100000000000001" customHeight="1" x14ac:dyDescent="0.25">
      <c r="A751" s="350">
        <v>427</v>
      </c>
      <c r="B751" s="82"/>
      <c r="C751" s="127" t="str">
        <f t="shared" si="147"/>
        <v/>
      </c>
      <c r="D751" s="128" t="str">
        <f t="shared" si="148"/>
        <v/>
      </c>
      <c r="E751" s="83"/>
      <c r="F751" s="84"/>
      <c r="G751" s="137" t="str">
        <f t="shared" si="152"/>
        <v/>
      </c>
      <c r="H751" s="134" t="str">
        <f t="shared" si="149"/>
        <v/>
      </c>
      <c r="I751" s="141" t="str">
        <f t="shared" si="153"/>
        <v/>
      </c>
      <c r="J751" s="131" t="str">
        <f>IF(B751&gt;0,ROUNDUP(VLOOKUP(B751,G011B!$B:$R,16,0),1),"")</f>
        <v/>
      </c>
      <c r="K751" s="131" t="str">
        <f t="shared" si="150"/>
        <v/>
      </c>
      <c r="L751" s="132" t="str">
        <f>IF(B751&lt;&gt;"",VLOOKUP(B751,G011B!$B:$Z,25,0),"")</f>
        <v/>
      </c>
      <c r="M751" s="161" t="str">
        <f t="shared" si="151"/>
        <v/>
      </c>
      <c r="N751" s="64"/>
      <c r="O751" s="64"/>
      <c r="P751" s="64"/>
    </row>
    <row r="752" spans="1:16" ht="20.100000000000001" customHeight="1" x14ac:dyDescent="0.25">
      <c r="A752" s="350">
        <v>428</v>
      </c>
      <c r="B752" s="82"/>
      <c r="C752" s="127" t="str">
        <f t="shared" si="147"/>
        <v/>
      </c>
      <c r="D752" s="128" t="str">
        <f t="shared" si="148"/>
        <v/>
      </c>
      <c r="E752" s="83"/>
      <c r="F752" s="84"/>
      <c r="G752" s="137" t="str">
        <f t="shared" si="152"/>
        <v/>
      </c>
      <c r="H752" s="134" t="str">
        <f t="shared" si="149"/>
        <v/>
      </c>
      <c r="I752" s="141" t="str">
        <f t="shared" si="153"/>
        <v/>
      </c>
      <c r="J752" s="131" t="str">
        <f>IF(B752&gt;0,ROUNDUP(VLOOKUP(B752,G011B!$B:$R,16,0),1),"")</f>
        <v/>
      </c>
      <c r="K752" s="131" t="str">
        <f t="shared" si="150"/>
        <v/>
      </c>
      <c r="L752" s="132" t="str">
        <f>IF(B752&lt;&gt;"",VLOOKUP(B752,G011B!$B:$Z,25,0),"")</f>
        <v/>
      </c>
      <c r="M752" s="161" t="str">
        <f t="shared" si="151"/>
        <v/>
      </c>
      <c r="N752" s="64"/>
      <c r="O752" s="64"/>
      <c r="P752" s="64"/>
    </row>
    <row r="753" spans="1:16" ht="20.100000000000001" customHeight="1" x14ac:dyDescent="0.25">
      <c r="A753" s="350">
        <v>429</v>
      </c>
      <c r="B753" s="82"/>
      <c r="C753" s="127" t="str">
        <f t="shared" si="147"/>
        <v/>
      </c>
      <c r="D753" s="128" t="str">
        <f t="shared" si="148"/>
        <v/>
      </c>
      <c r="E753" s="83"/>
      <c r="F753" s="84"/>
      <c r="G753" s="137" t="str">
        <f t="shared" si="152"/>
        <v/>
      </c>
      <c r="H753" s="134" t="str">
        <f t="shared" si="149"/>
        <v/>
      </c>
      <c r="I753" s="141" t="str">
        <f t="shared" si="153"/>
        <v/>
      </c>
      <c r="J753" s="131" t="str">
        <f>IF(B753&gt;0,ROUNDUP(VLOOKUP(B753,G011B!$B:$R,16,0),1),"")</f>
        <v/>
      </c>
      <c r="K753" s="131" t="str">
        <f t="shared" si="150"/>
        <v/>
      </c>
      <c r="L753" s="132" t="str">
        <f>IF(B753&lt;&gt;"",VLOOKUP(B753,G011B!$B:$Z,25,0),"")</f>
        <v/>
      </c>
      <c r="M753" s="161" t="str">
        <f t="shared" si="151"/>
        <v/>
      </c>
      <c r="N753" s="64"/>
      <c r="O753" s="64"/>
      <c r="P753" s="64"/>
    </row>
    <row r="754" spans="1:16" ht="20.100000000000001" customHeight="1" x14ac:dyDescent="0.25">
      <c r="A754" s="350">
        <v>430</v>
      </c>
      <c r="B754" s="82"/>
      <c r="C754" s="127" t="str">
        <f t="shared" si="147"/>
        <v/>
      </c>
      <c r="D754" s="128" t="str">
        <f t="shared" si="148"/>
        <v/>
      </c>
      <c r="E754" s="83"/>
      <c r="F754" s="84"/>
      <c r="G754" s="137" t="str">
        <f t="shared" si="152"/>
        <v/>
      </c>
      <c r="H754" s="134" t="str">
        <f t="shared" si="149"/>
        <v/>
      </c>
      <c r="I754" s="141" t="str">
        <f t="shared" si="153"/>
        <v/>
      </c>
      <c r="J754" s="131" t="str">
        <f>IF(B754&gt;0,ROUNDUP(VLOOKUP(B754,G011B!$B:$R,16,0),1),"")</f>
        <v/>
      </c>
      <c r="K754" s="131" t="str">
        <f t="shared" si="150"/>
        <v/>
      </c>
      <c r="L754" s="132" t="str">
        <f>IF(B754&lt;&gt;"",VLOOKUP(B754,G011B!$B:$Z,25,0),"")</f>
        <v/>
      </c>
      <c r="M754" s="161" t="str">
        <f t="shared" si="151"/>
        <v/>
      </c>
      <c r="N754" s="64"/>
      <c r="O754" s="64"/>
      <c r="P754" s="64"/>
    </row>
    <row r="755" spans="1:16" ht="20.100000000000001" customHeight="1" x14ac:dyDescent="0.25">
      <c r="A755" s="350">
        <v>431</v>
      </c>
      <c r="B755" s="82"/>
      <c r="C755" s="127" t="str">
        <f t="shared" si="147"/>
        <v/>
      </c>
      <c r="D755" s="128" t="str">
        <f t="shared" si="148"/>
        <v/>
      </c>
      <c r="E755" s="83"/>
      <c r="F755" s="84"/>
      <c r="G755" s="137" t="str">
        <f t="shared" si="152"/>
        <v/>
      </c>
      <c r="H755" s="134" t="str">
        <f t="shared" si="149"/>
        <v/>
      </c>
      <c r="I755" s="141" t="str">
        <f t="shared" si="153"/>
        <v/>
      </c>
      <c r="J755" s="131" t="str">
        <f>IF(B755&gt;0,ROUNDUP(VLOOKUP(B755,G011B!$B:$R,16,0),1),"")</f>
        <v/>
      </c>
      <c r="K755" s="131" t="str">
        <f t="shared" si="150"/>
        <v/>
      </c>
      <c r="L755" s="132" t="str">
        <f>IF(B755&lt;&gt;"",VLOOKUP(B755,G011B!$B:$Z,25,0),"")</f>
        <v/>
      </c>
      <c r="M755" s="161" t="str">
        <f t="shared" si="151"/>
        <v/>
      </c>
      <c r="N755" s="64"/>
      <c r="O755" s="64"/>
      <c r="P755" s="64"/>
    </row>
    <row r="756" spans="1:16" ht="20.100000000000001" customHeight="1" x14ac:dyDescent="0.25">
      <c r="A756" s="350">
        <v>432</v>
      </c>
      <c r="B756" s="82"/>
      <c r="C756" s="127" t="str">
        <f t="shared" si="147"/>
        <v/>
      </c>
      <c r="D756" s="128" t="str">
        <f t="shared" si="148"/>
        <v/>
      </c>
      <c r="E756" s="83"/>
      <c r="F756" s="84"/>
      <c r="G756" s="137" t="str">
        <f t="shared" si="152"/>
        <v/>
      </c>
      <c r="H756" s="134" t="str">
        <f t="shared" si="149"/>
        <v/>
      </c>
      <c r="I756" s="141" t="str">
        <f t="shared" si="153"/>
        <v/>
      </c>
      <c r="J756" s="131" t="str">
        <f>IF(B756&gt;0,ROUNDUP(VLOOKUP(B756,G011B!$B:$R,16,0),1),"")</f>
        <v/>
      </c>
      <c r="K756" s="131" t="str">
        <f t="shared" si="150"/>
        <v/>
      </c>
      <c r="L756" s="132" t="str">
        <f>IF(B756&lt;&gt;"",VLOOKUP(B756,G011B!$B:$Z,25,0),"")</f>
        <v/>
      </c>
      <c r="M756" s="161" t="str">
        <f t="shared" si="151"/>
        <v/>
      </c>
      <c r="N756" s="64"/>
      <c r="O756" s="64"/>
      <c r="P756" s="64"/>
    </row>
    <row r="757" spans="1:16" ht="20.100000000000001" customHeight="1" x14ac:dyDescent="0.25">
      <c r="A757" s="350">
        <v>433</v>
      </c>
      <c r="B757" s="82"/>
      <c r="C757" s="127" t="str">
        <f t="shared" si="147"/>
        <v/>
      </c>
      <c r="D757" s="128" t="str">
        <f t="shared" si="148"/>
        <v/>
      </c>
      <c r="E757" s="83"/>
      <c r="F757" s="84"/>
      <c r="G757" s="137" t="str">
        <f t="shared" si="152"/>
        <v/>
      </c>
      <c r="H757" s="134" t="str">
        <f t="shared" si="149"/>
        <v/>
      </c>
      <c r="I757" s="141" t="str">
        <f t="shared" si="153"/>
        <v/>
      </c>
      <c r="J757" s="131" t="str">
        <f>IF(B757&gt;0,ROUNDUP(VLOOKUP(B757,G011B!$B:$R,16,0),1),"")</f>
        <v/>
      </c>
      <c r="K757" s="131" t="str">
        <f t="shared" si="150"/>
        <v/>
      </c>
      <c r="L757" s="132" t="str">
        <f>IF(B757&lt;&gt;"",VLOOKUP(B757,G011B!$B:$Z,25,0),"")</f>
        <v/>
      </c>
      <c r="M757" s="161" t="str">
        <f t="shared" si="151"/>
        <v/>
      </c>
      <c r="N757" s="64"/>
      <c r="O757" s="64"/>
      <c r="P757" s="64"/>
    </row>
    <row r="758" spans="1:16" ht="20.100000000000001" customHeight="1" x14ac:dyDescent="0.25">
      <c r="A758" s="350">
        <v>434</v>
      </c>
      <c r="B758" s="82"/>
      <c r="C758" s="127" t="str">
        <f t="shared" si="147"/>
        <v/>
      </c>
      <c r="D758" s="128" t="str">
        <f t="shared" si="148"/>
        <v/>
      </c>
      <c r="E758" s="83"/>
      <c r="F758" s="84"/>
      <c r="G758" s="137" t="str">
        <f t="shared" si="152"/>
        <v/>
      </c>
      <c r="H758" s="134" t="str">
        <f t="shared" si="149"/>
        <v/>
      </c>
      <c r="I758" s="141" t="str">
        <f t="shared" si="153"/>
        <v/>
      </c>
      <c r="J758" s="131" t="str">
        <f>IF(B758&gt;0,ROUNDUP(VLOOKUP(B758,G011B!$B:$R,16,0),1),"")</f>
        <v/>
      </c>
      <c r="K758" s="131" t="str">
        <f t="shared" si="150"/>
        <v/>
      </c>
      <c r="L758" s="132" t="str">
        <f>IF(B758&lt;&gt;"",VLOOKUP(B758,G011B!$B:$Z,25,0),"")</f>
        <v/>
      </c>
      <c r="M758" s="161" t="str">
        <f t="shared" si="151"/>
        <v/>
      </c>
      <c r="N758" s="64"/>
      <c r="O758" s="64"/>
      <c r="P758" s="64"/>
    </row>
    <row r="759" spans="1:16" ht="20.100000000000001" customHeight="1" x14ac:dyDescent="0.25">
      <c r="A759" s="350">
        <v>435</v>
      </c>
      <c r="B759" s="82"/>
      <c r="C759" s="127" t="str">
        <f t="shared" si="147"/>
        <v/>
      </c>
      <c r="D759" s="128" t="str">
        <f t="shared" si="148"/>
        <v/>
      </c>
      <c r="E759" s="83"/>
      <c r="F759" s="84"/>
      <c r="G759" s="137" t="str">
        <f t="shared" si="152"/>
        <v/>
      </c>
      <c r="H759" s="134" t="str">
        <f t="shared" si="149"/>
        <v/>
      </c>
      <c r="I759" s="141" t="str">
        <f t="shared" si="153"/>
        <v/>
      </c>
      <c r="J759" s="131" t="str">
        <f>IF(B759&gt;0,ROUNDUP(VLOOKUP(B759,G011B!$B:$R,16,0),1),"")</f>
        <v/>
      </c>
      <c r="K759" s="131" t="str">
        <f t="shared" si="150"/>
        <v/>
      </c>
      <c r="L759" s="132" t="str">
        <f>IF(B759&lt;&gt;"",VLOOKUP(B759,G011B!$B:$Z,25,0),"")</f>
        <v/>
      </c>
      <c r="M759" s="161" t="str">
        <f t="shared" si="151"/>
        <v/>
      </c>
      <c r="N759" s="64"/>
      <c r="O759" s="64"/>
      <c r="P759" s="64"/>
    </row>
    <row r="760" spans="1:16" ht="20.100000000000001" customHeight="1" x14ac:dyDescent="0.25">
      <c r="A760" s="350">
        <v>436</v>
      </c>
      <c r="B760" s="82"/>
      <c r="C760" s="127" t="str">
        <f t="shared" si="147"/>
        <v/>
      </c>
      <c r="D760" s="128" t="str">
        <f t="shared" si="148"/>
        <v/>
      </c>
      <c r="E760" s="83"/>
      <c r="F760" s="84"/>
      <c r="G760" s="137" t="str">
        <f t="shared" si="152"/>
        <v/>
      </c>
      <c r="H760" s="134" t="str">
        <f t="shared" si="149"/>
        <v/>
      </c>
      <c r="I760" s="141" t="str">
        <f t="shared" si="153"/>
        <v/>
      </c>
      <c r="J760" s="131" t="str">
        <f>IF(B760&gt;0,ROUNDUP(VLOOKUP(B760,G011B!$B:$R,16,0),1),"")</f>
        <v/>
      </c>
      <c r="K760" s="131" t="str">
        <f t="shared" si="150"/>
        <v/>
      </c>
      <c r="L760" s="132" t="str">
        <f>IF(B760&lt;&gt;"",VLOOKUP(B760,G011B!$B:$Z,25,0),"")</f>
        <v/>
      </c>
      <c r="M760" s="161" t="str">
        <f t="shared" si="151"/>
        <v/>
      </c>
      <c r="N760" s="64"/>
      <c r="O760" s="64"/>
      <c r="P760" s="64"/>
    </row>
    <row r="761" spans="1:16" ht="20.100000000000001" customHeight="1" x14ac:dyDescent="0.25">
      <c r="A761" s="350">
        <v>437</v>
      </c>
      <c r="B761" s="82"/>
      <c r="C761" s="127" t="str">
        <f t="shared" si="147"/>
        <v/>
      </c>
      <c r="D761" s="128" t="str">
        <f t="shared" si="148"/>
        <v/>
      </c>
      <c r="E761" s="83"/>
      <c r="F761" s="84"/>
      <c r="G761" s="137" t="str">
        <f t="shared" si="152"/>
        <v/>
      </c>
      <c r="H761" s="134" t="str">
        <f t="shared" si="149"/>
        <v/>
      </c>
      <c r="I761" s="141" t="str">
        <f t="shared" si="153"/>
        <v/>
      </c>
      <c r="J761" s="131" t="str">
        <f>IF(B761&gt;0,ROUNDUP(VLOOKUP(B761,G011B!$B:$R,16,0),1),"")</f>
        <v/>
      </c>
      <c r="K761" s="131" t="str">
        <f t="shared" si="150"/>
        <v/>
      </c>
      <c r="L761" s="132" t="str">
        <f>IF(B761&lt;&gt;"",VLOOKUP(B761,G011B!$B:$Z,25,0),"")</f>
        <v/>
      </c>
      <c r="M761" s="161" t="str">
        <f t="shared" si="151"/>
        <v/>
      </c>
      <c r="N761" s="64"/>
      <c r="O761" s="64"/>
      <c r="P761" s="64"/>
    </row>
    <row r="762" spans="1:16" ht="20.100000000000001" customHeight="1" x14ac:dyDescent="0.25">
      <c r="A762" s="350">
        <v>438</v>
      </c>
      <c r="B762" s="82"/>
      <c r="C762" s="127" t="str">
        <f t="shared" si="147"/>
        <v/>
      </c>
      <c r="D762" s="128" t="str">
        <f t="shared" si="148"/>
        <v/>
      </c>
      <c r="E762" s="83"/>
      <c r="F762" s="84"/>
      <c r="G762" s="137" t="str">
        <f t="shared" si="152"/>
        <v/>
      </c>
      <c r="H762" s="134" t="str">
        <f t="shared" si="149"/>
        <v/>
      </c>
      <c r="I762" s="141" t="str">
        <f t="shared" si="153"/>
        <v/>
      </c>
      <c r="J762" s="131" t="str">
        <f>IF(B762&gt;0,ROUNDUP(VLOOKUP(B762,G011B!$B:$R,16,0),1),"")</f>
        <v/>
      </c>
      <c r="K762" s="131" t="str">
        <f t="shared" si="150"/>
        <v/>
      </c>
      <c r="L762" s="132" t="str">
        <f>IF(B762&lt;&gt;"",VLOOKUP(B762,G011B!$B:$Z,25,0),"")</f>
        <v/>
      </c>
      <c r="M762" s="161" t="str">
        <f t="shared" si="151"/>
        <v/>
      </c>
      <c r="N762" s="64"/>
      <c r="O762" s="64"/>
      <c r="P762" s="64"/>
    </row>
    <row r="763" spans="1:16" ht="20.100000000000001" customHeight="1" x14ac:dyDescent="0.25">
      <c r="A763" s="350">
        <v>439</v>
      </c>
      <c r="B763" s="82"/>
      <c r="C763" s="127" t="str">
        <f t="shared" si="147"/>
        <v/>
      </c>
      <c r="D763" s="128" t="str">
        <f t="shared" si="148"/>
        <v/>
      </c>
      <c r="E763" s="83"/>
      <c r="F763" s="84"/>
      <c r="G763" s="137" t="str">
        <f t="shared" si="152"/>
        <v/>
      </c>
      <c r="H763" s="134" t="str">
        <f t="shared" si="149"/>
        <v/>
      </c>
      <c r="I763" s="141" t="str">
        <f t="shared" si="153"/>
        <v/>
      </c>
      <c r="J763" s="131" t="str">
        <f>IF(B763&gt;0,ROUNDUP(VLOOKUP(B763,G011B!$B:$R,16,0),1),"")</f>
        <v/>
      </c>
      <c r="K763" s="131" t="str">
        <f t="shared" si="150"/>
        <v/>
      </c>
      <c r="L763" s="132" t="str">
        <f>IF(B763&lt;&gt;"",VLOOKUP(B763,G011B!$B:$Z,25,0),"")</f>
        <v/>
      </c>
      <c r="M763" s="161" t="str">
        <f t="shared" si="151"/>
        <v/>
      </c>
      <c r="N763" s="64"/>
      <c r="O763" s="64"/>
      <c r="P763" s="64"/>
    </row>
    <row r="764" spans="1:16" ht="20.100000000000001" customHeight="1" thickBot="1" x14ac:dyDescent="0.3">
      <c r="A764" s="351">
        <v>440</v>
      </c>
      <c r="B764" s="85"/>
      <c r="C764" s="129" t="str">
        <f t="shared" si="147"/>
        <v/>
      </c>
      <c r="D764" s="130" t="str">
        <f t="shared" si="148"/>
        <v/>
      </c>
      <c r="E764" s="86"/>
      <c r="F764" s="87"/>
      <c r="G764" s="138" t="str">
        <f t="shared" si="152"/>
        <v/>
      </c>
      <c r="H764" s="135" t="str">
        <f t="shared" si="149"/>
        <v/>
      </c>
      <c r="I764" s="142" t="str">
        <f t="shared" si="153"/>
        <v/>
      </c>
      <c r="J764" s="131" t="str">
        <f>IF(B764&gt;0,ROUNDUP(VLOOKUP(B764,G011B!$B:$R,16,0),1),"")</f>
        <v/>
      </c>
      <c r="K764" s="131" t="str">
        <f t="shared" si="150"/>
        <v/>
      </c>
      <c r="L764" s="132" t="str">
        <f>IF(B764&lt;&gt;"",VLOOKUP(B764,G011B!$B:$Z,25,0),"")</f>
        <v/>
      </c>
      <c r="M764" s="161" t="str">
        <f t="shared" si="151"/>
        <v/>
      </c>
      <c r="N764" s="64"/>
      <c r="O764" s="64"/>
      <c r="P764" s="64"/>
    </row>
    <row r="765" spans="1:16" ht="20.100000000000001" customHeight="1" thickBot="1" x14ac:dyDescent="0.35">
      <c r="A765" s="534" t="s">
        <v>35</v>
      </c>
      <c r="B765" s="535"/>
      <c r="C765" s="535"/>
      <c r="D765" s="535"/>
      <c r="E765" s="535"/>
      <c r="F765" s="536"/>
      <c r="G765" s="139">
        <f>SUM(G745:G764)</f>
        <v>0</v>
      </c>
      <c r="H765" s="346"/>
      <c r="I765" s="122">
        <f>IF(C743=C708,SUM(I745:I764)+I730,SUM(I745:I764))</f>
        <v>0</v>
      </c>
      <c r="J765" s="64"/>
      <c r="K765" s="64"/>
      <c r="L765" s="64"/>
      <c r="M765" s="64"/>
      <c r="N765" s="143">
        <f>IF(COUNTA(E745:E764)&gt;0,1,0)</f>
        <v>0</v>
      </c>
      <c r="O765" s="64"/>
      <c r="P765" s="64"/>
    </row>
    <row r="766" spans="1:16" ht="20.100000000000001" customHeight="1" thickBot="1" x14ac:dyDescent="0.3">
      <c r="A766" s="527" t="s">
        <v>73</v>
      </c>
      <c r="B766" s="528"/>
      <c r="C766" s="528"/>
      <c r="D766" s="529"/>
      <c r="E766" s="111">
        <f>SUM(G:G)/2</f>
        <v>0</v>
      </c>
      <c r="F766" s="530"/>
      <c r="G766" s="531"/>
      <c r="H766" s="532"/>
      <c r="I766" s="120">
        <f>SUM(I745:I764)+I731</f>
        <v>0</v>
      </c>
      <c r="J766" s="64"/>
      <c r="K766" s="64"/>
      <c r="L766" s="64"/>
      <c r="M766" s="64"/>
      <c r="N766" s="64"/>
      <c r="O766" s="64"/>
      <c r="P766" s="64"/>
    </row>
    <row r="767" spans="1:16" x14ac:dyDescent="0.25">
      <c r="A767" s="341" t="s">
        <v>137</v>
      </c>
      <c r="B767" s="64"/>
      <c r="C767" s="64"/>
      <c r="D767" s="64"/>
      <c r="E767" s="64"/>
      <c r="F767" s="64"/>
      <c r="G767" s="64"/>
      <c r="H767" s="64"/>
      <c r="I767" s="64"/>
      <c r="J767" s="64"/>
      <c r="K767" s="64"/>
      <c r="L767" s="64"/>
      <c r="M767" s="64"/>
      <c r="N767" s="64"/>
      <c r="O767" s="64"/>
      <c r="P767" s="64"/>
    </row>
    <row r="768" spans="1:16" x14ac:dyDescent="0.25">
      <c r="A768" s="64"/>
      <c r="B768" s="64"/>
      <c r="C768" s="64"/>
      <c r="D768" s="64"/>
      <c r="E768" s="64"/>
      <c r="F768" s="64"/>
      <c r="G768" s="64"/>
      <c r="H768" s="64"/>
      <c r="I768" s="64"/>
      <c r="J768" s="64"/>
      <c r="K768" s="64"/>
      <c r="L768" s="64"/>
      <c r="M768" s="64"/>
      <c r="N768" s="64"/>
      <c r="O768" s="64"/>
      <c r="P768" s="64"/>
    </row>
    <row r="769" spans="1:16" ht="19.5" x14ac:dyDescent="0.3">
      <c r="A769" s="352" t="s">
        <v>32</v>
      </c>
      <c r="B769" s="354">
        <f ca="1">imzatarihi</f>
        <v>46091</v>
      </c>
      <c r="C769" s="353" t="s">
        <v>33</v>
      </c>
      <c r="D769" s="355" t="str">
        <f>IF(kurulusyetkilisi&gt;0,kurulusyetkilisi,"")</f>
        <v/>
      </c>
      <c r="E769" s="64"/>
      <c r="F769" s="64"/>
      <c r="G769" s="230"/>
      <c r="H769" s="229"/>
      <c r="I769" s="229"/>
      <c r="J769" s="64"/>
      <c r="K769" s="94"/>
      <c r="L769" s="94"/>
      <c r="M769" s="2"/>
      <c r="N769" s="94"/>
      <c r="O769" s="94"/>
      <c r="P769" s="64"/>
    </row>
    <row r="770" spans="1:16" ht="19.5" x14ac:dyDescent="0.3">
      <c r="A770" s="232"/>
      <c r="B770" s="232"/>
      <c r="C770" s="353" t="s">
        <v>34</v>
      </c>
      <c r="D770" s="77"/>
      <c r="E770" s="469"/>
      <c r="F770" s="469"/>
      <c r="G770" s="469"/>
      <c r="H770" s="61"/>
      <c r="I770" s="61"/>
      <c r="J770" s="64"/>
      <c r="K770" s="94"/>
      <c r="L770" s="94"/>
      <c r="M770" s="2"/>
      <c r="N770" s="94"/>
      <c r="O770" s="94"/>
      <c r="P770" s="64"/>
    </row>
    <row r="771" spans="1:16" ht="15.75" x14ac:dyDescent="0.25">
      <c r="A771" s="508" t="s">
        <v>66</v>
      </c>
      <c r="B771" s="508"/>
      <c r="C771" s="508"/>
      <c r="D771" s="508"/>
      <c r="E771" s="508"/>
      <c r="F771" s="508"/>
      <c r="G771" s="508"/>
      <c r="H771" s="508"/>
      <c r="I771" s="508"/>
      <c r="J771" s="64"/>
      <c r="K771" s="64"/>
      <c r="L771" s="64"/>
      <c r="M771" s="64"/>
      <c r="N771" s="64"/>
      <c r="O771" s="64"/>
      <c r="P771" s="64"/>
    </row>
    <row r="772" spans="1:16" x14ac:dyDescent="0.25">
      <c r="A772" s="494" t="str">
        <f>IF(YilDonem&lt;&gt;"",CONCATENATE(YilDonem," dönemine aittir."),"")</f>
        <v/>
      </c>
      <c r="B772" s="494"/>
      <c r="C772" s="494"/>
      <c r="D772" s="494"/>
      <c r="E772" s="494"/>
      <c r="F772" s="494"/>
      <c r="G772" s="494"/>
      <c r="H772" s="494"/>
      <c r="I772" s="494"/>
      <c r="J772" s="64"/>
      <c r="K772" s="64"/>
      <c r="L772" s="64"/>
      <c r="M772" s="64"/>
      <c r="N772" s="64"/>
      <c r="O772" s="64"/>
      <c r="P772" s="64"/>
    </row>
    <row r="773" spans="1:16" ht="19.5" thickBot="1" x14ac:dyDescent="0.35">
      <c r="A773" s="526" t="s">
        <v>75</v>
      </c>
      <c r="B773" s="526"/>
      <c r="C773" s="526"/>
      <c r="D773" s="526"/>
      <c r="E773" s="526"/>
      <c r="F773" s="526"/>
      <c r="G773" s="526"/>
      <c r="H773" s="526"/>
      <c r="I773" s="526"/>
      <c r="J773" s="64"/>
      <c r="K773" s="64"/>
      <c r="L773" s="64"/>
      <c r="M773" s="64"/>
      <c r="N773" s="64"/>
      <c r="O773" s="64"/>
      <c r="P773" s="64"/>
    </row>
    <row r="774" spans="1:16" ht="19.5" customHeight="1" thickBot="1" x14ac:dyDescent="0.3">
      <c r="A774" s="496" t="s">
        <v>167</v>
      </c>
      <c r="B774" s="498"/>
      <c r="C774" s="496" t="str">
        <f>IF(ProjeNo&gt;0,ProjeNo,"")</f>
        <v/>
      </c>
      <c r="D774" s="497"/>
      <c r="E774" s="497"/>
      <c r="F774" s="497"/>
      <c r="G774" s="497"/>
      <c r="H774" s="497"/>
      <c r="I774" s="498"/>
      <c r="J774" s="64"/>
      <c r="K774" s="64"/>
      <c r="L774" s="64"/>
      <c r="M774" s="64"/>
      <c r="N774" s="64"/>
      <c r="O774" s="64"/>
      <c r="P774" s="64"/>
    </row>
    <row r="775" spans="1:16" ht="29.25" customHeight="1" thickBot="1" x14ac:dyDescent="0.3">
      <c r="A775" s="533" t="s">
        <v>168</v>
      </c>
      <c r="B775" s="522"/>
      <c r="C775" s="519" t="str">
        <f>IF(ProjeAdi&gt;0,ProjeAdi,"")</f>
        <v/>
      </c>
      <c r="D775" s="520"/>
      <c r="E775" s="520"/>
      <c r="F775" s="520"/>
      <c r="G775" s="520"/>
      <c r="H775" s="520"/>
      <c r="I775" s="521"/>
      <c r="J775" s="64"/>
      <c r="K775" s="64"/>
      <c r="L775" s="64"/>
      <c r="M775" s="64"/>
      <c r="N775" s="64"/>
      <c r="O775" s="64"/>
      <c r="P775" s="64"/>
    </row>
    <row r="776" spans="1:16" ht="29.25" customHeight="1" thickBot="1" x14ac:dyDescent="0.3">
      <c r="A776" s="533" t="s">
        <v>180</v>
      </c>
      <c r="B776" s="522"/>
      <c r="C776" s="539"/>
      <c r="D776" s="537"/>
      <c r="E776" s="537"/>
      <c r="F776" s="537"/>
      <c r="G776" s="537"/>
      <c r="H776" s="537"/>
      <c r="I776" s="538"/>
      <c r="J776" s="64"/>
      <c r="K776" s="64"/>
      <c r="L776" s="64"/>
      <c r="M776" s="64"/>
      <c r="N776" s="64"/>
      <c r="O776" s="64"/>
      <c r="P776" s="64"/>
    </row>
    <row r="777" spans="1:16" ht="29.25" customHeight="1" thickBot="1" x14ac:dyDescent="0.3">
      <c r="A777" s="533" t="s">
        <v>181</v>
      </c>
      <c r="B777" s="522"/>
      <c r="C777" s="539"/>
      <c r="D777" s="537"/>
      <c r="E777" s="537"/>
      <c r="F777" s="537"/>
      <c r="G777" s="537"/>
      <c r="H777" s="537"/>
      <c r="I777" s="538"/>
      <c r="J777" s="64"/>
      <c r="K777" s="64"/>
      <c r="L777" s="64"/>
      <c r="M777" s="64"/>
      <c r="N777" s="64"/>
      <c r="O777" s="64"/>
      <c r="P777" s="64"/>
    </row>
    <row r="778" spans="1:16" ht="19.5" customHeight="1" thickBot="1" x14ac:dyDescent="0.3">
      <c r="A778" s="496" t="s">
        <v>67</v>
      </c>
      <c r="B778" s="498"/>
      <c r="C778" s="14"/>
      <c r="D778" s="537"/>
      <c r="E778" s="537"/>
      <c r="F778" s="537"/>
      <c r="G778" s="537"/>
      <c r="H778" s="537"/>
      <c r="I778" s="538"/>
      <c r="J778" s="64"/>
      <c r="K778" s="64"/>
      <c r="L778" s="64"/>
      <c r="M778" s="64"/>
      <c r="N778" s="64"/>
      <c r="O778" s="64"/>
      <c r="P778" s="64"/>
    </row>
    <row r="779" spans="1:16" s="1" customFormat="1" ht="30.75" thickBot="1" x14ac:dyDescent="0.3">
      <c r="A779" s="334" t="s">
        <v>3</v>
      </c>
      <c r="B779" s="334" t="s">
        <v>4</v>
      </c>
      <c r="C779" s="334" t="s">
        <v>56</v>
      </c>
      <c r="D779" s="334" t="s">
        <v>141</v>
      </c>
      <c r="E779" s="334" t="s">
        <v>68</v>
      </c>
      <c r="F779" s="334" t="s">
        <v>69</v>
      </c>
      <c r="G779" s="334" t="s">
        <v>70</v>
      </c>
      <c r="H779" s="334" t="s">
        <v>71</v>
      </c>
      <c r="I779" s="334" t="s">
        <v>72</v>
      </c>
      <c r="J779" s="347" t="s">
        <v>76</v>
      </c>
      <c r="K779" s="348" t="s">
        <v>77</v>
      </c>
      <c r="L779" s="348" t="s">
        <v>69</v>
      </c>
      <c r="M779" s="333"/>
      <c r="N779" s="333"/>
      <c r="O779" s="333"/>
      <c r="P779" s="333"/>
    </row>
    <row r="780" spans="1:16" ht="20.100000000000001" customHeight="1" x14ac:dyDescent="0.25">
      <c r="A780" s="349">
        <v>441</v>
      </c>
      <c r="B780" s="79"/>
      <c r="C780" s="125" t="str">
        <f t="shared" ref="C780:C799" si="154">IF(B780&lt;&gt;"",VLOOKUP(B780,PersonelTablo,2,0),"")</f>
        <v/>
      </c>
      <c r="D780" s="126" t="str">
        <f t="shared" ref="D780:D799" si="155">IF(B780&lt;&gt;"",VLOOKUP(B780,PersonelTablo,3,0),"")</f>
        <v/>
      </c>
      <c r="E780" s="80"/>
      <c r="F780" s="81"/>
      <c r="G780" s="136" t="str">
        <f>IF(AND(B780&lt;&gt;"",L780&gt;=F780),E780*F780,"")</f>
        <v/>
      </c>
      <c r="H780" s="133" t="str">
        <f t="shared" ref="H780:H799" si="156">IF(B780&lt;&gt;"",VLOOKUP(B780,G011CTablo,15,0),"")</f>
        <v/>
      </c>
      <c r="I780" s="140" t="str">
        <f>IF(AND(B780&lt;&gt;"",J780&gt;=K780,L780&gt;0),G780*H780,"")</f>
        <v/>
      </c>
      <c r="J780" s="131" t="str">
        <f>IF(B780&gt;0,ROUNDUP(VLOOKUP(B780,G011B!$B:$R,16,0),1),"")</f>
        <v/>
      </c>
      <c r="K780" s="131" t="str">
        <f t="shared" ref="K780:K799" si="157">IF(B780&gt;0,SUMIF($B:$B,B780,$G:$G),"")</f>
        <v/>
      </c>
      <c r="L780" s="132" t="str">
        <f>IF(B780&lt;&gt;"",VLOOKUP(B780,G011B!$B:$Z,25,0),"")</f>
        <v/>
      </c>
      <c r="M780" s="161" t="str">
        <f t="shared" ref="M780:M799" si="158">IF(J780&gt;=K780,"","Personelin bütün iş paketlerindeki Toplam Adam Ay değeri "&amp;K780&amp;" olup, bu değer, G011B formunda beyan edilen Çalışılan Toplam Ay değerini geçemez. Maliyeti hesaplamak için Adam/Ay Oranı veya Çalışılan Ay değerini düzeltiniz. ")</f>
        <v/>
      </c>
      <c r="N780" s="64"/>
      <c r="O780" s="64"/>
      <c r="P780" s="64"/>
    </row>
    <row r="781" spans="1:16" ht="20.100000000000001" customHeight="1" x14ac:dyDescent="0.25">
      <c r="A781" s="350">
        <v>442</v>
      </c>
      <c r="B781" s="82"/>
      <c r="C781" s="127" t="str">
        <f t="shared" si="154"/>
        <v/>
      </c>
      <c r="D781" s="128" t="str">
        <f t="shared" si="155"/>
        <v/>
      </c>
      <c r="E781" s="83"/>
      <c r="F781" s="84"/>
      <c r="G781" s="137" t="str">
        <f t="shared" ref="G781:G799" si="159">IF(AND(B781&lt;&gt;"",L781&gt;=F781),E781*F781,"")</f>
        <v/>
      </c>
      <c r="H781" s="134" t="str">
        <f t="shared" si="156"/>
        <v/>
      </c>
      <c r="I781" s="141" t="str">
        <f t="shared" ref="I781:I799" si="160">IF(AND(B781&lt;&gt;"",J781&gt;=K781,L781&gt;0),G781*H781,"")</f>
        <v/>
      </c>
      <c r="J781" s="131" t="str">
        <f>IF(B781&gt;0,ROUNDUP(VLOOKUP(B781,G011B!$B:$R,16,0),1),"")</f>
        <v/>
      </c>
      <c r="K781" s="131" t="str">
        <f t="shared" si="157"/>
        <v/>
      </c>
      <c r="L781" s="132" t="str">
        <f>IF(B781&lt;&gt;"",VLOOKUP(B781,G011B!$B:$Z,25,0),"")</f>
        <v/>
      </c>
      <c r="M781" s="161" t="str">
        <f t="shared" si="158"/>
        <v/>
      </c>
      <c r="N781" s="64"/>
      <c r="O781" s="64"/>
      <c r="P781" s="64"/>
    </row>
    <row r="782" spans="1:16" ht="20.100000000000001" customHeight="1" x14ac:dyDescent="0.25">
      <c r="A782" s="350">
        <v>443</v>
      </c>
      <c r="B782" s="82"/>
      <c r="C782" s="127" t="str">
        <f t="shared" si="154"/>
        <v/>
      </c>
      <c r="D782" s="128" t="str">
        <f t="shared" si="155"/>
        <v/>
      </c>
      <c r="E782" s="83"/>
      <c r="F782" s="84"/>
      <c r="G782" s="137" t="str">
        <f t="shared" si="159"/>
        <v/>
      </c>
      <c r="H782" s="134" t="str">
        <f t="shared" si="156"/>
        <v/>
      </c>
      <c r="I782" s="141" t="str">
        <f t="shared" si="160"/>
        <v/>
      </c>
      <c r="J782" s="131" t="str">
        <f>IF(B782&gt;0,ROUNDUP(VLOOKUP(B782,G011B!$B:$R,16,0),1),"")</f>
        <v/>
      </c>
      <c r="K782" s="131" t="str">
        <f t="shared" si="157"/>
        <v/>
      </c>
      <c r="L782" s="132" t="str">
        <f>IF(B782&lt;&gt;"",VLOOKUP(B782,G011B!$B:$Z,25,0),"")</f>
        <v/>
      </c>
      <c r="M782" s="161" t="str">
        <f t="shared" si="158"/>
        <v/>
      </c>
      <c r="N782" s="64"/>
      <c r="O782" s="64"/>
      <c r="P782" s="64"/>
    </row>
    <row r="783" spans="1:16" ht="20.100000000000001" customHeight="1" x14ac:dyDescent="0.25">
      <c r="A783" s="350">
        <v>444</v>
      </c>
      <c r="B783" s="82"/>
      <c r="C783" s="127" t="str">
        <f t="shared" si="154"/>
        <v/>
      </c>
      <c r="D783" s="128" t="str">
        <f t="shared" si="155"/>
        <v/>
      </c>
      <c r="E783" s="83"/>
      <c r="F783" s="84"/>
      <c r="G783" s="137" t="str">
        <f t="shared" si="159"/>
        <v/>
      </c>
      <c r="H783" s="134" t="str">
        <f t="shared" si="156"/>
        <v/>
      </c>
      <c r="I783" s="141" t="str">
        <f t="shared" si="160"/>
        <v/>
      </c>
      <c r="J783" s="131" t="str">
        <f>IF(B783&gt;0,ROUNDUP(VLOOKUP(B783,G011B!$B:$R,16,0),1),"")</f>
        <v/>
      </c>
      <c r="K783" s="131" t="str">
        <f t="shared" si="157"/>
        <v/>
      </c>
      <c r="L783" s="132" t="str">
        <f>IF(B783&lt;&gt;"",VLOOKUP(B783,G011B!$B:$Z,25,0),"")</f>
        <v/>
      </c>
      <c r="M783" s="161" t="str">
        <f t="shared" si="158"/>
        <v/>
      </c>
      <c r="N783" s="64"/>
      <c r="O783" s="64"/>
      <c r="P783" s="64"/>
    </row>
    <row r="784" spans="1:16" ht="20.100000000000001" customHeight="1" x14ac:dyDescent="0.25">
      <c r="A784" s="350">
        <v>445</v>
      </c>
      <c r="B784" s="82"/>
      <c r="C784" s="127" t="str">
        <f t="shared" si="154"/>
        <v/>
      </c>
      <c r="D784" s="128" t="str">
        <f t="shared" si="155"/>
        <v/>
      </c>
      <c r="E784" s="83"/>
      <c r="F784" s="84"/>
      <c r="G784" s="137" t="str">
        <f t="shared" si="159"/>
        <v/>
      </c>
      <c r="H784" s="134" t="str">
        <f t="shared" si="156"/>
        <v/>
      </c>
      <c r="I784" s="141" t="str">
        <f t="shared" si="160"/>
        <v/>
      </c>
      <c r="J784" s="131" t="str">
        <f>IF(B784&gt;0,ROUNDUP(VLOOKUP(B784,G011B!$B:$R,16,0),1),"")</f>
        <v/>
      </c>
      <c r="K784" s="131" t="str">
        <f t="shared" si="157"/>
        <v/>
      </c>
      <c r="L784" s="132" t="str">
        <f>IF(B784&lt;&gt;"",VLOOKUP(B784,G011B!$B:$Z,25,0),"")</f>
        <v/>
      </c>
      <c r="M784" s="161" t="str">
        <f t="shared" si="158"/>
        <v/>
      </c>
      <c r="N784" s="64"/>
      <c r="O784" s="64"/>
      <c r="P784" s="64"/>
    </row>
    <row r="785" spans="1:16" ht="20.100000000000001" customHeight="1" x14ac:dyDescent="0.25">
      <c r="A785" s="350">
        <v>446</v>
      </c>
      <c r="B785" s="82"/>
      <c r="C785" s="127" t="str">
        <f t="shared" si="154"/>
        <v/>
      </c>
      <c r="D785" s="128" t="str">
        <f t="shared" si="155"/>
        <v/>
      </c>
      <c r="E785" s="83"/>
      <c r="F785" s="84"/>
      <c r="G785" s="137" t="str">
        <f t="shared" si="159"/>
        <v/>
      </c>
      <c r="H785" s="134" t="str">
        <f t="shared" si="156"/>
        <v/>
      </c>
      <c r="I785" s="141" t="str">
        <f t="shared" si="160"/>
        <v/>
      </c>
      <c r="J785" s="131" t="str">
        <f>IF(B785&gt;0,ROUNDUP(VLOOKUP(B785,G011B!$B:$R,16,0),1),"")</f>
        <v/>
      </c>
      <c r="K785" s="131" t="str">
        <f t="shared" si="157"/>
        <v/>
      </c>
      <c r="L785" s="132" t="str">
        <f>IF(B785&lt;&gt;"",VLOOKUP(B785,G011B!$B:$Z,25,0),"")</f>
        <v/>
      </c>
      <c r="M785" s="161" t="str">
        <f t="shared" si="158"/>
        <v/>
      </c>
      <c r="N785" s="64"/>
      <c r="O785" s="64"/>
      <c r="P785" s="64"/>
    </row>
    <row r="786" spans="1:16" ht="20.100000000000001" customHeight="1" x14ac:dyDescent="0.25">
      <c r="A786" s="350">
        <v>447</v>
      </c>
      <c r="B786" s="82"/>
      <c r="C786" s="127" t="str">
        <f t="shared" si="154"/>
        <v/>
      </c>
      <c r="D786" s="128" t="str">
        <f t="shared" si="155"/>
        <v/>
      </c>
      <c r="E786" s="83"/>
      <c r="F786" s="84"/>
      <c r="G786" s="137" t="str">
        <f t="shared" si="159"/>
        <v/>
      </c>
      <c r="H786" s="134" t="str">
        <f t="shared" si="156"/>
        <v/>
      </c>
      <c r="I786" s="141" t="str">
        <f t="shared" si="160"/>
        <v/>
      </c>
      <c r="J786" s="131" t="str">
        <f>IF(B786&gt;0,ROUNDUP(VLOOKUP(B786,G011B!$B:$R,16,0),1),"")</f>
        <v/>
      </c>
      <c r="K786" s="131" t="str">
        <f t="shared" si="157"/>
        <v/>
      </c>
      <c r="L786" s="132" t="str">
        <f>IF(B786&lt;&gt;"",VLOOKUP(B786,G011B!$B:$Z,25,0),"")</f>
        <v/>
      </c>
      <c r="M786" s="161" t="str">
        <f t="shared" si="158"/>
        <v/>
      </c>
      <c r="N786" s="64"/>
      <c r="O786" s="64"/>
      <c r="P786" s="64"/>
    </row>
    <row r="787" spans="1:16" ht="20.100000000000001" customHeight="1" x14ac:dyDescent="0.25">
      <c r="A787" s="350">
        <v>448</v>
      </c>
      <c r="B787" s="82"/>
      <c r="C787" s="127" t="str">
        <f t="shared" si="154"/>
        <v/>
      </c>
      <c r="D787" s="128" t="str">
        <f t="shared" si="155"/>
        <v/>
      </c>
      <c r="E787" s="83"/>
      <c r="F787" s="84"/>
      <c r="G787" s="137" t="str">
        <f t="shared" si="159"/>
        <v/>
      </c>
      <c r="H787" s="134" t="str">
        <f t="shared" si="156"/>
        <v/>
      </c>
      <c r="I787" s="141" t="str">
        <f t="shared" si="160"/>
        <v/>
      </c>
      <c r="J787" s="131" t="str">
        <f>IF(B787&gt;0,ROUNDUP(VLOOKUP(B787,G011B!$B:$R,16,0),1),"")</f>
        <v/>
      </c>
      <c r="K787" s="131" t="str">
        <f t="shared" si="157"/>
        <v/>
      </c>
      <c r="L787" s="132" t="str">
        <f>IF(B787&lt;&gt;"",VLOOKUP(B787,G011B!$B:$Z,25,0),"")</f>
        <v/>
      </c>
      <c r="M787" s="161" t="str">
        <f t="shared" si="158"/>
        <v/>
      </c>
      <c r="N787" s="64"/>
      <c r="O787" s="64"/>
      <c r="P787" s="64"/>
    </row>
    <row r="788" spans="1:16" ht="20.100000000000001" customHeight="1" x14ac:dyDescent="0.25">
      <c r="A788" s="350">
        <v>449</v>
      </c>
      <c r="B788" s="82"/>
      <c r="C788" s="127" t="str">
        <f t="shared" si="154"/>
        <v/>
      </c>
      <c r="D788" s="128" t="str">
        <f t="shared" si="155"/>
        <v/>
      </c>
      <c r="E788" s="83"/>
      <c r="F788" s="84"/>
      <c r="G788" s="137" t="str">
        <f t="shared" si="159"/>
        <v/>
      </c>
      <c r="H788" s="134" t="str">
        <f t="shared" si="156"/>
        <v/>
      </c>
      <c r="I788" s="141" t="str">
        <f t="shared" si="160"/>
        <v/>
      </c>
      <c r="J788" s="131" t="str">
        <f>IF(B788&gt;0,ROUNDUP(VLOOKUP(B788,G011B!$B:$R,16,0),1),"")</f>
        <v/>
      </c>
      <c r="K788" s="131" t="str">
        <f t="shared" si="157"/>
        <v/>
      </c>
      <c r="L788" s="132" t="str">
        <f>IF(B788&lt;&gt;"",VLOOKUP(B788,G011B!$B:$Z,25,0),"")</f>
        <v/>
      </c>
      <c r="M788" s="161" t="str">
        <f t="shared" si="158"/>
        <v/>
      </c>
      <c r="N788" s="64"/>
      <c r="O788" s="64"/>
      <c r="P788" s="64"/>
    </row>
    <row r="789" spans="1:16" ht="20.100000000000001" customHeight="1" x14ac:dyDescent="0.25">
      <c r="A789" s="350">
        <v>450</v>
      </c>
      <c r="B789" s="82"/>
      <c r="C789" s="127" t="str">
        <f t="shared" si="154"/>
        <v/>
      </c>
      <c r="D789" s="128" t="str">
        <f t="shared" si="155"/>
        <v/>
      </c>
      <c r="E789" s="83"/>
      <c r="F789" s="84"/>
      <c r="G789" s="137" t="str">
        <f t="shared" si="159"/>
        <v/>
      </c>
      <c r="H789" s="134" t="str">
        <f t="shared" si="156"/>
        <v/>
      </c>
      <c r="I789" s="141" t="str">
        <f t="shared" si="160"/>
        <v/>
      </c>
      <c r="J789" s="131" t="str">
        <f>IF(B789&gt;0,ROUNDUP(VLOOKUP(B789,G011B!$B:$R,16,0),1),"")</f>
        <v/>
      </c>
      <c r="K789" s="131" t="str">
        <f t="shared" si="157"/>
        <v/>
      </c>
      <c r="L789" s="132" t="str">
        <f>IF(B789&lt;&gt;"",VLOOKUP(B789,G011B!$B:$Z,25,0),"")</f>
        <v/>
      </c>
      <c r="M789" s="161" t="str">
        <f t="shared" si="158"/>
        <v/>
      </c>
      <c r="N789" s="64"/>
      <c r="O789" s="64"/>
      <c r="P789" s="64"/>
    </row>
    <row r="790" spans="1:16" ht="20.100000000000001" customHeight="1" x14ac:dyDescent="0.25">
      <c r="A790" s="350">
        <v>451</v>
      </c>
      <c r="B790" s="82"/>
      <c r="C790" s="127" t="str">
        <f t="shared" si="154"/>
        <v/>
      </c>
      <c r="D790" s="128" t="str">
        <f t="shared" si="155"/>
        <v/>
      </c>
      <c r="E790" s="83"/>
      <c r="F790" s="84"/>
      <c r="G790" s="137" t="str">
        <f t="shared" si="159"/>
        <v/>
      </c>
      <c r="H790" s="134" t="str">
        <f t="shared" si="156"/>
        <v/>
      </c>
      <c r="I790" s="141" t="str">
        <f t="shared" si="160"/>
        <v/>
      </c>
      <c r="J790" s="131" t="str">
        <f>IF(B790&gt;0,ROUNDUP(VLOOKUP(B790,G011B!$B:$R,16,0),1),"")</f>
        <v/>
      </c>
      <c r="K790" s="131" t="str">
        <f t="shared" si="157"/>
        <v/>
      </c>
      <c r="L790" s="132" t="str">
        <f>IF(B790&lt;&gt;"",VLOOKUP(B790,G011B!$B:$Z,25,0),"")</f>
        <v/>
      </c>
      <c r="M790" s="161" t="str">
        <f t="shared" si="158"/>
        <v/>
      </c>
      <c r="N790" s="64"/>
      <c r="O790" s="64"/>
      <c r="P790" s="64"/>
    </row>
    <row r="791" spans="1:16" ht="20.100000000000001" customHeight="1" x14ac:dyDescent="0.25">
      <c r="A791" s="350">
        <v>452</v>
      </c>
      <c r="B791" s="82"/>
      <c r="C791" s="127" t="str">
        <f t="shared" si="154"/>
        <v/>
      </c>
      <c r="D791" s="128" t="str">
        <f t="shared" si="155"/>
        <v/>
      </c>
      <c r="E791" s="83"/>
      <c r="F791" s="84"/>
      <c r="G791" s="137" t="str">
        <f t="shared" si="159"/>
        <v/>
      </c>
      <c r="H791" s="134" t="str">
        <f t="shared" si="156"/>
        <v/>
      </c>
      <c r="I791" s="141" t="str">
        <f t="shared" si="160"/>
        <v/>
      </c>
      <c r="J791" s="131" t="str">
        <f>IF(B791&gt;0,ROUNDUP(VLOOKUP(B791,G011B!$B:$R,16,0),1),"")</f>
        <v/>
      </c>
      <c r="K791" s="131" t="str">
        <f t="shared" si="157"/>
        <v/>
      </c>
      <c r="L791" s="132" t="str">
        <f>IF(B791&lt;&gt;"",VLOOKUP(B791,G011B!$B:$Z,25,0),"")</f>
        <v/>
      </c>
      <c r="M791" s="161" t="str">
        <f t="shared" si="158"/>
        <v/>
      </c>
      <c r="N791" s="64"/>
      <c r="O791" s="64"/>
      <c r="P791" s="64"/>
    </row>
    <row r="792" spans="1:16" ht="20.100000000000001" customHeight="1" x14ac:dyDescent="0.25">
      <c r="A792" s="350">
        <v>453</v>
      </c>
      <c r="B792" s="82"/>
      <c r="C792" s="127" t="str">
        <f t="shared" si="154"/>
        <v/>
      </c>
      <c r="D792" s="128" t="str">
        <f t="shared" si="155"/>
        <v/>
      </c>
      <c r="E792" s="83"/>
      <c r="F792" s="84"/>
      <c r="G792" s="137" t="str">
        <f t="shared" si="159"/>
        <v/>
      </c>
      <c r="H792" s="134" t="str">
        <f t="shared" si="156"/>
        <v/>
      </c>
      <c r="I792" s="141" t="str">
        <f t="shared" si="160"/>
        <v/>
      </c>
      <c r="J792" s="131" t="str">
        <f>IF(B792&gt;0,ROUNDUP(VLOOKUP(B792,G011B!$B:$R,16,0),1),"")</f>
        <v/>
      </c>
      <c r="K792" s="131" t="str">
        <f t="shared" si="157"/>
        <v/>
      </c>
      <c r="L792" s="132" t="str">
        <f>IF(B792&lt;&gt;"",VLOOKUP(B792,G011B!$B:$Z,25,0),"")</f>
        <v/>
      </c>
      <c r="M792" s="161" t="str">
        <f t="shared" si="158"/>
        <v/>
      </c>
      <c r="N792" s="64"/>
      <c r="O792" s="64"/>
      <c r="P792" s="64"/>
    </row>
    <row r="793" spans="1:16" ht="20.100000000000001" customHeight="1" x14ac:dyDescent="0.25">
      <c r="A793" s="350">
        <v>454</v>
      </c>
      <c r="B793" s="82"/>
      <c r="C793" s="127" t="str">
        <f t="shared" si="154"/>
        <v/>
      </c>
      <c r="D793" s="128" t="str">
        <f t="shared" si="155"/>
        <v/>
      </c>
      <c r="E793" s="83"/>
      <c r="F793" s="84"/>
      <c r="G793" s="137" t="str">
        <f t="shared" si="159"/>
        <v/>
      </c>
      <c r="H793" s="134" t="str">
        <f t="shared" si="156"/>
        <v/>
      </c>
      <c r="I793" s="141" t="str">
        <f t="shared" si="160"/>
        <v/>
      </c>
      <c r="J793" s="131" t="str">
        <f>IF(B793&gt;0,ROUNDUP(VLOOKUP(B793,G011B!$B:$R,16,0),1),"")</f>
        <v/>
      </c>
      <c r="K793" s="131" t="str">
        <f t="shared" si="157"/>
        <v/>
      </c>
      <c r="L793" s="132" t="str">
        <f>IF(B793&lt;&gt;"",VLOOKUP(B793,G011B!$B:$Z,25,0),"")</f>
        <v/>
      </c>
      <c r="M793" s="161" t="str">
        <f t="shared" si="158"/>
        <v/>
      </c>
      <c r="N793" s="64"/>
      <c r="O793" s="64"/>
      <c r="P793" s="64"/>
    </row>
    <row r="794" spans="1:16" ht="20.100000000000001" customHeight="1" x14ac:dyDescent="0.25">
      <c r="A794" s="350">
        <v>455</v>
      </c>
      <c r="B794" s="82"/>
      <c r="C794" s="127" t="str">
        <f t="shared" si="154"/>
        <v/>
      </c>
      <c r="D794" s="128" t="str">
        <f t="shared" si="155"/>
        <v/>
      </c>
      <c r="E794" s="83"/>
      <c r="F794" s="84"/>
      <c r="G794" s="137" t="str">
        <f t="shared" si="159"/>
        <v/>
      </c>
      <c r="H794" s="134" t="str">
        <f t="shared" si="156"/>
        <v/>
      </c>
      <c r="I794" s="141" t="str">
        <f t="shared" si="160"/>
        <v/>
      </c>
      <c r="J794" s="131" t="str">
        <f>IF(B794&gt;0,ROUNDUP(VLOOKUP(B794,G011B!$B:$R,16,0),1),"")</f>
        <v/>
      </c>
      <c r="K794" s="131" t="str">
        <f t="shared" si="157"/>
        <v/>
      </c>
      <c r="L794" s="132" t="str">
        <f>IF(B794&lt;&gt;"",VLOOKUP(B794,G011B!$B:$Z,25,0),"")</f>
        <v/>
      </c>
      <c r="M794" s="161" t="str">
        <f t="shared" si="158"/>
        <v/>
      </c>
      <c r="N794" s="64"/>
      <c r="O794" s="64"/>
      <c r="P794" s="64"/>
    </row>
    <row r="795" spans="1:16" ht="20.100000000000001" customHeight="1" x14ac:dyDescent="0.25">
      <c r="A795" s="350">
        <v>456</v>
      </c>
      <c r="B795" s="82"/>
      <c r="C795" s="127" t="str">
        <f t="shared" si="154"/>
        <v/>
      </c>
      <c r="D795" s="128" t="str">
        <f t="shared" si="155"/>
        <v/>
      </c>
      <c r="E795" s="83"/>
      <c r="F795" s="84"/>
      <c r="G795" s="137" t="str">
        <f t="shared" si="159"/>
        <v/>
      </c>
      <c r="H795" s="134" t="str">
        <f t="shared" si="156"/>
        <v/>
      </c>
      <c r="I795" s="141" t="str">
        <f t="shared" si="160"/>
        <v/>
      </c>
      <c r="J795" s="131" t="str">
        <f>IF(B795&gt;0,ROUNDUP(VLOOKUP(B795,G011B!$B:$R,16,0),1),"")</f>
        <v/>
      </c>
      <c r="K795" s="131" t="str">
        <f t="shared" si="157"/>
        <v/>
      </c>
      <c r="L795" s="132" t="str">
        <f>IF(B795&lt;&gt;"",VLOOKUP(B795,G011B!$B:$Z,25,0),"")</f>
        <v/>
      </c>
      <c r="M795" s="161" t="str">
        <f t="shared" si="158"/>
        <v/>
      </c>
      <c r="N795" s="64"/>
      <c r="O795" s="64"/>
      <c r="P795" s="64"/>
    </row>
    <row r="796" spans="1:16" ht="20.100000000000001" customHeight="1" x14ac:dyDescent="0.25">
      <c r="A796" s="350">
        <v>457</v>
      </c>
      <c r="B796" s="82"/>
      <c r="C796" s="127" t="str">
        <f t="shared" si="154"/>
        <v/>
      </c>
      <c r="D796" s="128" t="str">
        <f t="shared" si="155"/>
        <v/>
      </c>
      <c r="E796" s="83"/>
      <c r="F796" s="84"/>
      <c r="G796" s="137" t="str">
        <f t="shared" si="159"/>
        <v/>
      </c>
      <c r="H796" s="134" t="str">
        <f t="shared" si="156"/>
        <v/>
      </c>
      <c r="I796" s="141" t="str">
        <f t="shared" si="160"/>
        <v/>
      </c>
      <c r="J796" s="131" t="str">
        <f>IF(B796&gt;0,ROUNDUP(VLOOKUP(B796,G011B!$B:$R,16,0),1),"")</f>
        <v/>
      </c>
      <c r="K796" s="131" t="str">
        <f t="shared" si="157"/>
        <v/>
      </c>
      <c r="L796" s="132" t="str">
        <f>IF(B796&lt;&gt;"",VLOOKUP(B796,G011B!$B:$Z,25,0),"")</f>
        <v/>
      </c>
      <c r="M796" s="161" t="str">
        <f t="shared" si="158"/>
        <v/>
      </c>
      <c r="N796" s="64"/>
      <c r="O796" s="64"/>
      <c r="P796" s="64"/>
    </row>
    <row r="797" spans="1:16" ht="20.100000000000001" customHeight="1" x14ac:dyDescent="0.25">
      <c r="A797" s="350">
        <v>458</v>
      </c>
      <c r="B797" s="82"/>
      <c r="C797" s="127" t="str">
        <f t="shared" si="154"/>
        <v/>
      </c>
      <c r="D797" s="128" t="str">
        <f t="shared" si="155"/>
        <v/>
      </c>
      <c r="E797" s="83"/>
      <c r="F797" s="84"/>
      <c r="G797" s="137" t="str">
        <f t="shared" si="159"/>
        <v/>
      </c>
      <c r="H797" s="134" t="str">
        <f t="shared" si="156"/>
        <v/>
      </c>
      <c r="I797" s="141" t="str">
        <f t="shared" si="160"/>
        <v/>
      </c>
      <c r="J797" s="131" t="str">
        <f>IF(B797&gt;0,ROUNDUP(VLOOKUP(B797,G011B!$B:$R,16,0),1),"")</f>
        <v/>
      </c>
      <c r="K797" s="131" t="str">
        <f t="shared" si="157"/>
        <v/>
      </c>
      <c r="L797" s="132" t="str">
        <f>IF(B797&lt;&gt;"",VLOOKUP(B797,G011B!$B:$Z,25,0),"")</f>
        <v/>
      </c>
      <c r="M797" s="161" t="str">
        <f t="shared" si="158"/>
        <v/>
      </c>
      <c r="N797" s="64"/>
      <c r="O797" s="64"/>
      <c r="P797" s="64"/>
    </row>
    <row r="798" spans="1:16" ht="20.100000000000001" customHeight="1" x14ac:dyDescent="0.25">
      <c r="A798" s="350">
        <v>459</v>
      </c>
      <c r="B798" s="82"/>
      <c r="C798" s="127" t="str">
        <f t="shared" si="154"/>
        <v/>
      </c>
      <c r="D798" s="128" t="str">
        <f t="shared" si="155"/>
        <v/>
      </c>
      <c r="E798" s="83"/>
      <c r="F798" s="84"/>
      <c r="G798" s="137" t="str">
        <f t="shared" si="159"/>
        <v/>
      </c>
      <c r="H798" s="134" t="str">
        <f t="shared" si="156"/>
        <v/>
      </c>
      <c r="I798" s="141" t="str">
        <f t="shared" si="160"/>
        <v/>
      </c>
      <c r="J798" s="131" t="str">
        <f>IF(B798&gt;0,ROUNDUP(VLOOKUP(B798,G011B!$B:$R,16,0),1),"")</f>
        <v/>
      </c>
      <c r="K798" s="131" t="str">
        <f t="shared" si="157"/>
        <v/>
      </c>
      <c r="L798" s="132" t="str">
        <f>IF(B798&lt;&gt;"",VLOOKUP(B798,G011B!$B:$Z,25,0),"")</f>
        <v/>
      </c>
      <c r="M798" s="161" t="str">
        <f t="shared" si="158"/>
        <v/>
      </c>
      <c r="N798" s="64"/>
      <c r="O798" s="64"/>
      <c r="P798" s="64"/>
    </row>
    <row r="799" spans="1:16" ht="20.100000000000001" customHeight="1" thickBot="1" x14ac:dyDescent="0.3">
      <c r="A799" s="351">
        <v>460</v>
      </c>
      <c r="B799" s="85"/>
      <c r="C799" s="129" t="str">
        <f t="shared" si="154"/>
        <v/>
      </c>
      <c r="D799" s="130" t="str">
        <f t="shared" si="155"/>
        <v/>
      </c>
      <c r="E799" s="86"/>
      <c r="F799" s="87"/>
      <c r="G799" s="138" t="str">
        <f t="shared" si="159"/>
        <v/>
      </c>
      <c r="H799" s="135" t="str">
        <f t="shared" si="156"/>
        <v/>
      </c>
      <c r="I799" s="142" t="str">
        <f t="shared" si="160"/>
        <v/>
      </c>
      <c r="J799" s="131" t="str">
        <f>IF(B799&gt;0,ROUNDUP(VLOOKUP(B799,G011B!$B:$R,16,0),1),"")</f>
        <v/>
      </c>
      <c r="K799" s="131" t="str">
        <f t="shared" si="157"/>
        <v/>
      </c>
      <c r="L799" s="132" t="str">
        <f>IF(B799&lt;&gt;"",VLOOKUP(B799,G011B!$B:$Z,25,0),"")</f>
        <v/>
      </c>
      <c r="M799" s="161" t="str">
        <f t="shared" si="158"/>
        <v/>
      </c>
      <c r="N799" s="64"/>
      <c r="O799" s="64"/>
      <c r="P799" s="64"/>
    </row>
    <row r="800" spans="1:16" ht="20.100000000000001" customHeight="1" thickBot="1" x14ac:dyDescent="0.35">
      <c r="A800" s="534" t="s">
        <v>35</v>
      </c>
      <c r="B800" s="535"/>
      <c r="C800" s="535"/>
      <c r="D800" s="535"/>
      <c r="E800" s="535"/>
      <c r="F800" s="536"/>
      <c r="G800" s="139">
        <f>SUM(G780:G799)</f>
        <v>0</v>
      </c>
      <c r="H800" s="346"/>
      <c r="I800" s="122">
        <f>IF(C778=C743,SUM(I780:I799)+I765,SUM(I780:I799))</f>
        <v>0</v>
      </c>
      <c r="J800" s="64"/>
      <c r="K800" s="64"/>
      <c r="L800" s="64"/>
      <c r="M800" s="64"/>
      <c r="N800" s="143">
        <f>IF(COUNTA(E780:E799)&gt;0,1,0)</f>
        <v>0</v>
      </c>
      <c r="O800" s="64"/>
      <c r="P800" s="64"/>
    </row>
    <row r="801" spans="1:16" ht="20.100000000000001" customHeight="1" thickBot="1" x14ac:dyDescent="0.3">
      <c r="A801" s="527" t="s">
        <v>73</v>
      </c>
      <c r="B801" s="528"/>
      <c r="C801" s="528"/>
      <c r="D801" s="529"/>
      <c r="E801" s="111">
        <f>SUM(G:G)/2</f>
        <v>0</v>
      </c>
      <c r="F801" s="530"/>
      <c r="G801" s="531"/>
      <c r="H801" s="532"/>
      <c r="I801" s="120">
        <f>SUM(I780:I799)+I766</f>
        <v>0</v>
      </c>
      <c r="J801" s="64"/>
      <c r="K801" s="64"/>
      <c r="L801" s="64"/>
      <c r="M801" s="64"/>
      <c r="N801" s="64"/>
      <c r="O801" s="64"/>
      <c r="P801" s="64"/>
    </row>
    <row r="802" spans="1:16" x14ac:dyDescent="0.25">
      <c r="A802" s="341" t="s">
        <v>137</v>
      </c>
      <c r="B802" s="64"/>
      <c r="C802" s="64"/>
      <c r="D802" s="64"/>
      <c r="E802" s="64"/>
      <c r="F802" s="64"/>
      <c r="G802" s="64"/>
      <c r="H802" s="64"/>
      <c r="I802" s="64"/>
      <c r="J802" s="64"/>
      <c r="K802" s="64"/>
      <c r="L802" s="64"/>
      <c r="M802" s="64"/>
      <c r="N802" s="64"/>
      <c r="O802" s="64"/>
      <c r="P802" s="64"/>
    </row>
    <row r="803" spans="1:16" x14ac:dyDescent="0.25">
      <c r="A803" s="64"/>
      <c r="B803" s="64"/>
      <c r="C803" s="64"/>
      <c r="D803" s="64"/>
      <c r="E803" s="64"/>
      <c r="F803" s="64"/>
      <c r="G803" s="64"/>
      <c r="H803" s="64"/>
      <c r="I803" s="64"/>
      <c r="J803" s="64"/>
      <c r="K803" s="64"/>
      <c r="L803" s="64"/>
      <c r="M803" s="64"/>
      <c r="N803" s="64"/>
      <c r="O803" s="64"/>
      <c r="P803" s="64"/>
    </row>
    <row r="804" spans="1:16" ht="19.5" x14ac:dyDescent="0.3">
      <c r="A804" s="352" t="s">
        <v>32</v>
      </c>
      <c r="B804" s="354">
        <f ca="1">imzatarihi</f>
        <v>46091</v>
      </c>
      <c r="C804" s="353" t="s">
        <v>33</v>
      </c>
      <c r="D804" s="355" t="str">
        <f>IF(kurulusyetkilisi&gt;0,kurulusyetkilisi,"")</f>
        <v/>
      </c>
      <c r="E804" s="64"/>
      <c r="F804" s="64"/>
      <c r="G804" s="230"/>
      <c r="H804" s="229"/>
      <c r="I804" s="229"/>
      <c r="J804" s="64"/>
      <c r="K804" s="94"/>
      <c r="L804" s="94"/>
      <c r="M804" s="2"/>
      <c r="N804" s="94"/>
      <c r="O804" s="94"/>
      <c r="P804" s="64"/>
    </row>
    <row r="805" spans="1:16" ht="19.5" x14ac:dyDescent="0.3">
      <c r="A805" s="232"/>
      <c r="B805" s="232"/>
      <c r="C805" s="353" t="s">
        <v>34</v>
      </c>
      <c r="D805" s="77"/>
      <c r="E805" s="469"/>
      <c r="F805" s="469"/>
      <c r="G805" s="469"/>
      <c r="H805" s="61"/>
      <c r="I805" s="61"/>
      <c r="J805" s="64"/>
      <c r="K805" s="94"/>
      <c r="L805" s="94"/>
      <c r="M805" s="2"/>
      <c r="N805" s="94"/>
      <c r="O805" s="94"/>
      <c r="P805" s="64"/>
    </row>
    <row r="806" spans="1:16" ht="15.75" x14ac:dyDescent="0.25">
      <c r="A806" s="508" t="s">
        <v>66</v>
      </c>
      <c r="B806" s="508"/>
      <c r="C806" s="508"/>
      <c r="D806" s="508"/>
      <c r="E806" s="508"/>
      <c r="F806" s="508"/>
      <c r="G806" s="508"/>
      <c r="H806" s="508"/>
      <c r="I806" s="508"/>
      <c r="J806" s="64"/>
      <c r="K806" s="64"/>
      <c r="L806" s="64"/>
      <c r="M806" s="64"/>
      <c r="N806" s="64"/>
      <c r="O806" s="64"/>
      <c r="P806" s="64"/>
    </row>
    <row r="807" spans="1:16" x14ac:dyDescent="0.25">
      <c r="A807" s="494" t="str">
        <f>IF(YilDonem&lt;&gt;"",CONCATENATE(YilDonem," dönemine aittir."),"")</f>
        <v/>
      </c>
      <c r="B807" s="494"/>
      <c r="C807" s="494"/>
      <c r="D807" s="494"/>
      <c r="E807" s="494"/>
      <c r="F807" s="494"/>
      <c r="G807" s="494"/>
      <c r="H807" s="494"/>
      <c r="I807" s="494"/>
      <c r="J807" s="64"/>
      <c r="K807" s="64"/>
      <c r="L807" s="64"/>
      <c r="M807" s="64"/>
      <c r="N807" s="64"/>
      <c r="O807" s="64"/>
      <c r="P807" s="64"/>
    </row>
    <row r="808" spans="1:16" ht="19.5" thickBot="1" x14ac:dyDescent="0.35">
      <c r="A808" s="526" t="s">
        <v>75</v>
      </c>
      <c r="B808" s="526"/>
      <c r="C808" s="526"/>
      <c r="D808" s="526"/>
      <c r="E808" s="526"/>
      <c r="F808" s="526"/>
      <c r="G808" s="526"/>
      <c r="H808" s="526"/>
      <c r="I808" s="526"/>
      <c r="J808" s="64"/>
      <c r="K808" s="64"/>
      <c r="L808" s="64"/>
      <c r="M808" s="64"/>
      <c r="N808" s="64"/>
      <c r="O808" s="64"/>
      <c r="P808" s="64"/>
    </row>
    <row r="809" spans="1:16" ht="19.5" customHeight="1" thickBot="1" x14ac:dyDescent="0.3">
      <c r="A809" s="496" t="s">
        <v>167</v>
      </c>
      <c r="B809" s="498"/>
      <c r="C809" s="496" t="str">
        <f>IF(ProjeNo&gt;0,ProjeNo,"")</f>
        <v/>
      </c>
      <c r="D809" s="497"/>
      <c r="E809" s="497"/>
      <c r="F809" s="497"/>
      <c r="G809" s="497"/>
      <c r="H809" s="497"/>
      <c r="I809" s="498"/>
      <c r="J809" s="64"/>
      <c r="K809" s="64"/>
      <c r="L809" s="64"/>
      <c r="M809" s="64"/>
      <c r="N809" s="64"/>
      <c r="O809" s="64"/>
      <c r="P809" s="64"/>
    </row>
    <row r="810" spans="1:16" ht="29.25" customHeight="1" thickBot="1" x14ac:dyDescent="0.3">
      <c r="A810" s="533" t="s">
        <v>168</v>
      </c>
      <c r="B810" s="522"/>
      <c r="C810" s="519" t="str">
        <f>IF(ProjeAdi&gt;0,ProjeAdi,"")</f>
        <v/>
      </c>
      <c r="D810" s="520"/>
      <c r="E810" s="520"/>
      <c r="F810" s="520"/>
      <c r="G810" s="520"/>
      <c r="H810" s="520"/>
      <c r="I810" s="521"/>
      <c r="J810" s="64"/>
      <c r="K810" s="64"/>
      <c r="L810" s="64"/>
      <c r="M810" s="64"/>
      <c r="N810" s="64"/>
      <c r="O810" s="64"/>
      <c r="P810" s="64"/>
    </row>
    <row r="811" spans="1:16" ht="29.25" customHeight="1" thickBot="1" x14ac:dyDescent="0.3">
      <c r="A811" s="533" t="s">
        <v>180</v>
      </c>
      <c r="B811" s="522"/>
      <c r="C811" s="539"/>
      <c r="D811" s="537"/>
      <c r="E811" s="537"/>
      <c r="F811" s="537"/>
      <c r="G811" s="537"/>
      <c r="H811" s="537"/>
      <c r="I811" s="538"/>
      <c r="J811" s="64"/>
      <c r="K811" s="64"/>
      <c r="L811" s="64"/>
      <c r="M811" s="64"/>
      <c r="N811" s="64"/>
      <c r="O811" s="64"/>
      <c r="P811" s="64"/>
    </row>
    <row r="812" spans="1:16" ht="29.25" customHeight="1" thickBot="1" x14ac:dyDescent="0.3">
      <c r="A812" s="533" t="s">
        <v>181</v>
      </c>
      <c r="B812" s="522"/>
      <c r="C812" s="539"/>
      <c r="D812" s="537"/>
      <c r="E812" s="537"/>
      <c r="F812" s="537"/>
      <c r="G812" s="537"/>
      <c r="H812" s="537"/>
      <c r="I812" s="538"/>
      <c r="J812" s="64"/>
      <c r="K812" s="64"/>
      <c r="L812" s="64"/>
      <c r="M812" s="64"/>
      <c r="N812" s="64"/>
      <c r="O812" s="64"/>
      <c r="P812" s="64"/>
    </row>
    <row r="813" spans="1:16" ht="19.5" customHeight="1" thickBot="1" x14ac:dyDescent="0.3">
      <c r="A813" s="496" t="s">
        <v>67</v>
      </c>
      <c r="B813" s="498"/>
      <c r="C813" s="14"/>
      <c r="D813" s="537"/>
      <c r="E813" s="537"/>
      <c r="F813" s="537"/>
      <c r="G813" s="537"/>
      <c r="H813" s="537"/>
      <c r="I813" s="538"/>
      <c r="J813" s="64"/>
      <c r="K813" s="64"/>
      <c r="L813" s="64"/>
      <c r="M813" s="64"/>
      <c r="N813" s="64"/>
      <c r="O813" s="64"/>
      <c r="P813" s="64"/>
    </row>
    <row r="814" spans="1:16" s="1" customFormat="1" ht="30.75" thickBot="1" x14ac:dyDescent="0.3">
      <c r="A814" s="334" t="s">
        <v>3</v>
      </c>
      <c r="B814" s="334" t="s">
        <v>4</v>
      </c>
      <c r="C814" s="334" t="s">
        <v>56</v>
      </c>
      <c r="D814" s="334" t="s">
        <v>141</v>
      </c>
      <c r="E814" s="334" t="s">
        <v>68</v>
      </c>
      <c r="F814" s="334" t="s">
        <v>69</v>
      </c>
      <c r="G814" s="334" t="s">
        <v>70</v>
      </c>
      <c r="H814" s="334" t="s">
        <v>71</v>
      </c>
      <c r="I814" s="334" t="s">
        <v>72</v>
      </c>
      <c r="J814" s="347" t="s">
        <v>76</v>
      </c>
      <c r="K814" s="348" t="s">
        <v>77</v>
      </c>
      <c r="L814" s="348" t="s">
        <v>69</v>
      </c>
      <c r="M814" s="333"/>
      <c r="N814" s="333"/>
      <c r="O814" s="333"/>
      <c r="P814" s="333"/>
    </row>
    <row r="815" spans="1:16" ht="20.100000000000001" customHeight="1" x14ac:dyDescent="0.25">
      <c r="A815" s="349">
        <v>461</v>
      </c>
      <c r="B815" s="79"/>
      <c r="C815" s="125" t="str">
        <f t="shared" ref="C815:C834" si="161">IF(B815&lt;&gt;"",VLOOKUP(B815,PersonelTablo,2,0),"")</f>
        <v/>
      </c>
      <c r="D815" s="126" t="str">
        <f t="shared" ref="D815:D834" si="162">IF(B815&lt;&gt;"",VLOOKUP(B815,PersonelTablo,3,0),"")</f>
        <v/>
      </c>
      <c r="E815" s="80"/>
      <c r="F815" s="81"/>
      <c r="G815" s="136" t="str">
        <f>IF(AND(B815&lt;&gt;"",L815&gt;=F815),E815*F815,"")</f>
        <v/>
      </c>
      <c r="H815" s="133" t="str">
        <f t="shared" ref="H815:H834" si="163">IF(B815&lt;&gt;"",VLOOKUP(B815,G011CTablo,15,0),"")</f>
        <v/>
      </c>
      <c r="I815" s="140" t="str">
        <f>IF(AND(B815&lt;&gt;"",J815&gt;=K815,L815&gt;0),G815*H815,"")</f>
        <v/>
      </c>
      <c r="J815" s="131" t="str">
        <f>IF(B815&gt;0,ROUNDUP(VLOOKUP(B815,G011B!$B:$R,16,0),1),"")</f>
        <v/>
      </c>
      <c r="K815" s="131" t="str">
        <f t="shared" ref="K815:K834" si="164">IF(B815&gt;0,SUMIF($B:$B,B815,$G:$G),"")</f>
        <v/>
      </c>
      <c r="L815" s="132" t="str">
        <f>IF(B815&lt;&gt;"",VLOOKUP(B815,G011B!$B:$Z,25,0),"")</f>
        <v/>
      </c>
      <c r="M815" s="161" t="str">
        <f t="shared" ref="M815:M834" si="165">IF(J815&gt;=K815,"","Personelin bütün iş paketlerindeki Toplam Adam Ay değeri "&amp;K815&amp;" olup, bu değer, G011B formunda beyan edilen Çalışılan Toplam Ay değerini geçemez. Maliyeti hesaplamak için Adam/Ay Oranı veya Çalışılan Ay değerini düzeltiniz. ")</f>
        <v/>
      </c>
      <c r="N815" s="64"/>
      <c r="O815" s="64"/>
      <c r="P815" s="64"/>
    </row>
    <row r="816" spans="1:16" ht="20.100000000000001" customHeight="1" x14ac:dyDescent="0.25">
      <c r="A816" s="350">
        <v>462</v>
      </c>
      <c r="B816" s="82"/>
      <c r="C816" s="127" t="str">
        <f t="shared" si="161"/>
        <v/>
      </c>
      <c r="D816" s="128" t="str">
        <f t="shared" si="162"/>
        <v/>
      </c>
      <c r="E816" s="83"/>
      <c r="F816" s="84"/>
      <c r="G816" s="137" t="str">
        <f t="shared" ref="G816:G834" si="166">IF(AND(B816&lt;&gt;"",L816&gt;=F816),E816*F816,"")</f>
        <v/>
      </c>
      <c r="H816" s="134" t="str">
        <f t="shared" si="163"/>
        <v/>
      </c>
      <c r="I816" s="141" t="str">
        <f t="shared" ref="I816:I834" si="167">IF(AND(B816&lt;&gt;"",J816&gt;=K816,L816&gt;0),G816*H816,"")</f>
        <v/>
      </c>
      <c r="J816" s="131" t="str">
        <f>IF(B816&gt;0,ROUNDUP(VLOOKUP(B816,G011B!$B:$R,16,0),1),"")</f>
        <v/>
      </c>
      <c r="K816" s="131" t="str">
        <f t="shared" si="164"/>
        <v/>
      </c>
      <c r="L816" s="132" t="str">
        <f>IF(B816&lt;&gt;"",VLOOKUP(B816,G011B!$B:$Z,25,0),"")</f>
        <v/>
      </c>
      <c r="M816" s="161" t="str">
        <f t="shared" si="165"/>
        <v/>
      </c>
      <c r="N816" s="64"/>
      <c r="O816" s="64"/>
      <c r="P816" s="64"/>
    </row>
    <row r="817" spans="1:16" ht="20.100000000000001" customHeight="1" x14ac:dyDescent="0.25">
      <c r="A817" s="350">
        <v>463</v>
      </c>
      <c r="B817" s="82"/>
      <c r="C817" s="127" t="str">
        <f t="shared" si="161"/>
        <v/>
      </c>
      <c r="D817" s="128" t="str">
        <f t="shared" si="162"/>
        <v/>
      </c>
      <c r="E817" s="83"/>
      <c r="F817" s="84"/>
      <c r="G817" s="137" t="str">
        <f t="shared" si="166"/>
        <v/>
      </c>
      <c r="H817" s="134" t="str">
        <f t="shared" si="163"/>
        <v/>
      </c>
      <c r="I817" s="141" t="str">
        <f t="shared" si="167"/>
        <v/>
      </c>
      <c r="J817" s="131" t="str">
        <f>IF(B817&gt;0,ROUNDUP(VLOOKUP(B817,G011B!$B:$R,16,0),1),"")</f>
        <v/>
      </c>
      <c r="K817" s="131" t="str">
        <f t="shared" si="164"/>
        <v/>
      </c>
      <c r="L817" s="132" t="str">
        <f>IF(B817&lt;&gt;"",VLOOKUP(B817,G011B!$B:$Z,25,0),"")</f>
        <v/>
      </c>
      <c r="M817" s="161" t="str">
        <f t="shared" si="165"/>
        <v/>
      </c>
      <c r="N817" s="64"/>
      <c r="O817" s="64"/>
      <c r="P817" s="64"/>
    </row>
    <row r="818" spans="1:16" ht="20.100000000000001" customHeight="1" x14ac:dyDescent="0.25">
      <c r="A818" s="350">
        <v>464</v>
      </c>
      <c r="B818" s="82"/>
      <c r="C818" s="127" t="str">
        <f t="shared" si="161"/>
        <v/>
      </c>
      <c r="D818" s="128" t="str">
        <f t="shared" si="162"/>
        <v/>
      </c>
      <c r="E818" s="83"/>
      <c r="F818" s="84"/>
      <c r="G818" s="137" t="str">
        <f t="shared" si="166"/>
        <v/>
      </c>
      <c r="H818" s="134" t="str">
        <f t="shared" si="163"/>
        <v/>
      </c>
      <c r="I818" s="141" t="str">
        <f t="shared" si="167"/>
        <v/>
      </c>
      <c r="J818" s="131" t="str">
        <f>IF(B818&gt;0,ROUNDUP(VLOOKUP(B818,G011B!$B:$R,16,0),1),"")</f>
        <v/>
      </c>
      <c r="K818" s="131" t="str">
        <f t="shared" si="164"/>
        <v/>
      </c>
      <c r="L818" s="132" t="str">
        <f>IF(B818&lt;&gt;"",VLOOKUP(B818,G011B!$B:$Z,25,0),"")</f>
        <v/>
      </c>
      <c r="M818" s="161" t="str">
        <f t="shared" si="165"/>
        <v/>
      </c>
      <c r="N818" s="64"/>
      <c r="O818" s="64"/>
      <c r="P818" s="64"/>
    </row>
    <row r="819" spans="1:16" ht="20.100000000000001" customHeight="1" x14ac:dyDescent="0.25">
      <c r="A819" s="350">
        <v>465</v>
      </c>
      <c r="B819" s="82"/>
      <c r="C819" s="127" t="str">
        <f t="shared" si="161"/>
        <v/>
      </c>
      <c r="D819" s="128" t="str">
        <f t="shared" si="162"/>
        <v/>
      </c>
      <c r="E819" s="83"/>
      <c r="F819" s="84"/>
      <c r="G819" s="137" t="str">
        <f t="shared" si="166"/>
        <v/>
      </c>
      <c r="H819" s="134" t="str">
        <f t="shared" si="163"/>
        <v/>
      </c>
      <c r="I819" s="141" t="str">
        <f t="shared" si="167"/>
        <v/>
      </c>
      <c r="J819" s="131" t="str">
        <f>IF(B819&gt;0,ROUNDUP(VLOOKUP(B819,G011B!$B:$R,16,0),1),"")</f>
        <v/>
      </c>
      <c r="K819" s="131" t="str">
        <f t="shared" si="164"/>
        <v/>
      </c>
      <c r="L819" s="132" t="str">
        <f>IF(B819&lt;&gt;"",VLOOKUP(B819,G011B!$B:$Z,25,0),"")</f>
        <v/>
      </c>
      <c r="M819" s="161" t="str">
        <f t="shared" si="165"/>
        <v/>
      </c>
      <c r="N819" s="64"/>
      <c r="O819" s="64"/>
      <c r="P819" s="64"/>
    </row>
    <row r="820" spans="1:16" ht="20.100000000000001" customHeight="1" x14ac:dyDescent="0.25">
      <c r="A820" s="350">
        <v>466</v>
      </c>
      <c r="B820" s="82"/>
      <c r="C820" s="127" t="str">
        <f t="shared" si="161"/>
        <v/>
      </c>
      <c r="D820" s="128" t="str">
        <f t="shared" si="162"/>
        <v/>
      </c>
      <c r="E820" s="83"/>
      <c r="F820" s="84"/>
      <c r="G820" s="137" t="str">
        <f t="shared" si="166"/>
        <v/>
      </c>
      <c r="H820" s="134" t="str">
        <f t="shared" si="163"/>
        <v/>
      </c>
      <c r="I820" s="141" t="str">
        <f t="shared" si="167"/>
        <v/>
      </c>
      <c r="J820" s="131" t="str">
        <f>IF(B820&gt;0,ROUNDUP(VLOOKUP(B820,G011B!$B:$R,16,0),1),"")</f>
        <v/>
      </c>
      <c r="K820" s="131" t="str">
        <f t="shared" si="164"/>
        <v/>
      </c>
      <c r="L820" s="132" t="str">
        <f>IF(B820&lt;&gt;"",VLOOKUP(B820,G011B!$B:$Z,25,0),"")</f>
        <v/>
      </c>
      <c r="M820" s="161" t="str">
        <f t="shared" si="165"/>
        <v/>
      </c>
      <c r="N820" s="64"/>
      <c r="O820" s="64"/>
      <c r="P820" s="64"/>
    </row>
    <row r="821" spans="1:16" ht="20.100000000000001" customHeight="1" x14ac:dyDescent="0.25">
      <c r="A821" s="350">
        <v>467</v>
      </c>
      <c r="B821" s="82"/>
      <c r="C821" s="127" t="str">
        <f t="shared" si="161"/>
        <v/>
      </c>
      <c r="D821" s="128" t="str">
        <f t="shared" si="162"/>
        <v/>
      </c>
      <c r="E821" s="83"/>
      <c r="F821" s="84"/>
      <c r="G821" s="137" t="str">
        <f t="shared" si="166"/>
        <v/>
      </c>
      <c r="H821" s="134" t="str">
        <f t="shared" si="163"/>
        <v/>
      </c>
      <c r="I821" s="141" t="str">
        <f t="shared" si="167"/>
        <v/>
      </c>
      <c r="J821" s="131" t="str">
        <f>IF(B821&gt;0,ROUNDUP(VLOOKUP(B821,G011B!$B:$R,16,0),1),"")</f>
        <v/>
      </c>
      <c r="K821" s="131" t="str">
        <f t="shared" si="164"/>
        <v/>
      </c>
      <c r="L821" s="132" t="str">
        <f>IF(B821&lt;&gt;"",VLOOKUP(B821,G011B!$B:$Z,25,0),"")</f>
        <v/>
      </c>
      <c r="M821" s="161" t="str">
        <f t="shared" si="165"/>
        <v/>
      </c>
      <c r="N821" s="64"/>
      <c r="O821" s="64"/>
      <c r="P821" s="64"/>
    </row>
    <row r="822" spans="1:16" ht="20.100000000000001" customHeight="1" x14ac:dyDescent="0.25">
      <c r="A822" s="350">
        <v>468</v>
      </c>
      <c r="B822" s="82"/>
      <c r="C822" s="127" t="str">
        <f t="shared" si="161"/>
        <v/>
      </c>
      <c r="D822" s="128" t="str">
        <f t="shared" si="162"/>
        <v/>
      </c>
      <c r="E822" s="83"/>
      <c r="F822" s="84"/>
      <c r="G822" s="137" t="str">
        <f t="shared" si="166"/>
        <v/>
      </c>
      <c r="H822" s="134" t="str">
        <f t="shared" si="163"/>
        <v/>
      </c>
      <c r="I822" s="141" t="str">
        <f t="shared" si="167"/>
        <v/>
      </c>
      <c r="J822" s="131" t="str">
        <f>IF(B822&gt;0,ROUNDUP(VLOOKUP(B822,G011B!$B:$R,16,0),1),"")</f>
        <v/>
      </c>
      <c r="K822" s="131" t="str">
        <f t="shared" si="164"/>
        <v/>
      </c>
      <c r="L822" s="132" t="str">
        <f>IF(B822&lt;&gt;"",VLOOKUP(B822,G011B!$B:$Z,25,0),"")</f>
        <v/>
      </c>
      <c r="M822" s="161" t="str">
        <f t="shared" si="165"/>
        <v/>
      </c>
      <c r="N822" s="64"/>
      <c r="O822" s="64"/>
      <c r="P822" s="64"/>
    </row>
    <row r="823" spans="1:16" ht="20.100000000000001" customHeight="1" x14ac:dyDescent="0.25">
      <c r="A823" s="350">
        <v>469</v>
      </c>
      <c r="B823" s="82"/>
      <c r="C823" s="127" t="str">
        <f t="shared" si="161"/>
        <v/>
      </c>
      <c r="D823" s="128" t="str">
        <f t="shared" si="162"/>
        <v/>
      </c>
      <c r="E823" s="83"/>
      <c r="F823" s="84"/>
      <c r="G823" s="137" t="str">
        <f t="shared" si="166"/>
        <v/>
      </c>
      <c r="H823" s="134" t="str">
        <f t="shared" si="163"/>
        <v/>
      </c>
      <c r="I823" s="141" t="str">
        <f t="shared" si="167"/>
        <v/>
      </c>
      <c r="J823" s="131" t="str">
        <f>IF(B823&gt;0,ROUNDUP(VLOOKUP(B823,G011B!$B:$R,16,0),1),"")</f>
        <v/>
      </c>
      <c r="K823" s="131" t="str">
        <f t="shared" si="164"/>
        <v/>
      </c>
      <c r="L823" s="132" t="str">
        <f>IF(B823&lt;&gt;"",VLOOKUP(B823,G011B!$B:$Z,25,0),"")</f>
        <v/>
      </c>
      <c r="M823" s="161" t="str">
        <f t="shared" si="165"/>
        <v/>
      </c>
      <c r="N823" s="64"/>
      <c r="O823" s="64"/>
      <c r="P823" s="64"/>
    </row>
    <row r="824" spans="1:16" ht="20.100000000000001" customHeight="1" x14ac:dyDescent="0.25">
      <c r="A824" s="350">
        <v>470</v>
      </c>
      <c r="B824" s="82"/>
      <c r="C824" s="127" t="str">
        <f t="shared" si="161"/>
        <v/>
      </c>
      <c r="D824" s="128" t="str">
        <f t="shared" si="162"/>
        <v/>
      </c>
      <c r="E824" s="83"/>
      <c r="F824" s="84"/>
      <c r="G824" s="137" t="str">
        <f t="shared" si="166"/>
        <v/>
      </c>
      <c r="H824" s="134" t="str">
        <f t="shared" si="163"/>
        <v/>
      </c>
      <c r="I824" s="141" t="str">
        <f t="shared" si="167"/>
        <v/>
      </c>
      <c r="J824" s="131" t="str">
        <f>IF(B824&gt;0,ROUNDUP(VLOOKUP(B824,G011B!$B:$R,16,0),1),"")</f>
        <v/>
      </c>
      <c r="K824" s="131" t="str">
        <f t="shared" si="164"/>
        <v/>
      </c>
      <c r="L824" s="132" t="str">
        <f>IF(B824&lt;&gt;"",VLOOKUP(B824,G011B!$B:$Z,25,0),"")</f>
        <v/>
      </c>
      <c r="M824" s="161" t="str">
        <f t="shared" si="165"/>
        <v/>
      </c>
      <c r="N824" s="64"/>
      <c r="O824" s="64"/>
      <c r="P824" s="64"/>
    </row>
    <row r="825" spans="1:16" ht="20.100000000000001" customHeight="1" x14ac:dyDescent="0.25">
      <c r="A825" s="350">
        <v>471</v>
      </c>
      <c r="B825" s="82"/>
      <c r="C825" s="127" t="str">
        <f t="shared" si="161"/>
        <v/>
      </c>
      <c r="D825" s="128" t="str">
        <f t="shared" si="162"/>
        <v/>
      </c>
      <c r="E825" s="83"/>
      <c r="F825" s="84"/>
      <c r="G825" s="137" t="str">
        <f t="shared" si="166"/>
        <v/>
      </c>
      <c r="H825" s="134" t="str">
        <f t="shared" si="163"/>
        <v/>
      </c>
      <c r="I825" s="141" t="str">
        <f t="shared" si="167"/>
        <v/>
      </c>
      <c r="J825" s="131" t="str">
        <f>IF(B825&gt;0,ROUNDUP(VLOOKUP(B825,G011B!$B:$R,16,0),1),"")</f>
        <v/>
      </c>
      <c r="K825" s="131" t="str">
        <f t="shared" si="164"/>
        <v/>
      </c>
      <c r="L825" s="132" t="str">
        <f>IF(B825&lt;&gt;"",VLOOKUP(B825,G011B!$B:$Z,25,0),"")</f>
        <v/>
      </c>
      <c r="M825" s="161" t="str">
        <f t="shared" si="165"/>
        <v/>
      </c>
      <c r="N825" s="64"/>
      <c r="O825" s="64"/>
      <c r="P825" s="64"/>
    </row>
    <row r="826" spans="1:16" ht="20.100000000000001" customHeight="1" x14ac:dyDescent="0.25">
      <c r="A826" s="350">
        <v>472</v>
      </c>
      <c r="B826" s="82"/>
      <c r="C826" s="127" t="str">
        <f t="shared" si="161"/>
        <v/>
      </c>
      <c r="D826" s="128" t="str">
        <f t="shared" si="162"/>
        <v/>
      </c>
      <c r="E826" s="83"/>
      <c r="F826" s="84"/>
      <c r="G826" s="137" t="str">
        <f t="shared" si="166"/>
        <v/>
      </c>
      <c r="H826" s="134" t="str">
        <f t="shared" si="163"/>
        <v/>
      </c>
      <c r="I826" s="141" t="str">
        <f t="shared" si="167"/>
        <v/>
      </c>
      <c r="J826" s="131" t="str">
        <f>IF(B826&gt;0,ROUNDUP(VLOOKUP(B826,G011B!$B:$R,16,0),1),"")</f>
        <v/>
      </c>
      <c r="K826" s="131" t="str">
        <f t="shared" si="164"/>
        <v/>
      </c>
      <c r="L826" s="132" t="str">
        <f>IF(B826&lt;&gt;"",VLOOKUP(B826,G011B!$B:$Z,25,0),"")</f>
        <v/>
      </c>
      <c r="M826" s="161" t="str">
        <f t="shared" si="165"/>
        <v/>
      </c>
      <c r="N826" s="64"/>
      <c r="O826" s="64"/>
      <c r="P826" s="64"/>
    </row>
    <row r="827" spans="1:16" ht="20.100000000000001" customHeight="1" x14ac:dyDescent="0.25">
      <c r="A827" s="350">
        <v>473</v>
      </c>
      <c r="B827" s="82"/>
      <c r="C827" s="127" t="str">
        <f t="shared" si="161"/>
        <v/>
      </c>
      <c r="D827" s="128" t="str">
        <f t="shared" si="162"/>
        <v/>
      </c>
      <c r="E827" s="83"/>
      <c r="F827" s="84"/>
      <c r="G827" s="137" t="str">
        <f t="shared" si="166"/>
        <v/>
      </c>
      <c r="H827" s="134" t="str">
        <f t="shared" si="163"/>
        <v/>
      </c>
      <c r="I827" s="141" t="str">
        <f t="shared" si="167"/>
        <v/>
      </c>
      <c r="J827" s="131" t="str">
        <f>IF(B827&gt;0,ROUNDUP(VLOOKUP(B827,G011B!$B:$R,16,0),1),"")</f>
        <v/>
      </c>
      <c r="K827" s="131" t="str">
        <f t="shared" si="164"/>
        <v/>
      </c>
      <c r="L827" s="132" t="str">
        <f>IF(B827&lt;&gt;"",VLOOKUP(B827,G011B!$B:$Z,25,0),"")</f>
        <v/>
      </c>
      <c r="M827" s="161" t="str">
        <f t="shared" si="165"/>
        <v/>
      </c>
      <c r="N827" s="64"/>
      <c r="O827" s="64"/>
      <c r="P827" s="64"/>
    </row>
    <row r="828" spans="1:16" ht="20.100000000000001" customHeight="1" x14ac:dyDescent="0.25">
      <c r="A828" s="350">
        <v>474</v>
      </c>
      <c r="B828" s="82"/>
      <c r="C828" s="127" t="str">
        <f t="shared" si="161"/>
        <v/>
      </c>
      <c r="D828" s="128" t="str">
        <f t="shared" si="162"/>
        <v/>
      </c>
      <c r="E828" s="83"/>
      <c r="F828" s="84"/>
      <c r="G828" s="137" t="str">
        <f t="shared" si="166"/>
        <v/>
      </c>
      <c r="H828" s="134" t="str">
        <f t="shared" si="163"/>
        <v/>
      </c>
      <c r="I828" s="141" t="str">
        <f t="shared" si="167"/>
        <v/>
      </c>
      <c r="J828" s="131" t="str">
        <f>IF(B828&gt;0,ROUNDUP(VLOOKUP(B828,G011B!$B:$R,16,0),1),"")</f>
        <v/>
      </c>
      <c r="K828" s="131" t="str">
        <f t="shared" si="164"/>
        <v/>
      </c>
      <c r="L828" s="132" t="str">
        <f>IF(B828&lt;&gt;"",VLOOKUP(B828,G011B!$B:$Z,25,0),"")</f>
        <v/>
      </c>
      <c r="M828" s="161" t="str">
        <f t="shared" si="165"/>
        <v/>
      </c>
      <c r="N828" s="64"/>
      <c r="O828" s="64"/>
      <c r="P828" s="64"/>
    </row>
    <row r="829" spans="1:16" ht="20.100000000000001" customHeight="1" x14ac:dyDescent="0.25">
      <c r="A829" s="350">
        <v>475</v>
      </c>
      <c r="B829" s="82"/>
      <c r="C829" s="127" t="str">
        <f t="shared" si="161"/>
        <v/>
      </c>
      <c r="D829" s="128" t="str">
        <f t="shared" si="162"/>
        <v/>
      </c>
      <c r="E829" s="83"/>
      <c r="F829" s="84"/>
      <c r="G829" s="137" t="str">
        <f t="shared" si="166"/>
        <v/>
      </c>
      <c r="H829" s="134" t="str">
        <f t="shared" si="163"/>
        <v/>
      </c>
      <c r="I829" s="141" t="str">
        <f t="shared" si="167"/>
        <v/>
      </c>
      <c r="J829" s="131" t="str">
        <f>IF(B829&gt;0,ROUNDUP(VLOOKUP(B829,G011B!$B:$R,16,0),1),"")</f>
        <v/>
      </c>
      <c r="K829" s="131" t="str">
        <f t="shared" si="164"/>
        <v/>
      </c>
      <c r="L829" s="132" t="str">
        <f>IF(B829&lt;&gt;"",VLOOKUP(B829,G011B!$B:$Z,25,0),"")</f>
        <v/>
      </c>
      <c r="M829" s="161" t="str">
        <f t="shared" si="165"/>
        <v/>
      </c>
      <c r="N829" s="64"/>
      <c r="O829" s="64"/>
      <c r="P829" s="64"/>
    </row>
    <row r="830" spans="1:16" ht="20.100000000000001" customHeight="1" x14ac:dyDescent="0.25">
      <c r="A830" s="350">
        <v>476</v>
      </c>
      <c r="B830" s="82"/>
      <c r="C830" s="127" t="str">
        <f t="shared" si="161"/>
        <v/>
      </c>
      <c r="D830" s="128" t="str">
        <f t="shared" si="162"/>
        <v/>
      </c>
      <c r="E830" s="83"/>
      <c r="F830" s="84"/>
      <c r="G830" s="137" t="str">
        <f t="shared" si="166"/>
        <v/>
      </c>
      <c r="H830" s="134" t="str">
        <f t="shared" si="163"/>
        <v/>
      </c>
      <c r="I830" s="141" t="str">
        <f t="shared" si="167"/>
        <v/>
      </c>
      <c r="J830" s="131" t="str">
        <f>IF(B830&gt;0,ROUNDUP(VLOOKUP(B830,G011B!$B:$R,16,0),1),"")</f>
        <v/>
      </c>
      <c r="K830" s="131" t="str">
        <f t="shared" si="164"/>
        <v/>
      </c>
      <c r="L830" s="132" t="str">
        <f>IF(B830&lt;&gt;"",VLOOKUP(B830,G011B!$B:$Z,25,0),"")</f>
        <v/>
      </c>
      <c r="M830" s="161" t="str">
        <f t="shared" si="165"/>
        <v/>
      </c>
      <c r="N830" s="64"/>
      <c r="O830" s="64"/>
      <c r="P830" s="64"/>
    </row>
    <row r="831" spans="1:16" ht="20.100000000000001" customHeight="1" x14ac:dyDescent="0.25">
      <c r="A831" s="350">
        <v>477</v>
      </c>
      <c r="B831" s="82"/>
      <c r="C831" s="127" t="str">
        <f t="shared" si="161"/>
        <v/>
      </c>
      <c r="D831" s="128" t="str">
        <f t="shared" si="162"/>
        <v/>
      </c>
      <c r="E831" s="83"/>
      <c r="F831" s="84"/>
      <c r="G831" s="137" t="str">
        <f t="shared" si="166"/>
        <v/>
      </c>
      <c r="H831" s="134" t="str">
        <f t="shared" si="163"/>
        <v/>
      </c>
      <c r="I831" s="141" t="str">
        <f t="shared" si="167"/>
        <v/>
      </c>
      <c r="J831" s="131" t="str">
        <f>IF(B831&gt;0,ROUNDUP(VLOOKUP(B831,G011B!$B:$R,16,0),1),"")</f>
        <v/>
      </c>
      <c r="K831" s="131" t="str">
        <f t="shared" si="164"/>
        <v/>
      </c>
      <c r="L831" s="132" t="str">
        <f>IF(B831&lt;&gt;"",VLOOKUP(B831,G011B!$B:$Z,25,0),"")</f>
        <v/>
      </c>
      <c r="M831" s="161" t="str">
        <f t="shared" si="165"/>
        <v/>
      </c>
      <c r="N831" s="64"/>
      <c r="O831" s="64"/>
      <c r="P831" s="64"/>
    </row>
    <row r="832" spans="1:16" ht="20.100000000000001" customHeight="1" x14ac:dyDescent="0.25">
      <c r="A832" s="350">
        <v>478</v>
      </c>
      <c r="B832" s="82"/>
      <c r="C832" s="127" t="str">
        <f t="shared" si="161"/>
        <v/>
      </c>
      <c r="D832" s="128" t="str">
        <f t="shared" si="162"/>
        <v/>
      </c>
      <c r="E832" s="83"/>
      <c r="F832" s="84"/>
      <c r="G832" s="137" t="str">
        <f t="shared" si="166"/>
        <v/>
      </c>
      <c r="H832" s="134" t="str">
        <f t="shared" si="163"/>
        <v/>
      </c>
      <c r="I832" s="141" t="str">
        <f t="shared" si="167"/>
        <v/>
      </c>
      <c r="J832" s="131" t="str">
        <f>IF(B832&gt;0,ROUNDUP(VLOOKUP(B832,G011B!$B:$R,16,0),1),"")</f>
        <v/>
      </c>
      <c r="K832" s="131" t="str">
        <f t="shared" si="164"/>
        <v/>
      </c>
      <c r="L832" s="132" t="str">
        <f>IF(B832&lt;&gt;"",VLOOKUP(B832,G011B!$B:$Z,25,0),"")</f>
        <v/>
      </c>
      <c r="M832" s="161" t="str">
        <f t="shared" si="165"/>
        <v/>
      </c>
      <c r="N832" s="64"/>
      <c r="O832" s="64"/>
      <c r="P832" s="64"/>
    </row>
    <row r="833" spans="1:16" ht="20.100000000000001" customHeight="1" x14ac:dyDescent="0.25">
      <c r="A833" s="350">
        <v>479</v>
      </c>
      <c r="B833" s="82"/>
      <c r="C833" s="127" t="str">
        <f t="shared" si="161"/>
        <v/>
      </c>
      <c r="D833" s="128" t="str">
        <f t="shared" si="162"/>
        <v/>
      </c>
      <c r="E833" s="83"/>
      <c r="F833" s="84"/>
      <c r="G833" s="137" t="str">
        <f t="shared" si="166"/>
        <v/>
      </c>
      <c r="H833" s="134" t="str">
        <f t="shared" si="163"/>
        <v/>
      </c>
      <c r="I833" s="141" t="str">
        <f t="shared" si="167"/>
        <v/>
      </c>
      <c r="J833" s="131" t="str">
        <f>IF(B833&gt;0,ROUNDUP(VLOOKUP(B833,G011B!$B:$R,16,0),1),"")</f>
        <v/>
      </c>
      <c r="K833" s="131" t="str">
        <f t="shared" si="164"/>
        <v/>
      </c>
      <c r="L833" s="132" t="str">
        <f>IF(B833&lt;&gt;"",VLOOKUP(B833,G011B!$B:$Z,25,0),"")</f>
        <v/>
      </c>
      <c r="M833" s="161" t="str">
        <f t="shared" si="165"/>
        <v/>
      </c>
      <c r="N833" s="64"/>
      <c r="O833" s="64"/>
      <c r="P833" s="64"/>
    </row>
    <row r="834" spans="1:16" ht="20.100000000000001" customHeight="1" thickBot="1" x14ac:dyDescent="0.3">
      <c r="A834" s="351">
        <v>480</v>
      </c>
      <c r="B834" s="85"/>
      <c r="C834" s="129" t="str">
        <f t="shared" si="161"/>
        <v/>
      </c>
      <c r="D834" s="130" t="str">
        <f t="shared" si="162"/>
        <v/>
      </c>
      <c r="E834" s="86"/>
      <c r="F834" s="87"/>
      <c r="G834" s="138" t="str">
        <f t="shared" si="166"/>
        <v/>
      </c>
      <c r="H834" s="135" t="str">
        <f t="shared" si="163"/>
        <v/>
      </c>
      <c r="I834" s="142" t="str">
        <f t="shared" si="167"/>
        <v/>
      </c>
      <c r="J834" s="131" t="str">
        <f>IF(B834&gt;0,ROUNDUP(VLOOKUP(B834,G011B!$B:$R,16,0),1),"")</f>
        <v/>
      </c>
      <c r="K834" s="131" t="str">
        <f t="shared" si="164"/>
        <v/>
      </c>
      <c r="L834" s="132" t="str">
        <f>IF(B834&lt;&gt;"",VLOOKUP(B834,G011B!$B:$Z,25,0),"")</f>
        <v/>
      </c>
      <c r="M834" s="161" t="str">
        <f t="shared" si="165"/>
        <v/>
      </c>
      <c r="N834" s="64"/>
      <c r="O834" s="64"/>
      <c r="P834" s="64"/>
    </row>
    <row r="835" spans="1:16" ht="20.100000000000001" customHeight="1" thickBot="1" x14ac:dyDescent="0.35">
      <c r="A835" s="534" t="s">
        <v>35</v>
      </c>
      <c r="B835" s="535"/>
      <c r="C835" s="535"/>
      <c r="D835" s="535"/>
      <c r="E835" s="535"/>
      <c r="F835" s="536"/>
      <c r="G835" s="139">
        <f>SUM(G815:G834)</f>
        <v>0</v>
      </c>
      <c r="H835" s="346"/>
      <c r="I835" s="122">
        <f>IF(C813=C778,SUM(I815:I834)+I800,SUM(I815:I834))</f>
        <v>0</v>
      </c>
      <c r="J835" s="64"/>
      <c r="K835" s="64"/>
      <c r="L835" s="64"/>
      <c r="M835" s="64"/>
      <c r="N835" s="143">
        <f>IF(COUNTA(E815:E834)&gt;0,1,0)</f>
        <v>0</v>
      </c>
      <c r="O835" s="64"/>
      <c r="P835" s="64"/>
    </row>
    <row r="836" spans="1:16" ht="20.100000000000001" customHeight="1" thickBot="1" x14ac:dyDescent="0.3">
      <c r="A836" s="527" t="s">
        <v>73</v>
      </c>
      <c r="B836" s="528"/>
      <c r="C836" s="528"/>
      <c r="D836" s="529"/>
      <c r="E836" s="111">
        <f>SUM(G:G)/2</f>
        <v>0</v>
      </c>
      <c r="F836" s="530"/>
      <c r="G836" s="531"/>
      <c r="H836" s="532"/>
      <c r="I836" s="120">
        <f>SUM(I815:I834)+I801</f>
        <v>0</v>
      </c>
      <c r="J836" s="64"/>
      <c r="K836" s="64"/>
      <c r="L836" s="64"/>
      <c r="M836" s="64"/>
      <c r="N836" s="64"/>
      <c r="O836" s="64"/>
      <c r="P836" s="64"/>
    </row>
    <row r="837" spans="1:16" x14ac:dyDescent="0.25">
      <c r="A837" s="341" t="s">
        <v>137</v>
      </c>
      <c r="B837" s="64"/>
      <c r="C837" s="64"/>
      <c r="D837" s="64"/>
      <c r="E837" s="64"/>
      <c r="F837" s="64"/>
      <c r="G837" s="64"/>
      <c r="H837" s="64"/>
      <c r="I837" s="64"/>
      <c r="J837" s="64"/>
      <c r="K837" s="64"/>
      <c r="L837" s="64"/>
      <c r="M837" s="64"/>
      <c r="N837" s="64"/>
      <c r="O837" s="64"/>
      <c r="P837" s="64"/>
    </row>
    <row r="838" spans="1:16" x14ac:dyDescent="0.25">
      <c r="A838" s="64"/>
      <c r="B838" s="64"/>
      <c r="C838" s="64"/>
      <c r="D838" s="64"/>
      <c r="E838" s="64"/>
      <c r="F838" s="64"/>
      <c r="G838" s="64"/>
      <c r="H838" s="64"/>
      <c r="I838" s="64"/>
      <c r="J838" s="64"/>
      <c r="K838" s="64"/>
      <c r="L838" s="64"/>
      <c r="M838" s="64"/>
      <c r="N838" s="64"/>
      <c r="O838" s="64"/>
      <c r="P838" s="64"/>
    </row>
    <row r="839" spans="1:16" ht="19.5" x14ac:dyDescent="0.3">
      <c r="A839" s="352" t="s">
        <v>32</v>
      </c>
      <c r="B839" s="354">
        <f ca="1">imzatarihi</f>
        <v>46091</v>
      </c>
      <c r="C839" s="353" t="s">
        <v>33</v>
      </c>
      <c r="D839" s="355" t="str">
        <f>IF(kurulusyetkilisi&gt;0,kurulusyetkilisi,"")</f>
        <v/>
      </c>
      <c r="E839" s="64"/>
      <c r="F839" s="64"/>
      <c r="G839" s="230"/>
      <c r="H839" s="229"/>
      <c r="I839" s="229"/>
      <c r="J839" s="64"/>
      <c r="K839" s="94"/>
      <c r="L839" s="94"/>
      <c r="M839" s="2"/>
      <c r="N839" s="94"/>
      <c r="O839" s="94"/>
      <c r="P839" s="64"/>
    </row>
    <row r="840" spans="1:16" ht="19.5" x14ac:dyDescent="0.3">
      <c r="A840" s="232"/>
      <c r="B840" s="232"/>
      <c r="C840" s="353" t="s">
        <v>34</v>
      </c>
      <c r="D840" s="77"/>
      <c r="E840" s="469"/>
      <c r="F840" s="469"/>
      <c r="G840" s="469"/>
      <c r="H840" s="61"/>
      <c r="I840" s="61"/>
      <c r="J840" s="64"/>
      <c r="K840" s="94"/>
      <c r="L840" s="94"/>
      <c r="M840" s="2"/>
      <c r="N840" s="94"/>
      <c r="O840" s="94"/>
      <c r="P840" s="64"/>
    </row>
    <row r="841" spans="1:16" ht="15.75" x14ac:dyDescent="0.25">
      <c r="A841" s="508" t="s">
        <v>66</v>
      </c>
      <c r="B841" s="508"/>
      <c r="C841" s="508"/>
      <c r="D841" s="508"/>
      <c r="E841" s="508"/>
      <c r="F841" s="508"/>
      <c r="G841" s="508"/>
      <c r="H841" s="508"/>
      <c r="I841" s="508"/>
      <c r="J841" s="64"/>
      <c r="K841" s="64"/>
      <c r="L841" s="64"/>
      <c r="M841" s="64"/>
      <c r="N841" s="64"/>
      <c r="O841" s="64"/>
      <c r="P841" s="64"/>
    </row>
    <row r="842" spans="1:16" x14ac:dyDescent="0.25">
      <c r="A842" s="494" t="str">
        <f>IF(YilDonem&lt;&gt;"",CONCATENATE(YilDonem," dönemine aittir."),"")</f>
        <v/>
      </c>
      <c r="B842" s="494"/>
      <c r="C842" s="494"/>
      <c r="D842" s="494"/>
      <c r="E842" s="494"/>
      <c r="F842" s="494"/>
      <c r="G842" s="494"/>
      <c r="H842" s="494"/>
      <c r="I842" s="494"/>
      <c r="J842" s="64"/>
      <c r="K842" s="64"/>
      <c r="L842" s="64"/>
      <c r="M842" s="64"/>
      <c r="N842" s="64"/>
      <c r="O842" s="64"/>
      <c r="P842" s="64"/>
    </row>
    <row r="843" spans="1:16" ht="19.5" thickBot="1" x14ac:dyDescent="0.35">
      <c r="A843" s="526" t="s">
        <v>75</v>
      </c>
      <c r="B843" s="526"/>
      <c r="C843" s="526"/>
      <c r="D843" s="526"/>
      <c r="E843" s="526"/>
      <c r="F843" s="526"/>
      <c r="G843" s="526"/>
      <c r="H843" s="526"/>
      <c r="I843" s="526"/>
      <c r="J843" s="64"/>
      <c r="K843" s="64"/>
      <c r="L843" s="64"/>
      <c r="M843" s="64"/>
      <c r="N843" s="64"/>
      <c r="O843" s="64"/>
      <c r="P843" s="64"/>
    </row>
    <row r="844" spans="1:16" ht="19.5" customHeight="1" thickBot="1" x14ac:dyDescent="0.3">
      <c r="A844" s="496" t="s">
        <v>167</v>
      </c>
      <c r="B844" s="498"/>
      <c r="C844" s="496" t="str">
        <f>IF(ProjeNo&gt;0,ProjeNo,"")</f>
        <v/>
      </c>
      <c r="D844" s="497"/>
      <c r="E844" s="497"/>
      <c r="F844" s="497"/>
      <c r="G844" s="497"/>
      <c r="H844" s="497"/>
      <c r="I844" s="498"/>
      <c r="J844" s="64"/>
      <c r="K844" s="64"/>
      <c r="L844" s="64"/>
      <c r="M844" s="64"/>
      <c r="N844" s="64"/>
      <c r="O844" s="64"/>
      <c r="P844" s="64"/>
    </row>
    <row r="845" spans="1:16" ht="29.25" customHeight="1" thickBot="1" x14ac:dyDescent="0.3">
      <c r="A845" s="533" t="s">
        <v>168</v>
      </c>
      <c r="B845" s="522"/>
      <c r="C845" s="519" t="str">
        <f>IF(ProjeAdi&gt;0,ProjeAdi,"")</f>
        <v/>
      </c>
      <c r="D845" s="520"/>
      <c r="E845" s="520"/>
      <c r="F845" s="520"/>
      <c r="G845" s="520"/>
      <c r="H845" s="520"/>
      <c r="I845" s="521"/>
      <c r="J845" s="64"/>
      <c r="K845" s="64"/>
      <c r="L845" s="64"/>
      <c r="M845" s="64"/>
      <c r="N845" s="64"/>
      <c r="O845" s="64"/>
      <c r="P845" s="64"/>
    </row>
    <row r="846" spans="1:16" ht="29.25" customHeight="1" thickBot="1" x14ac:dyDescent="0.3">
      <c r="A846" s="533" t="s">
        <v>180</v>
      </c>
      <c r="B846" s="522"/>
      <c r="C846" s="539"/>
      <c r="D846" s="537"/>
      <c r="E846" s="537"/>
      <c r="F846" s="537"/>
      <c r="G846" s="537"/>
      <c r="H846" s="537"/>
      <c r="I846" s="538"/>
      <c r="J846" s="64"/>
      <c r="K846" s="64"/>
      <c r="L846" s="64"/>
      <c r="M846" s="64"/>
      <c r="N846" s="64"/>
      <c r="O846" s="64"/>
      <c r="P846" s="64"/>
    </row>
    <row r="847" spans="1:16" ht="29.25" customHeight="1" thickBot="1" x14ac:dyDescent="0.3">
      <c r="A847" s="533" t="s">
        <v>181</v>
      </c>
      <c r="B847" s="522"/>
      <c r="C847" s="539"/>
      <c r="D847" s="537"/>
      <c r="E847" s="537"/>
      <c r="F847" s="537"/>
      <c r="G847" s="537"/>
      <c r="H847" s="537"/>
      <c r="I847" s="538"/>
      <c r="J847" s="64"/>
      <c r="K847" s="64"/>
      <c r="L847" s="64"/>
      <c r="M847" s="64"/>
      <c r="N847" s="64"/>
      <c r="O847" s="64"/>
      <c r="P847" s="64"/>
    </row>
    <row r="848" spans="1:16" ht="19.5" customHeight="1" thickBot="1" x14ac:dyDescent="0.3">
      <c r="A848" s="496" t="s">
        <v>67</v>
      </c>
      <c r="B848" s="498"/>
      <c r="C848" s="14"/>
      <c r="D848" s="537"/>
      <c r="E848" s="537"/>
      <c r="F848" s="537"/>
      <c r="G848" s="537"/>
      <c r="H848" s="537"/>
      <c r="I848" s="538"/>
      <c r="J848" s="64"/>
      <c r="K848" s="64"/>
      <c r="L848" s="64"/>
      <c r="M848" s="64"/>
      <c r="N848" s="64"/>
      <c r="O848" s="64"/>
      <c r="P848" s="64"/>
    </row>
    <row r="849" spans="1:16" s="1" customFormat="1" ht="30.75" thickBot="1" x14ac:dyDescent="0.3">
      <c r="A849" s="334" t="s">
        <v>3</v>
      </c>
      <c r="B849" s="334" t="s">
        <v>4</v>
      </c>
      <c r="C849" s="334" t="s">
        <v>56</v>
      </c>
      <c r="D849" s="334" t="s">
        <v>141</v>
      </c>
      <c r="E849" s="334" t="s">
        <v>68</v>
      </c>
      <c r="F849" s="334" t="s">
        <v>69</v>
      </c>
      <c r="G849" s="334" t="s">
        <v>70</v>
      </c>
      <c r="H849" s="334" t="s">
        <v>71</v>
      </c>
      <c r="I849" s="334" t="s">
        <v>72</v>
      </c>
      <c r="J849" s="347" t="s">
        <v>76</v>
      </c>
      <c r="K849" s="348" t="s">
        <v>77</v>
      </c>
      <c r="L849" s="348" t="s">
        <v>69</v>
      </c>
      <c r="M849" s="333"/>
      <c r="N849" s="333"/>
      <c r="O849" s="333"/>
      <c r="P849" s="333"/>
    </row>
    <row r="850" spans="1:16" ht="20.100000000000001" customHeight="1" x14ac:dyDescent="0.25">
      <c r="A850" s="349">
        <v>481</v>
      </c>
      <c r="B850" s="79"/>
      <c r="C850" s="125" t="str">
        <f t="shared" ref="C850:C869" si="168">IF(B850&lt;&gt;"",VLOOKUP(B850,PersonelTablo,2,0),"")</f>
        <v/>
      </c>
      <c r="D850" s="126" t="str">
        <f t="shared" ref="D850:D869" si="169">IF(B850&lt;&gt;"",VLOOKUP(B850,PersonelTablo,3,0),"")</f>
        <v/>
      </c>
      <c r="E850" s="80"/>
      <c r="F850" s="81"/>
      <c r="G850" s="136" t="str">
        <f>IF(AND(B850&lt;&gt;"",L850&gt;=F850),E850*F850,"")</f>
        <v/>
      </c>
      <c r="H850" s="133" t="str">
        <f t="shared" ref="H850:H869" si="170">IF(B850&lt;&gt;"",VLOOKUP(B850,G011CTablo,15,0),"")</f>
        <v/>
      </c>
      <c r="I850" s="140" t="str">
        <f>IF(AND(B850&lt;&gt;"",J850&gt;=K850,L850&gt;0),G850*H850,"")</f>
        <v/>
      </c>
      <c r="J850" s="131" t="str">
        <f>IF(B850&gt;0,ROUNDUP(VLOOKUP(B850,G011B!$B:$R,16,0),1),"")</f>
        <v/>
      </c>
      <c r="K850" s="131" t="str">
        <f t="shared" ref="K850:K869" si="171">IF(B850&gt;0,SUMIF($B:$B,B850,$G:$G),"")</f>
        <v/>
      </c>
      <c r="L850" s="132" t="str">
        <f>IF(B850&lt;&gt;"",VLOOKUP(B850,G011B!$B:$Z,25,0),"")</f>
        <v/>
      </c>
      <c r="M850" s="161" t="str">
        <f t="shared" ref="M850:M869" si="172">IF(J850&gt;=K850,"","Personelin bütün iş paketlerindeki Toplam Adam Ay değeri "&amp;K850&amp;" olup, bu değer, G011B formunda beyan edilen Çalışılan Toplam Ay değerini geçemez. Maliyeti hesaplamak için Adam/Ay Oranı veya Çalışılan Ay değerini düzeltiniz. ")</f>
        <v/>
      </c>
      <c r="N850" s="64"/>
      <c r="O850" s="64"/>
      <c r="P850" s="64"/>
    </row>
    <row r="851" spans="1:16" ht="20.100000000000001" customHeight="1" x14ac:dyDescent="0.25">
      <c r="A851" s="350">
        <v>482</v>
      </c>
      <c r="B851" s="82"/>
      <c r="C851" s="127" t="str">
        <f t="shared" si="168"/>
        <v/>
      </c>
      <c r="D851" s="128" t="str">
        <f t="shared" si="169"/>
        <v/>
      </c>
      <c r="E851" s="83"/>
      <c r="F851" s="84"/>
      <c r="G851" s="137" t="str">
        <f t="shared" ref="G851:G869" si="173">IF(AND(B851&lt;&gt;"",L851&gt;=F851),E851*F851,"")</f>
        <v/>
      </c>
      <c r="H851" s="134" t="str">
        <f t="shared" si="170"/>
        <v/>
      </c>
      <c r="I851" s="141" t="str">
        <f t="shared" ref="I851:I869" si="174">IF(AND(B851&lt;&gt;"",J851&gt;=K851,L851&gt;0),G851*H851,"")</f>
        <v/>
      </c>
      <c r="J851" s="131" t="str">
        <f>IF(B851&gt;0,ROUNDUP(VLOOKUP(B851,G011B!$B:$R,16,0),1),"")</f>
        <v/>
      </c>
      <c r="K851" s="131" t="str">
        <f t="shared" si="171"/>
        <v/>
      </c>
      <c r="L851" s="132" t="str">
        <f>IF(B851&lt;&gt;"",VLOOKUP(B851,G011B!$B:$Z,25,0),"")</f>
        <v/>
      </c>
      <c r="M851" s="161" t="str">
        <f t="shared" si="172"/>
        <v/>
      </c>
      <c r="N851" s="64"/>
      <c r="O851" s="64"/>
      <c r="P851" s="64"/>
    </row>
    <row r="852" spans="1:16" ht="20.100000000000001" customHeight="1" x14ac:dyDescent="0.25">
      <c r="A852" s="350">
        <v>483</v>
      </c>
      <c r="B852" s="82"/>
      <c r="C852" s="127" t="str">
        <f t="shared" si="168"/>
        <v/>
      </c>
      <c r="D852" s="128" t="str">
        <f t="shared" si="169"/>
        <v/>
      </c>
      <c r="E852" s="83"/>
      <c r="F852" s="84"/>
      <c r="G852" s="137" t="str">
        <f t="shared" si="173"/>
        <v/>
      </c>
      <c r="H852" s="134" t="str">
        <f t="shared" si="170"/>
        <v/>
      </c>
      <c r="I852" s="141" t="str">
        <f t="shared" si="174"/>
        <v/>
      </c>
      <c r="J852" s="131" t="str">
        <f>IF(B852&gt;0,ROUNDUP(VLOOKUP(B852,G011B!$B:$R,16,0),1),"")</f>
        <v/>
      </c>
      <c r="K852" s="131" t="str">
        <f t="shared" si="171"/>
        <v/>
      </c>
      <c r="L852" s="132" t="str">
        <f>IF(B852&lt;&gt;"",VLOOKUP(B852,G011B!$B:$Z,25,0),"")</f>
        <v/>
      </c>
      <c r="M852" s="161" t="str">
        <f t="shared" si="172"/>
        <v/>
      </c>
      <c r="N852" s="64"/>
      <c r="O852" s="64"/>
      <c r="P852" s="64"/>
    </row>
    <row r="853" spans="1:16" ht="20.100000000000001" customHeight="1" x14ac:dyDescent="0.25">
      <c r="A853" s="350">
        <v>484</v>
      </c>
      <c r="B853" s="82"/>
      <c r="C853" s="127" t="str">
        <f t="shared" si="168"/>
        <v/>
      </c>
      <c r="D853" s="128" t="str">
        <f t="shared" si="169"/>
        <v/>
      </c>
      <c r="E853" s="83"/>
      <c r="F853" s="84"/>
      <c r="G853" s="137" t="str">
        <f t="shared" si="173"/>
        <v/>
      </c>
      <c r="H853" s="134" t="str">
        <f t="shared" si="170"/>
        <v/>
      </c>
      <c r="I853" s="141" t="str">
        <f t="shared" si="174"/>
        <v/>
      </c>
      <c r="J853" s="131" t="str">
        <f>IF(B853&gt;0,ROUNDUP(VLOOKUP(B853,G011B!$B:$R,16,0),1),"")</f>
        <v/>
      </c>
      <c r="K853" s="131" t="str">
        <f t="shared" si="171"/>
        <v/>
      </c>
      <c r="L853" s="132" t="str">
        <f>IF(B853&lt;&gt;"",VLOOKUP(B853,G011B!$B:$Z,25,0),"")</f>
        <v/>
      </c>
      <c r="M853" s="161" t="str">
        <f t="shared" si="172"/>
        <v/>
      </c>
      <c r="N853" s="64"/>
      <c r="O853" s="64"/>
      <c r="P853" s="64"/>
    </row>
    <row r="854" spans="1:16" ht="20.100000000000001" customHeight="1" x14ac:dyDescent="0.25">
      <c r="A854" s="350">
        <v>485</v>
      </c>
      <c r="B854" s="82"/>
      <c r="C854" s="127" t="str">
        <f t="shared" si="168"/>
        <v/>
      </c>
      <c r="D854" s="128" t="str">
        <f t="shared" si="169"/>
        <v/>
      </c>
      <c r="E854" s="83"/>
      <c r="F854" s="84"/>
      <c r="G854" s="137" t="str">
        <f t="shared" si="173"/>
        <v/>
      </c>
      <c r="H854" s="134" t="str">
        <f t="shared" si="170"/>
        <v/>
      </c>
      <c r="I854" s="141" t="str">
        <f t="shared" si="174"/>
        <v/>
      </c>
      <c r="J854" s="131" t="str">
        <f>IF(B854&gt;0,ROUNDUP(VLOOKUP(B854,G011B!$B:$R,16,0),1),"")</f>
        <v/>
      </c>
      <c r="K854" s="131" t="str">
        <f t="shared" si="171"/>
        <v/>
      </c>
      <c r="L854" s="132" t="str">
        <f>IF(B854&lt;&gt;"",VLOOKUP(B854,G011B!$B:$Z,25,0),"")</f>
        <v/>
      </c>
      <c r="M854" s="161" t="str">
        <f t="shared" si="172"/>
        <v/>
      </c>
      <c r="N854" s="64"/>
      <c r="O854" s="64"/>
      <c r="P854" s="64"/>
    </row>
    <row r="855" spans="1:16" ht="20.100000000000001" customHeight="1" x14ac:dyDescent="0.25">
      <c r="A855" s="350">
        <v>486</v>
      </c>
      <c r="B855" s="82"/>
      <c r="C855" s="127" t="str">
        <f t="shared" si="168"/>
        <v/>
      </c>
      <c r="D855" s="128" t="str">
        <f t="shared" si="169"/>
        <v/>
      </c>
      <c r="E855" s="83"/>
      <c r="F855" s="84"/>
      <c r="G855" s="137" t="str">
        <f t="shared" si="173"/>
        <v/>
      </c>
      <c r="H855" s="134" t="str">
        <f t="shared" si="170"/>
        <v/>
      </c>
      <c r="I855" s="141" t="str">
        <f t="shared" si="174"/>
        <v/>
      </c>
      <c r="J855" s="131" t="str">
        <f>IF(B855&gt;0,ROUNDUP(VLOOKUP(B855,G011B!$B:$R,16,0),1),"")</f>
        <v/>
      </c>
      <c r="K855" s="131" t="str">
        <f t="shared" si="171"/>
        <v/>
      </c>
      <c r="L855" s="132" t="str">
        <f>IF(B855&lt;&gt;"",VLOOKUP(B855,G011B!$B:$Z,25,0),"")</f>
        <v/>
      </c>
      <c r="M855" s="161" t="str">
        <f t="shared" si="172"/>
        <v/>
      </c>
      <c r="N855" s="64"/>
      <c r="O855" s="64"/>
      <c r="P855" s="64"/>
    </row>
    <row r="856" spans="1:16" ht="20.100000000000001" customHeight="1" x14ac:dyDescent="0.25">
      <c r="A856" s="350">
        <v>487</v>
      </c>
      <c r="B856" s="82"/>
      <c r="C856" s="127" t="str">
        <f t="shared" si="168"/>
        <v/>
      </c>
      <c r="D856" s="128" t="str">
        <f t="shared" si="169"/>
        <v/>
      </c>
      <c r="E856" s="83"/>
      <c r="F856" s="84"/>
      <c r="G856" s="137" t="str">
        <f t="shared" si="173"/>
        <v/>
      </c>
      <c r="H856" s="134" t="str">
        <f t="shared" si="170"/>
        <v/>
      </c>
      <c r="I856" s="141" t="str">
        <f t="shared" si="174"/>
        <v/>
      </c>
      <c r="J856" s="131" t="str">
        <f>IF(B856&gt;0,ROUNDUP(VLOOKUP(B856,G011B!$B:$R,16,0),1),"")</f>
        <v/>
      </c>
      <c r="K856" s="131" t="str">
        <f t="shared" si="171"/>
        <v/>
      </c>
      <c r="L856" s="132" t="str">
        <f>IF(B856&lt;&gt;"",VLOOKUP(B856,G011B!$B:$Z,25,0),"")</f>
        <v/>
      </c>
      <c r="M856" s="161" t="str">
        <f t="shared" si="172"/>
        <v/>
      </c>
      <c r="N856" s="64"/>
      <c r="O856" s="64"/>
      <c r="P856" s="64"/>
    </row>
    <row r="857" spans="1:16" ht="20.100000000000001" customHeight="1" x14ac:dyDescent="0.25">
      <c r="A857" s="350">
        <v>488</v>
      </c>
      <c r="B857" s="82"/>
      <c r="C857" s="127" t="str">
        <f t="shared" si="168"/>
        <v/>
      </c>
      <c r="D857" s="128" t="str">
        <f t="shared" si="169"/>
        <v/>
      </c>
      <c r="E857" s="83"/>
      <c r="F857" s="84"/>
      <c r="G857" s="137" t="str">
        <f t="shared" si="173"/>
        <v/>
      </c>
      <c r="H857" s="134" t="str">
        <f t="shared" si="170"/>
        <v/>
      </c>
      <c r="I857" s="141" t="str">
        <f t="shared" si="174"/>
        <v/>
      </c>
      <c r="J857" s="131" t="str">
        <f>IF(B857&gt;0,ROUNDUP(VLOOKUP(B857,G011B!$B:$R,16,0),1),"")</f>
        <v/>
      </c>
      <c r="K857" s="131" t="str">
        <f t="shared" si="171"/>
        <v/>
      </c>
      <c r="L857" s="132" t="str">
        <f>IF(B857&lt;&gt;"",VLOOKUP(B857,G011B!$B:$Z,25,0),"")</f>
        <v/>
      </c>
      <c r="M857" s="161" t="str">
        <f t="shared" si="172"/>
        <v/>
      </c>
      <c r="N857" s="64"/>
      <c r="O857" s="64"/>
      <c r="P857" s="64"/>
    </row>
    <row r="858" spans="1:16" ht="20.100000000000001" customHeight="1" x14ac:dyDescent="0.25">
      <c r="A858" s="350">
        <v>489</v>
      </c>
      <c r="B858" s="82"/>
      <c r="C858" s="127" t="str">
        <f t="shared" si="168"/>
        <v/>
      </c>
      <c r="D858" s="128" t="str">
        <f t="shared" si="169"/>
        <v/>
      </c>
      <c r="E858" s="83"/>
      <c r="F858" s="84"/>
      <c r="G858" s="137" t="str">
        <f t="shared" si="173"/>
        <v/>
      </c>
      <c r="H858" s="134" t="str">
        <f t="shared" si="170"/>
        <v/>
      </c>
      <c r="I858" s="141" t="str">
        <f t="shared" si="174"/>
        <v/>
      </c>
      <c r="J858" s="131" t="str">
        <f>IF(B858&gt;0,ROUNDUP(VLOOKUP(B858,G011B!$B:$R,16,0),1),"")</f>
        <v/>
      </c>
      <c r="K858" s="131" t="str">
        <f t="shared" si="171"/>
        <v/>
      </c>
      <c r="L858" s="132" t="str">
        <f>IF(B858&lt;&gt;"",VLOOKUP(B858,G011B!$B:$Z,25,0),"")</f>
        <v/>
      </c>
      <c r="M858" s="161" t="str">
        <f t="shared" si="172"/>
        <v/>
      </c>
      <c r="N858" s="64"/>
      <c r="O858" s="64"/>
      <c r="P858" s="64"/>
    </row>
    <row r="859" spans="1:16" ht="20.100000000000001" customHeight="1" x14ac:dyDescent="0.25">
      <c r="A859" s="350">
        <v>490</v>
      </c>
      <c r="B859" s="82"/>
      <c r="C859" s="127" t="str">
        <f t="shared" si="168"/>
        <v/>
      </c>
      <c r="D859" s="128" t="str">
        <f t="shared" si="169"/>
        <v/>
      </c>
      <c r="E859" s="83"/>
      <c r="F859" s="84"/>
      <c r="G859" s="137" t="str">
        <f t="shared" si="173"/>
        <v/>
      </c>
      <c r="H859" s="134" t="str">
        <f t="shared" si="170"/>
        <v/>
      </c>
      <c r="I859" s="141" t="str">
        <f t="shared" si="174"/>
        <v/>
      </c>
      <c r="J859" s="131" t="str">
        <f>IF(B859&gt;0,ROUNDUP(VLOOKUP(B859,G011B!$B:$R,16,0),1),"")</f>
        <v/>
      </c>
      <c r="K859" s="131" t="str">
        <f t="shared" si="171"/>
        <v/>
      </c>
      <c r="L859" s="132" t="str">
        <f>IF(B859&lt;&gt;"",VLOOKUP(B859,G011B!$B:$Z,25,0),"")</f>
        <v/>
      </c>
      <c r="M859" s="161" t="str">
        <f t="shared" si="172"/>
        <v/>
      </c>
      <c r="N859" s="64"/>
      <c r="O859" s="64"/>
      <c r="P859" s="64"/>
    </row>
    <row r="860" spans="1:16" ht="20.100000000000001" customHeight="1" x14ac:dyDescent="0.25">
      <c r="A860" s="350">
        <v>491</v>
      </c>
      <c r="B860" s="82"/>
      <c r="C860" s="127" t="str">
        <f t="shared" si="168"/>
        <v/>
      </c>
      <c r="D860" s="128" t="str">
        <f t="shared" si="169"/>
        <v/>
      </c>
      <c r="E860" s="83"/>
      <c r="F860" s="84"/>
      <c r="G860" s="137" t="str">
        <f t="shared" si="173"/>
        <v/>
      </c>
      <c r="H860" s="134" t="str">
        <f t="shared" si="170"/>
        <v/>
      </c>
      <c r="I860" s="141" t="str">
        <f t="shared" si="174"/>
        <v/>
      </c>
      <c r="J860" s="131" t="str">
        <f>IF(B860&gt;0,ROUNDUP(VLOOKUP(B860,G011B!$B:$R,16,0),1),"")</f>
        <v/>
      </c>
      <c r="K860" s="131" t="str">
        <f t="shared" si="171"/>
        <v/>
      </c>
      <c r="L860" s="132" t="str">
        <f>IF(B860&lt;&gt;"",VLOOKUP(B860,G011B!$B:$Z,25,0),"")</f>
        <v/>
      </c>
      <c r="M860" s="161" t="str">
        <f t="shared" si="172"/>
        <v/>
      </c>
      <c r="N860" s="64"/>
      <c r="O860" s="64"/>
      <c r="P860" s="64"/>
    </row>
    <row r="861" spans="1:16" ht="20.100000000000001" customHeight="1" x14ac:dyDescent="0.25">
      <c r="A861" s="350">
        <v>492</v>
      </c>
      <c r="B861" s="82"/>
      <c r="C861" s="127" t="str">
        <f t="shared" si="168"/>
        <v/>
      </c>
      <c r="D861" s="128" t="str">
        <f t="shared" si="169"/>
        <v/>
      </c>
      <c r="E861" s="83"/>
      <c r="F861" s="84"/>
      <c r="G861" s="137" t="str">
        <f t="shared" si="173"/>
        <v/>
      </c>
      <c r="H861" s="134" t="str">
        <f t="shared" si="170"/>
        <v/>
      </c>
      <c r="I861" s="141" t="str">
        <f t="shared" si="174"/>
        <v/>
      </c>
      <c r="J861" s="131" t="str">
        <f>IF(B861&gt;0,ROUNDUP(VLOOKUP(B861,G011B!$B:$R,16,0),1),"")</f>
        <v/>
      </c>
      <c r="K861" s="131" t="str">
        <f t="shared" si="171"/>
        <v/>
      </c>
      <c r="L861" s="132" t="str">
        <f>IF(B861&lt;&gt;"",VLOOKUP(B861,G011B!$B:$Z,25,0),"")</f>
        <v/>
      </c>
      <c r="M861" s="161" t="str">
        <f t="shared" si="172"/>
        <v/>
      </c>
      <c r="N861" s="64"/>
      <c r="O861" s="64"/>
      <c r="P861" s="64"/>
    </row>
    <row r="862" spans="1:16" ht="20.100000000000001" customHeight="1" x14ac:dyDescent="0.25">
      <c r="A862" s="350">
        <v>493</v>
      </c>
      <c r="B862" s="82"/>
      <c r="C862" s="127" t="str">
        <f t="shared" si="168"/>
        <v/>
      </c>
      <c r="D862" s="128" t="str">
        <f t="shared" si="169"/>
        <v/>
      </c>
      <c r="E862" s="83"/>
      <c r="F862" s="84"/>
      <c r="G862" s="137" t="str">
        <f t="shared" si="173"/>
        <v/>
      </c>
      <c r="H862" s="134" t="str">
        <f t="shared" si="170"/>
        <v/>
      </c>
      <c r="I862" s="141" t="str">
        <f t="shared" si="174"/>
        <v/>
      </c>
      <c r="J862" s="131" t="str">
        <f>IF(B862&gt;0,ROUNDUP(VLOOKUP(B862,G011B!$B:$R,16,0),1),"")</f>
        <v/>
      </c>
      <c r="K862" s="131" t="str">
        <f t="shared" si="171"/>
        <v/>
      </c>
      <c r="L862" s="132" t="str">
        <f>IF(B862&lt;&gt;"",VLOOKUP(B862,G011B!$B:$Z,25,0),"")</f>
        <v/>
      </c>
      <c r="M862" s="161" t="str">
        <f t="shared" si="172"/>
        <v/>
      </c>
      <c r="N862" s="64"/>
      <c r="O862" s="64"/>
      <c r="P862" s="64"/>
    </row>
    <row r="863" spans="1:16" ht="20.100000000000001" customHeight="1" x14ac:dyDescent="0.25">
      <c r="A863" s="350">
        <v>494</v>
      </c>
      <c r="B863" s="82"/>
      <c r="C863" s="127" t="str">
        <f t="shared" si="168"/>
        <v/>
      </c>
      <c r="D863" s="128" t="str">
        <f t="shared" si="169"/>
        <v/>
      </c>
      <c r="E863" s="83"/>
      <c r="F863" s="84"/>
      <c r="G863" s="137" t="str">
        <f t="shared" si="173"/>
        <v/>
      </c>
      <c r="H863" s="134" t="str">
        <f t="shared" si="170"/>
        <v/>
      </c>
      <c r="I863" s="141" t="str">
        <f t="shared" si="174"/>
        <v/>
      </c>
      <c r="J863" s="131" t="str">
        <f>IF(B863&gt;0,ROUNDUP(VLOOKUP(B863,G011B!$B:$R,16,0),1),"")</f>
        <v/>
      </c>
      <c r="K863" s="131" t="str">
        <f t="shared" si="171"/>
        <v/>
      </c>
      <c r="L863" s="132" t="str">
        <f>IF(B863&lt;&gt;"",VLOOKUP(B863,G011B!$B:$Z,25,0),"")</f>
        <v/>
      </c>
      <c r="M863" s="161" t="str">
        <f t="shared" si="172"/>
        <v/>
      </c>
      <c r="N863" s="64"/>
      <c r="O863" s="64"/>
      <c r="P863" s="64"/>
    </row>
    <row r="864" spans="1:16" ht="20.100000000000001" customHeight="1" x14ac:dyDescent="0.25">
      <c r="A864" s="350">
        <v>495</v>
      </c>
      <c r="B864" s="82"/>
      <c r="C864" s="127" t="str">
        <f t="shared" si="168"/>
        <v/>
      </c>
      <c r="D864" s="128" t="str">
        <f t="shared" si="169"/>
        <v/>
      </c>
      <c r="E864" s="83"/>
      <c r="F864" s="84"/>
      <c r="G864" s="137" t="str">
        <f t="shared" si="173"/>
        <v/>
      </c>
      <c r="H864" s="134" t="str">
        <f t="shared" si="170"/>
        <v/>
      </c>
      <c r="I864" s="141" t="str">
        <f t="shared" si="174"/>
        <v/>
      </c>
      <c r="J864" s="131" t="str">
        <f>IF(B864&gt;0,ROUNDUP(VLOOKUP(B864,G011B!$B:$R,16,0),1),"")</f>
        <v/>
      </c>
      <c r="K864" s="131" t="str">
        <f t="shared" si="171"/>
        <v/>
      </c>
      <c r="L864" s="132" t="str">
        <f>IF(B864&lt;&gt;"",VLOOKUP(B864,G011B!$B:$Z,25,0),"")</f>
        <v/>
      </c>
      <c r="M864" s="161" t="str">
        <f t="shared" si="172"/>
        <v/>
      </c>
      <c r="N864" s="64"/>
      <c r="O864" s="64"/>
      <c r="P864" s="64"/>
    </row>
    <row r="865" spans="1:16" ht="20.100000000000001" customHeight="1" x14ac:dyDescent="0.25">
      <c r="A865" s="350">
        <v>496</v>
      </c>
      <c r="B865" s="82"/>
      <c r="C865" s="127" t="str">
        <f t="shared" si="168"/>
        <v/>
      </c>
      <c r="D865" s="128" t="str">
        <f t="shared" si="169"/>
        <v/>
      </c>
      <c r="E865" s="83"/>
      <c r="F865" s="84"/>
      <c r="G865" s="137" t="str">
        <f t="shared" si="173"/>
        <v/>
      </c>
      <c r="H865" s="134" t="str">
        <f t="shared" si="170"/>
        <v/>
      </c>
      <c r="I865" s="141" t="str">
        <f t="shared" si="174"/>
        <v/>
      </c>
      <c r="J865" s="131" t="str">
        <f>IF(B865&gt;0,ROUNDUP(VLOOKUP(B865,G011B!$B:$R,16,0),1),"")</f>
        <v/>
      </c>
      <c r="K865" s="131" t="str">
        <f t="shared" si="171"/>
        <v/>
      </c>
      <c r="L865" s="132" t="str">
        <f>IF(B865&lt;&gt;"",VLOOKUP(B865,G011B!$B:$Z,25,0),"")</f>
        <v/>
      </c>
      <c r="M865" s="161" t="str">
        <f t="shared" si="172"/>
        <v/>
      </c>
      <c r="N865" s="64"/>
      <c r="O865" s="64"/>
      <c r="P865" s="64"/>
    </row>
    <row r="866" spans="1:16" ht="20.100000000000001" customHeight="1" x14ac:dyDescent="0.25">
      <c r="A866" s="350">
        <v>497</v>
      </c>
      <c r="B866" s="82"/>
      <c r="C866" s="127" t="str">
        <f t="shared" si="168"/>
        <v/>
      </c>
      <c r="D866" s="128" t="str">
        <f t="shared" si="169"/>
        <v/>
      </c>
      <c r="E866" s="83"/>
      <c r="F866" s="84"/>
      <c r="G866" s="137" t="str">
        <f t="shared" si="173"/>
        <v/>
      </c>
      <c r="H866" s="134" t="str">
        <f t="shared" si="170"/>
        <v/>
      </c>
      <c r="I866" s="141" t="str">
        <f t="shared" si="174"/>
        <v/>
      </c>
      <c r="J866" s="131" t="str">
        <f>IF(B866&gt;0,ROUNDUP(VLOOKUP(B866,G011B!$B:$R,16,0),1),"")</f>
        <v/>
      </c>
      <c r="K866" s="131" t="str">
        <f t="shared" si="171"/>
        <v/>
      </c>
      <c r="L866" s="132" t="str">
        <f>IF(B866&lt;&gt;"",VLOOKUP(B866,G011B!$B:$Z,25,0),"")</f>
        <v/>
      </c>
      <c r="M866" s="161" t="str">
        <f t="shared" si="172"/>
        <v/>
      </c>
      <c r="N866" s="64"/>
      <c r="O866" s="64"/>
      <c r="P866" s="64"/>
    </row>
    <row r="867" spans="1:16" ht="20.100000000000001" customHeight="1" x14ac:dyDescent="0.25">
      <c r="A867" s="350">
        <v>498</v>
      </c>
      <c r="B867" s="82"/>
      <c r="C867" s="127" t="str">
        <f t="shared" si="168"/>
        <v/>
      </c>
      <c r="D867" s="128" t="str">
        <f t="shared" si="169"/>
        <v/>
      </c>
      <c r="E867" s="83"/>
      <c r="F867" s="84"/>
      <c r="G867" s="137" t="str">
        <f t="shared" si="173"/>
        <v/>
      </c>
      <c r="H867" s="134" t="str">
        <f t="shared" si="170"/>
        <v/>
      </c>
      <c r="I867" s="141" t="str">
        <f t="shared" si="174"/>
        <v/>
      </c>
      <c r="J867" s="131" t="str">
        <f>IF(B867&gt;0,ROUNDUP(VLOOKUP(B867,G011B!$B:$R,16,0),1),"")</f>
        <v/>
      </c>
      <c r="K867" s="131" t="str">
        <f t="shared" si="171"/>
        <v/>
      </c>
      <c r="L867" s="132" t="str">
        <f>IF(B867&lt;&gt;"",VLOOKUP(B867,G011B!$B:$Z,25,0),"")</f>
        <v/>
      </c>
      <c r="M867" s="161" t="str">
        <f t="shared" si="172"/>
        <v/>
      </c>
      <c r="N867" s="64"/>
      <c r="O867" s="64"/>
      <c r="P867" s="64"/>
    </row>
    <row r="868" spans="1:16" ht="20.100000000000001" customHeight="1" x14ac:dyDescent="0.25">
      <c r="A868" s="350">
        <v>499</v>
      </c>
      <c r="B868" s="82"/>
      <c r="C868" s="127" t="str">
        <f t="shared" si="168"/>
        <v/>
      </c>
      <c r="D868" s="128" t="str">
        <f t="shared" si="169"/>
        <v/>
      </c>
      <c r="E868" s="83"/>
      <c r="F868" s="84"/>
      <c r="G868" s="137" t="str">
        <f t="shared" si="173"/>
        <v/>
      </c>
      <c r="H868" s="134" t="str">
        <f t="shared" si="170"/>
        <v/>
      </c>
      <c r="I868" s="141" t="str">
        <f t="shared" si="174"/>
        <v/>
      </c>
      <c r="J868" s="131" t="str">
        <f>IF(B868&gt;0,ROUNDUP(VLOOKUP(B868,G011B!$B:$R,16,0),1),"")</f>
        <v/>
      </c>
      <c r="K868" s="131" t="str">
        <f t="shared" si="171"/>
        <v/>
      </c>
      <c r="L868" s="132" t="str">
        <f>IF(B868&lt;&gt;"",VLOOKUP(B868,G011B!$B:$Z,25,0),"")</f>
        <v/>
      </c>
      <c r="M868" s="161" t="str">
        <f t="shared" si="172"/>
        <v/>
      </c>
      <c r="N868" s="64"/>
      <c r="O868" s="64"/>
      <c r="P868" s="64"/>
    </row>
    <row r="869" spans="1:16" ht="20.100000000000001" customHeight="1" thickBot="1" x14ac:dyDescent="0.3">
      <c r="A869" s="351">
        <v>500</v>
      </c>
      <c r="B869" s="85"/>
      <c r="C869" s="129" t="str">
        <f t="shared" si="168"/>
        <v/>
      </c>
      <c r="D869" s="130" t="str">
        <f t="shared" si="169"/>
        <v/>
      </c>
      <c r="E869" s="86"/>
      <c r="F869" s="87"/>
      <c r="G869" s="138" t="str">
        <f t="shared" si="173"/>
        <v/>
      </c>
      <c r="H869" s="135" t="str">
        <f t="shared" si="170"/>
        <v/>
      </c>
      <c r="I869" s="142" t="str">
        <f t="shared" si="174"/>
        <v/>
      </c>
      <c r="J869" s="131" t="str">
        <f>IF(B869&gt;0,ROUNDUP(VLOOKUP(B869,G011B!$B:$R,16,0),1),"")</f>
        <v/>
      </c>
      <c r="K869" s="131" t="str">
        <f t="shared" si="171"/>
        <v/>
      </c>
      <c r="L869" s="132" t="str">
        <f>IF(B869&lt;&gt;"",VLOOKUP(B869,G011B!$B:$Z,25,0),"")</f>
        <v/>
      </c>
      <c r="M869" s="161" t="str">
        <f t="shared" si="172"/>
        <v/>
      </c>
      <c r="N869" s="64"/>
      <c r="O869" s="64"/>
      <c r="P869" s="64"/>
    </row>
    <row r="870" spans="1:16" ht="20.100000000000001" customHeight="1" thickBot="1" x14ac:dyDescent="0.35">
      <c r="A870" s="534" t="s">
        <v>35</v>
      </c>
      <c r="B870" s="535"/>
      <c r="C870" s="535"/>
      <c r="D870" s="535"/>
      <c r="E870" s="535"/>
      <c r="F870" s="536"/>
      <c r="G870" s="139">
        <f>SUM(G850:G869)</f>
        <v>0</v>
      </c>
      <c r="H870" s="346"/>
      <c r="I870" s="122">
        <f>IF(C848=C813,SUM(I850:I869)+I835,SUM(I850:I869))</f>
        <v>0</v>
      </c>
      <c r="J870" s="64"/>
      <c r="K870" s="64"/>
      <c r="L870" s="64"/>
      <c r="M870" s="64"/>
      <c r="N870" s="143">
        <f>IF(COUNTA(E850:E869)&gt;0,1,0)</f>
        <v>0</v>
      </c>
      <c r="O870" s="64"/>
      <c r="P870" s="64"/>
    </row>
    <row r="871" spans="1:16" ht="20.100000000000001" customHeight="1" thickBot="1" x14ac:dyDescent="0.3">
      <c r="A871" s="527" t="s">
        <v>73</v>
      </c>
      <c r="B871" s="528"/>
      <c r="C871" s="528"/>
      <c r="D871" s="529"/>
      <c r="E871" s="111">
        <f>SUM(G:G)/2</f>
        <v>0</v>
      </c>
      <c r="F871" s="530"/>
      <c r="G871" s="531"/>
      <c r="H871" s="532"/>
      <c r="I871" s="120">
        <f>SUM(I850:I869)+I836</f>
        <v>0</v>
      </c>
      <c r="J871" s="64"/>
      <c r="K871" s="64"/>
      <c r="L871" s="64"/>
      <c r="M871" s="64"/>
      <c r="N871" s="64"/>
      <c r="O871" s="64"/>
      <c r="P871" s="64"/>
    </row>
    <row r="872" spans="1:16" x14ac:dyDescent="0.25">
      <c r="A872" s="341" t="s">
        <v>137</v>
      </c>
      <c r="B872" s="64"/>
      <c r="C872" s="64"/>
      <c r="D872" s="64"/>
      <c r="E872" s="64"/>
      <c r="F872" s="64"/>
      <c r="G872" s="64"/>
      <c r="H872" s="64"/>
      <c r="I872" s="64"/>
      <c r="J872" s="64"/>
      <c r="K872" s="64"/>
      <c r="L872" s="64"/>
      <c r="M872" s="64"/>
      <c r="N872" s="64"/>
      <c r="O872" s="64"/>
      <c r="P872" s="64"/>
    </row>
    <row r="873" spans="1:16" x14ac:dyDescent="0.25">
      <c r="A873" s="64"/>
      <c r="B873" s="64"/>
      <c r="C873" s="64"/>
      <c r="D873" s="64"/>
      <c r="E873" s="64"/>
      <c r="F873" s="64"/>
      <c r="G873" s="64"/>
      <c r="H873" s="64"/>
      <c r="I873" s="64"/>
      <c r="J873" s="64"/>
      <c r="K873" s="64"/>
      <c r="L873" s="64"/>
      <c r="M873" s="64"/>
      <c r="N873" s="64"/>
      <c r="O873" s="64"/>
      <c r="P873" s="64"/>
    </row>
    <row r="874" spans="1:16" ht="19.5" x14ac:dyDescent="0.3">
      <c r="A874" s="352" t="s">
        <v>32</v>
      </c>
      <c r="B874" s="354">
        <f ca="1">imzatarihi</f>
        <v>46091</v>
      </c>
      <c r="C874" s="353" t="s">
        <v>33</v>
      </c>
      <c r="D874" s="355" t="str">
        <f>IF(kurulusyetkilisi&gt;0,kurulusyetkilisi,"")</f>
        <v/>
      </c>
      <c r="E874" s="64"/>
      <c r="F874" s="64"/>
      <c r="G874" s="230"/>
      <c r="H874" s="229"/>
      <c r="I874" s="229"/>
      <c r="J874" s="64"/>
      <c r="K874" s="94"/>
      <c r="L874" s="94"/>
      <c r="M874" s="2"/>
      <c r="N874" s="94"/>
      <c r="O874" s="94"/>
      <c r="P874" s="64"/>
    </row>
    <row r="875" spans="1:16" ht="19.5" x14ac:dyDescent="0.3">
      <c r="A875" s="232"/>
      <c r="B875" s="232"/>
      <c r="C875" s="353" t="s">
        <v>34</v>
      </c>
      <c r="D875" s="77"/>
      <c r="E875" s="469"/>
      <c r="F875" s="469"/>
      <c r="G875" s="469"/>
      <c r="H875" s="61"/>
      <c r="I875" s="61"/>
      <c r="J875" s="64"/>
      <c r="K875" s="94"/>
      <c r="L875" s="94"/>
      <c r="M875" s="2"/>
      <c r="N875" s="94"/>
      <c r="O875" s="94"/>
      <c r="P875" s="64"/>
    </row>
  </sheetData>
  <sheetProtection algorithmName="SHA-512" hashValue="evrNH6eFoaPlZNCGRT74HqCJT+H/lAIoa4IMvA2C5C8+lZj9g5Q7XFhHQmBAxhhzXl1Vk4QxWCua8asGiv6oqA==" saltValue="5XbzJgSBueGGrVJB7UtwcQ==" spinCount="100000" sheet="1" objects="1" scenarios="1"/>
  <mergeCells count="426">
    <mergeCell ref="M6:M8"/>
    <mergeCell ref="E35:G35"/>
    <mergeCell ref="A30:F30"/>
    <mergeCell ref="A31:D31"/>
    <mergeCell ref="F31:H31"/>
    <mergeCell ref="A1:I1"/>
    <mergeCell ref="A2:I2"/>
    <mergeCell ref="C4:I4"/>
    <mergeCell ref="C5:I5"/>
    <mergeCell ref="A5:B5"/>
    <mergeCell ref="A4:B4"/>
    <mergeCell ref="A6:B6"/>
    <mergeCell ref="A3:I3"/>
    <mergeCell ref="C6:I6"/>
    <mergeCell ref="A7:B7"/>
    <mergeCell ref="C7:I7"/>
    <mergeCell ref="A8:B8"/>
    <mergeCell ref="D8:I8"/>
    <mergeCell ref="A40:B40"/>
    <mergeCell ref="C40:I40"/>
    <mergeCell ref="A43:B43"/>
    <mergeCell ref="A65:F65"/>
    <mergeCell ref="D43:I43"/>
    <mergeCell ref="A36:I36"/>
    <mergeCell ref="A37:I37"/>
    <mergeCell ref="A38:I38"/>
    <mergeCell ref="A39:B39"/>
    <mergeCell ref="C39:I39"/>
    <mergeCell ref="A41:B41"/>
    <mergeCell ref="C41:I41"/>
    <mergeCell ref="A42:B42"/>
    <mergeCell ref="C42:I42"/>
    <mergeCell ref="A71:I71"/>
    <mergeCell ref="A72:I72"/>
    <mergeCell ref="A73:I73"/>
    <mergeCell ref="A74:B74"/>
    <mergeCell ref="C74:I74"/>
    <mergeCell ref="A66:D66"/>
    <mergeCell ref="F66:H66"/>
    <mergeCell ref="E70:G70"/>
    <mergeCell ref="A101:D101"/>
    <mergeCell ref="F101:H101"/>
    <mergeCell ref="A76:B76"/>
    <mergeCell ref="C76:I76"/>
    <mergeCell ref="A77:B77"/>
    <mergeCell ref="C77:I77"/>
    <mergeCell ref="E105:G105"/>
    <mergeCell ref="A75:B75"/>
    <mergeCell ref="C75:I75"/>
    <mergeCell ref="A78:B78"/>
    <mergeCell ref="A100:F100"/>
    <mergeCell ref="D78:I78"/>
    <mergeCell ref="A110:B110"/>
    <mergeCell ref="C110:I110"/>
    <mergeCell ref="A113:B113"/>
    <mergeCell ref="A111:B111"/>
    <mergeCell ref="C111:I111"/>
    <mergeCell ref="A112:B112"/>
    <mergeCell ref="C112:I112"/>
    <mergeCell ref="A135:F135"/>
    <mergeCell ref="D113:I113"/>
    <mergeCell ref="A106:I106"/>
    <mergeCell ref="A107:I107"/>
    <mergeCell ref="A108:I108"/>
    <mergeCell ref="A109:B109"/>
    <mergeCell ref="C109:I109"/>
    <mergeCell ref="A141:I141"/>
    <mergeCell ref="A142:I142"/>
    <mergeCell ref="A143:I143"/>
    <mergeCell ref="A144:B144"/>
    <mergeCell ref="C144:I144"/>
    <mergeCell ref="A136:D136"/>
    <mergeCell ref="F136:H136"/>
    <mergeCell ref="E140:G140"/>
    <mergeCell ref="A171:D171"/>
    <mergeCell ref="F171:H171"/>
    <mergeCell ref="E175:G175"/>
    <mergeCell ref="A145:B145"/>
    <mergeCell ref="C145:I145"/>
    <mergeCell ref="A148:B148"/>
    <mergeCell ref="A170:F170"/>
    <mergeCell ref="D148:I148"/>
    <mergeCell ref="A146:B146"/>
    <mergeCell ref="C146:I146"/>
    <mergeCell ref="A147:B147"/>
    <mergeCell ref="C147:I147"/>
    <mergeCell ref="A180:B180"/>
    <mergeCell ref="C180:I180"/>
    <mergeCell ref="A183:B183"/>
    <mergeCell ref="A205:F205"/>
    <mergeCell ref="D183:I183"/>
    <mergeCell ref="A176:I176"/>
    <mergeCell ref="A177:I177"/>
    <mergeCell ref="A178:I178"/>
    <mergeCell ref="A179:B179"/>
    <mergeCell ref="C179:I179"/>
    <mergeCell ref="A181:B181"/>
    <mergeCell ref="C181:I181"/>
    <mergeCell ref="A182:B182"/>
    <mergeCell ref="C182:I182"/>
    <mergeCell ref="A211:I211"/>
    <mergeCell ref="A212:I212"/>
    <mergeCell ref="A213:I213"/>
    <mergeCell ref="A214:B214"/>
    <mergeCell ref="C214:I214"/>
    <mergeCell ref="A206:D206"/>
    <mergeCell ref="F206:H206"/>
    <mergeCell ref="E210:G210"/>
    <mergeCell ref="A241:D241"/>
    <mergeCell ref="F241:H241"/>
    <mergeCell ref="A216:B216"/>
    <mergeCell ref="C216:I216"/>
    <mergeCell ref="A217:B217"/>
    <mergeCell ref="C217:I217"/>
    <mergeCell ref="E245:G245"/>
    <mergeCell ref="A215:B215"/>
    <mergeCell ref="C215:I215"/>
    <mergeCell ref="A218:B218"/>
    <mergeCell ref="A240:F240"/>
    <mergeCell ref="D218:I218"/>
    <mergeCell ref="A250:B250"/>
    <mergeCell ref="C250:I250"/>
    <mergeCell ref="A253:B253"/>
    <mergeCell ref="A275:F275"/>
    <mergeCell ref="D253:I253"/>
    <mergeCell ref="A246:I246"/>
    <mergeCell ref="A247:I247"/>
    <mergeCell ref="A248:I248"/>
    <mergeCell ref="A249:B249"/>
    <mergeCell ref="C249:I249"/>
    <mergeCell ref="A281:I281"/>
    <mergeCell ref="A282:I282"/>
    <mergeCell ref="A251:B251"/>
    <mergeCell ref="C251:I251"/>
    <mergeCell ref="A252:B252"/>
    <mergeCell ref="C252:I252"/>
    <mergeCell ref="A283:I283"/>
    <mergeCell ref="A284:B284"/>
    <mergeCell ref="C284:I284"/>
    <mergeCell ref="A276:D276"/>
    <mergeCell ref="F276:H276"/>
    <mergeCell ref="E280:G280"/>
    <mergeCell ref="A311:D311"/>
    <mergeCell ref="F311:H311"/>
    <mergeCell ref="E315:G315"/>
    <mergeCell ref="A285:B285"/>
    <mergeCell ref="C285:I285"/>
    <mergeCell ref="A288:B288"/>
    <mergeCell ref="A310:F310"/>
    <mergeCell ref="D288:I288"/>
    <mergeCell ref="A286:B286"/>
    <mergeCell ref="C286:I286"/>
    <mergeCell ref="A287:B287"/>
    <mergeCell ref="C287:I287"/>
    <mergeCell ref="A320:B320"/>
    <mergeCell ref="C320:I320"/>
    <mergeCell ref="A323:B323"/>
    <mergeCell ref="A345:F345"/>
    <mergeCell ref="D323:I323"/>
    <mergeCell ref="A316:I316"/>
    <mergeCell ref="A317:I317"/>
    <mergeCell ref="A318:I318"/>
    <mergeCell ref="A319:B319"/>
    <mergeCell ref="C319:I319"/>
    <mergeCell ref="A321:B321"/>
    <mergeCell ref="C321:I321"/>
    <mergeCell ref="A322:B322"/>
    <mergeCell ref="C322:I322"/>
    <mergeCell ref="A351:I351"/>
    <mergeCell ref="A352:I352"/>
    <mergeCell ref="A353:I353"/>
    <mergeCell ref="A354:B354"/>
    <mergeCell ref="C354:I354"/>
    <mergeCell ref="A346:D346"/>
    <mergeCell ref="F346:H346"/>
    <mergeCell ref="E350:G350"/>
    <mergeCell ref="A381:D381"/>
    <mergeCell ref="F381:H381"/>
    <mergeCell ref="A356:B356"/>
    <mergeCell ref="C356:I356"/>
    <mergeCell ref="A357:B357"/>
    <mergeCell ref="C357:I357"/>
    <mergeCell ref="E385:G385"/>
    <mergeCell ref="A355:B355"/>
    <mergeCell ref="C355:I355"/>
    <mergeCell ref="A358:B358"/>
    <mergeCell ref="A380:F380"/>
    <mergeCell ref="D358:I358"/>
    <mergeCell ref="A390:B390"/>
    <mergeCell ref="C390:I390"/>
    <mergeCell ref="A393:B393"/>
    <mergeCell ref="A391:B391"/>
    <mergeCell ref="C391:I391"/>
    <mergeCell ref="A392:B392"/>
    <mergeCell ref="C392:I392"/>
    <mergeCell ref="A415:F415"/>
    <mergeCell ref="D393:I393"/>
    <mergeCell ref="A386:I386"/>
    <mergeCell ref="A387:I387"/>
    <mergeCell ref="A388:I388"/>
    <mergeCell ref="A389:B389"/>
    <mergeCell ref="C389:I389"/>
    <mergeCell ref="A421:I421"/>
    <mergeCell ref="A422:I422"/>
    <mergeCell ref="A423:I423"/>
    <mergeCell ref="A424:B424"/>
    <mergeCell ref="C424:I424"/>
    <mergeCell ref="A416:D416"/>
    <mergeCell ref="F416:H416"/>
    <mergeCell ref="E420:G420"/>
    <mergeCell ref="A451:D451"/>
    <mergeCell ref="F451:H451"/>
    <mergeCell ref="E455:G455"/>
    <mergeCell ref="A425:B425"/>
    <mergeCell ref="C425:I425"/>
    <mergeCell ref="A428:B428"/>
    <mergeCell ref="A450:F450"/>
    <mergeCell ref="D428:I428"/>
    <mergeCell ref="A426:B426"/>
    <mergeCell ref="C426:I426"/>
    <mergeCell ref="A427:B427"/>
    <mergeCell ref="C427:I427"/>
    <mergeCell ref="A460:B460"/>
    <mergeCell ref="C460:I460"/>
    <mergeCell ref="A463:B463"/>
    <mergeCell ref="A485:F485"/>
    <mergeCell ref="D463:I463"/>
    <mergeCell ref="A456:I456"/>
    <mergeCell ref="A457:I457"/>
    <mergeCell ref="A458:I458"/>
    <mergeCell ref="A459:B459"/>
    <mergeCell ref="C459:I459"/>
    <mergeCell ref="A461:B461"/>
    <mergeCell ref="C461:I461"/>
    <mergeCell ref="A462:B462"/>
    <mergeCell ref="C462:I462"/>
    <mergeCell ref="A491:I491"/>
    <mergeCell ref="A492:I492"/>
    <mergeCell ref="A493:I493"/>
    <mergeCell ref="A494:B494"/>
    <mergeCell ref="C494:I494"/>
    <mergeCell ref="A486:D486"/>
    <mergeCell ref="F486:H486"/>
    <mergeCell ref="E490:G490"/>
    <mergeCell ref="A521:D521"/>
    <mergeCell ref="F521:H521"/>
    <mergeCell ref="A496:B496"/>
    <mergeCell ref="C496:I496"/>
    <mergeCell ref="A497:B497"/>
    <mergeCell ref="C497:I497"/>
    <mergeCell ref="E525:G525"/>
    <mergeCell ref="A495:B495"/>
    <mergeCell ref="C495:I495"/>
    <mergeCell ref="A498:B498"/>
    <mergeCell ref="A520:F520"/>
    <mergeCell ref="D498:I498"/>
    <mergeCell ref="A530:B530"/>
    <mergeCell ref="C530:I530"/>
    <mergeCell ref="A533:B533"/>
    <mergeCell ref="A531:B531"/>
    <mergeCell ref="C531:I531"/>
    <mergeCell ref="A532:B532"/>
    <mergeCell ref="C532:I532"/>
    <mergeCell ref="A555:F555"/>
    <mergeCell ref="D533:I533"/>
    <mergeCell ref="A526:I526"/>
    <mergeCell ref="A527:I527"/>
    <mergeCell ref="A528:I528"/>
    <mergeCell ref="A529:B529"/>
    <mergeCell ref="C529:I529"/>
    <mergeCell ref="A561:I561"/>
    <mergeCell ref="A562:I562"/>
    <mergeCell ref="A563:I563"/>
    <mergeCell ref="A564:B564"/>
    <mergeCell ref="C564:I564"/>
    <mergeCell ref="A556:D556"/>
    <mergeCell ref="F556:H556"/>
    <mergeCell ref="E560:G560"/>
    <mergeCell ref="A591:D591"/>
    <mergeCell ref="F591:H591"/>
    <mergeCell ref="E595:G595"/>
    <mergeCell ref="A565:B565"/>
    <mergeCell ref="C565:I565"/>
    <mergeCell ref="A568:B568"/>
    <mergeCell ref="A590:F590"/>
    <mergeCell ref="D568:I568"/>
    <mergeCell ref="A566:B566"/>
    <mergeCell ref="C566:I566"/>
    <mergeCell ref="A567:B567"/>
    <mergeCell ref="C567:I567"/>
    <mergeCell ref="A600:B600"/>
    <mergeCell ref="C600:I600"/>
    <mergeCell ref="A603:B603"/>
    <mergeCell ref="A625:F625"/>
    <mergeCell ref="D603:I603"/>
    <mergeCell ref="A596:I596"/>
    <mergeCell ref="A597:I597"/>
    <mergeCell ref="A598:I598"/>
    <mergeCell ref="A599:B599"/>
    <mergeCell ref="C599:I599"/>
    <mergeCell ref="A601:B601"/>
    <mergeCell ref="C601:I601"/>
    <mergeCell ref="A602:B602"/>
    <mergeCell ref="C602:I602"/>
    <mergeCell ref="A631:I631"/>
    <mergeCell ref="A632:I632"/>
    <mergeCell ref="A633:I633"/>
    <mergeCell ref="A634:B634"/>
    <mergeCell ref="C634:I634"/>
    <mergeCell ref="A626:D626"/>
    <mergeCell ref="F626:H626"/>
    <mergeCell ref="E630:G630"/>
    <mergeCell ref="A661:D661"/>
    <mergeCell ref="F661:H661"/>
    <mergeCell ref="A636:B636"/>
    <mergeCell ref="C636:I636"/>
    <mergeCell ref="A637:B637"/>
    <mergeCell ref="C637:I637"/>
    <mergeCell ref="E665:G665"/>
    <mergeCell ref="A635:B635"/>
    <mergeCell ref="C635:I635"/>
    <mergeCell ref="A638:B638"/>
    <mergeCell ref="A660:F660"/>
    <mergeCell ref="D638:I638"/>
    <mergeCell ref="A670:B670"/>
    <mergeCell ref="C670:I670"/>
    <mergeCell ref="A673:B673"/>
    <mergeCell ref="A671:B671"/>
    <mergeCell ref="C671:I671"/>
    <mergeCell ref="A672:B672"/>
    <mergeCell ref="C672:I672"/>
    <mergeCell ref="A695:F695"/>
    <mergeCell ref="D673:I673"/>
    <mergeCell ref="A666:I666"/>
    <mergeCell ref="A667:I667"/>
    <mergeCell ref="A668:I668"/>
    <mergeCell ref="A669:B669"/>
    <mergeCell ref="C669:I669"/>
    <mergeCell ref="A701:I701"/>
    <mergeCell ref="A702:I702"/>
    <mergeCell ref="A703:I703"/>
    <mergeCell ref="A704:B704"/>
    <mergeCell ref="C704:I704"/>
    <mergeCell ref="A696:D696"/>
    <mergeCell ref="F696:H696"/>
    <mergeCell ref="E700:G700"/>
    <mergeCell ref="A731:D731"/>
    <mergeCell ref="F731:H731"/>
    <mergeCell ref="E735:G735"/>
    <mergeCell ref="A705:B705"/>
    <mergeCell ref="C705:I705"/>
    <mergeCell ref="A708:B708"/>
    <mergeCell ref="A730:F730"/>
    <mergeCell ref="D708:I708"/>
    <mergeCell ref="A706:B706"/>
    <mergeCell ref="C706:I706"/>
    <mergeCell ref="A707:B707"/>
    <mergeCell ref="C707:I707"/>
    <mergeCell ref="A740:B740"/>
    <mergeCell ref="C740:I740"/>
    <mergeCell ref="A743:B743"/>
    <mergeCell ref="A765:F765"/>
    <mergeCell ref="D743:I743"/>
    <mergeCell ref="A736:I736"/>
    <mergeCell ref="A737:I737"/>
    <mergeCell ref="A738:I738"/>
    <mergeCell ref="A739:B739"/>
    <mergeCell ref="C739:I739"/>
    <mergeCell ref="A741:B741"/>
    <mergeCell ref="C741:I741"/>
    <mergeCell ref="A742:B742"/>
    <mergeCell ref="C742:I742"/>
    <mergeCell ref="A771:I771"/>
    <mergeCell ref="A772:I772"/>
    <mergeCell ref="A773:I773"/>
    <mergeCell ref="A774:B774"/>
    <mergeCell ref="C774:I774"/>
    <mergeCell ref="A766:D766"/>
    <mergeCell ref="F766:H766"/>
    <mergeCell ref="E770:G770"/>
    <mergeCell ref="A801:D801"/>
    <mergeCell ref="F801:H801"/>
    <mergeCell ref="A776:B776"/>
    <mergeCell ref="C776:I776"/>
    <mergeCell ref="A777:B777"/>
    <mergeCell ref="C777:I777"/>
    <mergeCell ref="E805:G805"/>
    <mergeCell ref="A775:B775"/>
    <mergeCell ref="C775:I775"/>
    <mergeCell ref="A778:B778"/>
    <mergeCell ref="A800:F800"/>
    <mergeCell ref="D778:I778"/>
    <mergeCell ref="A810:B810"/>
    <mergeCell ref="C810:I810"/>
    <mergeCell ref="A813:B813"/>
    <mergeCell ref="A811:B811"/>
    <mergeCell ref="C811:I811"/>
    <mergeCell ref="A812:B812"/>
    <mergeCell ref="C812:I812"/>
    <mergeCell ref="A835:F835"/>
    <mergeCell ref="D813:I813"/>
    <mergeCell ref="A806:I806"/>
    <mergeCell ref="A807:I807"/>
    <mergeCell ref="A808:I808"/>
    <mergeCell ref="A809:B809"/>
    <mergeCell ref="C809:I809"/>
    <mergeCell ref="A841:I841"/>
    <mergeCell ref="A842:I842"/>
    <mergeCell ref="A843:I843"/>
    <mergeCell ref="A844:B844"/>
    <mergeCell ref="C844:I844"/>
    <mergeCell ref="A836:D836"/>
    <mergeCell ref="F836:H836"/>
    <mergeCell ref="E840:G840"/>
    <mergeCell ref="A871:D871"/>
    <mergeCell ref="F871:H871"/>
    <mergeCell ref="E875:G875"/>
    <mergeCell ref="A845:B845"/>
    <mergeCell ref="C845:I845"/>
    <mergeCell ref="A848:B848"/>
    <mergeCell ref="A870:F870"/>
    <mergeCell ref="D848:I848"/>
    <mergeCell ref="A846:B846"/>
    <mergeCell ref="C846:I846"/>
    <mergeCell ref="A847:B847"/>
    <mergeCell ref="C847:I847"/>
  </mergeCells>
  <conditionalFormatting sqref="C6:I8">
    <cfRule type="expression" dxfId="26" priority="25">
      <formula>C6=""</formula>
    </cfRule>
  </conditionalFormatting>
  <conditionalFormatting sqref="C41:I43">
    <cfRule type="expression" dxfId="25" priority="24">
      <formula>C41=""</formula>
    </cfRule>
  </conditionalFormatting>
  <conditionalFormatting sqref="C76:I78">
    <cfRule type="expression" dxfId="24" priority="23">
      <formula>C76=""</formula>
    </cfRule>
  </conditionalFormatting>
  <conditionalFormatting sqref="C111:I113">
    <cfRule type="expression" dxfId="23" priority="22">
      <formula>C111=""</formula>
    </cfRule>
  </conditionalFormatting>
  <conditionalFormatting sqref="C146:I148">
    <cfRule type="expression" dxfId="22" priority="21">
      <formula>C146=""</formula>
    </cfRule>
  </conditionalFormatting>
  <conditionalFormatting sqref="C181:I183">
    <cfRule type="expression" dxfId="21" priority="20">
      <formula>C181=""</formula>
    </cfRule>
  </conditionalFormatting>
  <conditionalFormatting sqref="C216:I218">
    <cfRule type="expression" dxfId="20" priority="19">
      <formula>C216=""</formula>
    </cfRule>
  </conditionalFormatting>
  <conditionalFormatting sqref="C251:I253">
    <cfRule type="expression" dxfId="19" priority="18">
      <formula>C251=""</formula>
    </cfRule>
  </conditionalFormatting>
  <conditionalFormatting sqref="C286:I288">
    <cfRule type="expression" dxfId="18" priority="17">
      <formula>C286=""</formula>
    </cfRule>
  </conditionalFormatting>
  <conditionalFormatting sqref="C321:I323">
    <cfRule type="expression" dxfId="17" priority="16">
      <formula>C321=""</formula>
    </cfRule>
  </conditionalFormatting>
  <conditionalFormatting sqref="C356:I358">
    <cfRule type="expression" dxfId="16" priority="15">
      <formula>C356=""</formula>
    </cfRule>
  </conditionalFormatting>
  <conditionalFormatting sqref="C391:I393">
    <cfRule type="expression" dxfId="15" priority="14">
      <formula>C391=""</formula>
    </cfRule>
  </conditionalFormatting>
  <conditionalFormatting sqref="C426:I428">
    <cfRule type="expression" dxfId="14" priority="13">
      <formula>C426=""</formula>
    </cfRule>
  </conditionalFormatting>
  <conditionalFormatting sqref="C461:I463">
    <cfRule type="expression" dxfId="13" priority="12">
      <formula>C461=""</formula>
    </cfRule>
  </conditionalFormatting>
  <conditionalFormatting sqref="C496:I498">
    <cfRule type="expression" dxfId="12" priority="11">
      <formula>C496=""</formula>
    </cfRule>
  </conditionalFormatting>
  <conditionalFormatting sqref="C531:I533">
    <cfRule type="expression" dxfId="11" priority="10">
      <formula>C531=""</formula>
    </cfRule>
  </conditionalFormatting>
  <conditionalFormatting sqref="C566:I568">
    <cfRule type="expression" dxfId="10" priority="9">
      <formula>C566=""</formula>
    </cfRule>
  </conditionalFormatting>
  <conditionalFormatting sqref="C601:I603">
    <cfRule type="expression" dxfId="9" priority="8">
      <formula>C601=""</formula>
    </cfRule>
  </conditionalFormatting>
  <conditionalFormatting sqref="C636:I638">
    <cfRule type="expression" dxfId="8" priority="7">
      <formula>C636=""</formula>
    </cfRule>
  </conditionalFormatting>
  <conditionalFormatting sqref="C671:I673">
    <cfRule type="expression" dxfId="7" priority="6">
      <formula>C671=""</formula>
    </cfRule>
  </conditionalFormatting>
  <conditionalFormatting sqref="C706:I708">
    <cfRule type="expression" dxfId="6" priority="5">
      <formula>C706=""</formula>
    </cfRule>
  </conditionalFormatting>
  <conditionalFormatting sqref="C741:I743">
    <cfRule type="expression" dxfId="5" priority="4">
      <formula>C741=""</formula>
    </cfRule>
  </conditionalFormatting>
  <conditionalFormatting sqref="C776:I778">
    <cfRule type="expression" dxfId="4" priority="3">
      <formula>C776=""</formula>
    </cfRule>
  </conditionalFormatting>
  <conditionalFormatting sqref="C811:I813">
    <cfRule type="expression" dxfId="3" priority="2">
      <formula>C811=""</formula>
    </cfRule>
  </conditionalFormatting>
  <conditionalFormatting sqref="C846:I848">
    <cfRule type="expression" dxfId="2" priority="1">
      <formula>C846=""</formula>
    </cfRule>
  </conditionalFormatting>
  <dataValidations disablePrompts="1" count="2">
    <dataValidation type="decimal" allowBlank="1" showInputMessage="1" showErrorMessage="1" error="Adam/Ay oranı en fazla 1 olabilir." prompt="Adam/Ay Oranı en fazla 1 olabilir." sqref="E850:E869 E815:E834 E45:E64 E10:E29 E115:E134 E150:E169 E185:E204 E220:E239 E255:E274 E290:E309 E325:E344 E360:E379 E395:E414 E430:E449 E465:E484 E500:E519 E535:E554 E570:E589 E605:E624 E640:E659 E675:E694 E710:E729 E745:E764 E780:E799 E80:E99"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50:F869 F815:F834 F45:F64 F10:F29 F115:F134 F150:F169 F185:F204 F220:F239 F255:F274 F290:F309 F325:F344 F360:F379 F395:F414 F430:F449 F465:F484 F500:F519 F535:F554 F570:F589 F605:F624 F640:F659 F675:F694 F710:F729 F745:F764 F780:F799 F80:F99" xr:uid="{00000000-0002-0000-0C00-000001000000}">
      <formula1>0</formula1>
      <formula2>L10</formula2>
    </dataValidation>
  </dataValidations>
  <pageMargins left="0.70866141732283472" right="0.70866141732283472" top="0.74803149606299213" bottom="0.74803149606299213" header="0.31496062992125984" footer="0.31496062992125984"/>
  <pageSetup paperSize="9" scale="68" fitToHeight="25" orientation="landscape" r:id="rId1"/>
  <rowBreaks count="23" manualBreakCount="23">
    <brk id="70" max="8" man="1"/>
    <brk id="105" max="8" man="1"/>
    <brk id="140" max="8" man="1"/>
    <brk id="175" max="8" man="1"/>
    <brk id="210" max="8" man="1"/>
    <brk id="245" max="8" man="1"/>
    <brk id="280" max="8" man="1"/>
    <brk id="315" max="8" man="1"/>
    <brk id="350" max="8" man="1"/>
    <brk id="385" max="8" man="1"/>
    <brk id="420" max="8" man="1"/>
    <brk id="455" max="8" man="1"/>
    <brk id="490" max="8" man="1"/>
    <brk id="525" max="8" man="1"/>
    <brk id="560" max="8" man="1"/>
    <brk id="595" max="8" man="1"/>
    <brk id="630" max="8" man="1"/>
    <brk id="665" max="8" man="1"/>
    <brk id="700" max="8" man="1"/>
    <brk id="735" max="8" man="1"/>
    <brk id="770" max="8" man="1"/>
    <brk id="805" max="8" man="1"/>
    <brk id="840"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R259"/>
  <sheetViews>
    <sheetView zoomScale="70" zoomScaleNormal="7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68" customWidth="1"/>
    <col min="4" max="4" width="15.140625" style="24" customWidth="1"/>
    <col min="5" max="5" width="34.7109375" style="24" customWidth="1"/>
    <col min="6" max="6" width="28.7109375" style="24" customWidth="1"/>
    <col min="7" max="7" width="23.85546875" style="24" customWidth="1"/>
    <col min="8" max="8" width="36.7109375" style="24" customWidth="1"/>
    <col min="9" max="9" width="13.42578125" style="24" bestFit="1" customWidth="1"/>
    <col min="10" max="10" width="16.7109375" style="24" customWidth="1"/>
    <col min="11" max="11" width="30.7109375" style="24" customWidth="1"/>
    <col min="12" max="12" width="16.7109375" style="33" customWidth="1"/>
    <col min="13" max="13" width="16.7109375" style="24" customWidth="1"/>
    <col min="14" max="14" width="52" style="16" customWidth="1"/>
    <col min="15" max="15" width="8.85546875" style="24" hidden="1" customWidth="1"/>
    <col min="16" max="16" width="22.7109375" style="62" hidden="1" customWidth="1"/>
    <col min="17" max="18" width="8.85546875" style="24" hidden="1" customWidth="1"/>
    <col min="19" max="16384" width="8.85546875" style="24"/>
  </cols>
  <sheetData>
    <row r="1" spans="1:18" x14ac:dyDescent="0.25">
      <c r="A1" s="555" t="s">
        <v>79</v>
      </c>
      <c r="B1" s="555"/>
      <c r="C1" s="555"/>
      <c r="D1" s="555"/>
      <c r="E1" s="555"/>
      <c r="F1" s="555"/>
      <c r="G1" s="555"/>
      <c r="H1" s="555"/>
      <c r="I1" s="555"/>
      <c r="J1" s="555"/>
      <c r="K1" s="555"/>
      <c r="L1" s="555"/>
      <c r="M1" s="555"/>
      <c r="N1" s="342"/>
      <c r="O1" s="46"/>
      <c r="P1" s="356"/>
      <c r="Q1" s="46"/>
      <c r="R1" s="119" t="str">
        <f>CONCATENATE("A1:M",SUM(Q:Q)*29)</f>
        <v>A1:M29</v>
      </c>
    </row>
    <row r="2" spans="1:18" x14ac:dyDescent="0.25">
      <c r="A2" s="508" t="str">
        <f>IF(YilDonem&lt;&gt;"",CONCATENATE(YilDonem," dönemine aittir."),"")</f>
        <v/>
      </c>
      <c r="B2" s="508"/>
      <c r="C2" s="508"/>
      <c r="D2" s="508"/>
      <c r="E2" s="508"/>
      <c r="F2" s="508"/>
      <c r="G2" s="508"/>
      <c r="H2" s="508"/>
      <c r="I2" s="508"/>
      <c r="J2" s="508"/>
      <c r="K2" s="508"/>
      <c r="L2" s="508"/>
      <c r="M2" s="508"/>
      <c r="N2" s="342"/>
      <c r="O2" s="46"/>
      <c r="P2" s="356"/>
      <c r="Q2" s="46"/>
      <c r="R2" s="46"/>
    </row>
    <row r="3" spans="1:18" ht="15.95" customHeight="1" thickBot="1" x14ac:dyDescent="0.3">
      <c r="A3" s="545" t="s">
        <v>80</v>
      </c>
      <c r="B3" s="545"/>
      <c r="C3" s="545"/>
      <c r="D3" s="545"/>
      <c r="E3" s="545"/>
      <c r="F3" s="545"/>
      <c r="G3" s="545"/>
      <c r="H3" s="545"/>
      <c r="I3" s="545"/>
      <c r="J3" s="545"/>
      <c r="K3" s="545"/>
      <c r="L3" s="545"/>
      <c r="M3" s="545"/>
      <c r="N3" s="342"/>
      <c r="O3" s="46"/>
      <c r="P3" s="356"/>
      <c r="Q3" s="46"/>
      <c r="R3" s="46"/>
    </row>
    <row r="4" spans="1:18" ht="31.7" customHeight="1" thickBot="1" x14ac:dyDescent="0.3">
      <c r="A4" s="546" t="s">
        <v>167</v>
      </c>
      <c r="B4" s="547"/>
      <c r="C4" s="547"/>
      <c r="D4" s="548"/>
      <c r="E4" s="546" t="str">
        <f>IF(ProjeNo&gt;0,ProjeNo,"")</f>
        <v/>
      </c>
      <c r="F4" s="547"/>
      <c r="G4" s="547"/>
      <c r="H4" s="547"/>
      <c r="I4" s="547"/>
      <c r="J4" s="547"/>
      <c r="K4" s="547"/>
      <c r="L4" s="547"/>
      <c r="M4" s="548"/>
      <c r="N4" s="342"/>
      <c r="O4" s="46"/>
      <c r="P4" s="356"/>
      <c r="Q4" s="46"/>
      <c r="R4" s="46"/>
    </row>
    <row r="5" spans="1:18" ht="31.7" customHeight="1" thickBot="1" x14ac:dyDescent="0.3">
      <c r="A5" s="549" t="s">
        <v>168</v>
      </c>
      <c r="B5" s="550"/>
      <c r="C5" s="550"/>
      <c r="D5" s="551"/>
      <c r="E5" s="552" t="str">
        <f>IF(ProjeAdi&gt;0,ProjeAdi,"")</f>
        <v/>
      </c>
      <c r="F5" s="553"/>
      <c r="G5" s="553"/>
      <c r="H5" s="553"/>
      <c r="I5" s="553"/>
      <c r="J5" s="553"/>
      <c r="K5" s="553"/>
      <c r="L5" s="553"/>
      <c r="M5" s="554"/>
      <c r="N5" s="342"/>
      <c r="O5" s="46"/>
      <c r="P5" s="356"/>
      <c r="Q5" s="46"/>
      <c r="R5" s="46"/>
    </row>
    <row r="6" spans="1:18" s="26" customFormat="1" ht="37.15" customHeight="1" thickBot="1" x14ac:dyDescent="0.3">
      <c r="A6" s="543" t="s">
        <v>3</v>
      </c>
      <c r="B6" s="543" t="s">
        <v>182</v>
      </c>
      <c r="C6" s="543" t="s">
        <v>183</v>
      </c>
      <c r="D6" s="543" t="s">
        <v>81</v>
      </c>
      <c r="E6" s="543" t="s">
        <v>4</v>
      </c>
      <c r="F6" s="543" t="s">
        <v>127</v>
      </c>
      <c r="G6" s="543" t="s">
        <v>86</v>
      </c>
      <c r="H6" s="543" t="s">
        <v>87</v>
      </c>
      <c r="I6" s="543" t="s">
        <v>138</v>
      </c>
      <c r="J6" s="543" t="s">
        <v>82</v>
      </c>
      <c r="K6" s="543" t="s">
        <v>83</v>
      </c>
      <c r="L6" s="362" t="s">
        <v>84</v>
      </c>
      <c r="M6" s="363" t="s">
        <v>84</v>
      </c>
      <c r="N6" s="357"/>
      <c r="O6" s="47"/>
      <c r="P6" s="358"/>
      <c r="Q6" s="47"/>
      <c r="R6" s="47"/>
    </row>
    <row r="7" spans="1:18" ht="18" customHeight="1" thickBot="1" x14ac:dyDescent="0.3">
      <c r="A7" s="544"/>
      <c r="B7" s="544"/>
      <c r="C7" s="544"/>
      <c r="D7" s="544"/>
      <c r="E7" s="544"/>
      <c r="F7" s="544"/>
      <c r="G7" s="544"/>
      <c r="H7" s="544"/>
      <c r="I7" s="544"/>
      <c r="J7" s="544"/>
      <c r="K7" s="544"/>
      <c r="L7" s="362" t="s">
        <v>85</v>
      </c>
      <c r="M7" s="363" t="s">
        <v>88</v>
      </c>
      <c r="N7" s="342"/>
      <c r="O7" s="46"/>
      <c r="P7" s="356"/>
      <c r="Q7" s="46"/>
      <c r="R7" s="46"/>
    </row>
    <row r="8" spans="1:18" ht="41.1" customHeight="1" x14ac:dyDescent="0.25">
      <c r="A8" s="364">
        <v>1</v>
      </c>
      <c r="B8" s="269"/>
      <c r="C8" s="270"/>
      <c r="D8" s="88"/>
      <c r="E8" s="27"/>
      <c r="F8" s="27"/>
      <c r="G8" s="27"/>
      <c r="H8" s="27"/>
      <c r="I8" s="17"/>
      <c r="J8" s="28"/>
      <c r="K8" s="29"/>
      <c r="L8" s="185"/>
      <c r="M8" s="186"/>
      <c r="N8" s="121" t="str">
        <f>IF(AND(COUNTA(D8:H8)&gt;0,O8=1),"Ulaşım Çeşidi,Belge Tarihi,Belge Numarası ve KDV Dahil Tutar doldurulduktan sonra KDV Hariç Tutar doldurulabilir.","")</f>
        <v/>
      </c>
      <c r="O8" s="123">
        <f>IF(COUNTA(I8:K8)+COUNTA(M8)=4,0,1)</f>
        <v>1</v>
      </c>
      <c r="P8" s="124">
        <f t="shared" ref="P8:P22" si="0">IF(O8=1,0,100000000)</f>
        <v>0</v>
      </c>
      <c r="Q8" s="46"/>
      <c r="R8" s="46"/>
    </row>
    <row r="9" spans="1:18" ht="41.1" customHeight="1" x14ac:dyDescent="0.25">
      <c r="A9" s="365">
        <v>2</v>
      </c>
      <c r="B9" s="271"/>
      <c r="C9" s="272"/>
      <c r="D9" s="273"/>
      <c r="E9" s="17"/>
      <c r="F9" s="17"/>
      <c r="G9" s="17"/>
      <c r="H9" s="17"/>
      <c r="I9" s="17"/>
      <c r="J9" s="18"/>
      <c r="K9" s="30"/>
      <c r="L9" s="187"/>
      <c r="M9" s="188"/>
      <c r="N9" s="121" t="str">
        <f t="shared" ref="N9:N22" si="1">IF(AND(COUNTA(D9:H9)&gt;0,O9=1),"Ulaşım Çeşidi,Belge Tarihi,Belge Numarası ve KDV Dahil Tutar doldurulduktan sonra KDV Hariç Tutar doldurulabilir.","")</f>
        <v/>
      </c>
      <c r="O9" s="123">
        <f t="shared" ref="O9:O22" si="2">IF(COUNTA(I9:K9)+COUNTA(M9)=4,0,1)</f>
        <v>1</v>
      </c>
      <c r="P9" s="124">
        <f t="shared" si="0"/>
        <v>0</v>
      </c>
      <c r="Q9" s="46"/>
      <c r="R9" s="46"/>
    </row>
    <row r="10" spans="1:18" ht="41.1" customHeight="1" x14ac:dyDescent="0.25">
      <c r="A10" s="365">
        <v>3</v>
      </c>
      <c r="B10" s="271"/>
      <c r="C10" s="272"/>
      <c r="D10" s="273"/>
      <c r="E10" s="17"/>
      <c r="F10" s="17"/>
      <c r="G10" s="17"/>
      <c r="H10" s="17"/>
      <c r="I10" s="17"/>
      <c r="J10" s="18"/>
      <c r="K10" s="30"/>
      <c r="L10" s="187"/>
      <c r="M10" s="188"/>
      <c r="N10" s="121" t="str">
        <f t="shared" si="1"/>
        <v/>
      </c>
      <c r="O10" s="123">
        <f t="shared" si="2"/>
        <v>1</v>
      </c>
      <c r="P10" s="124">
        <f t="shared" si="0"/>
        <v>0</v>
      </c>
      <c r="Q10" s="46"/>
      <c r="R10" s="46"/>
    </row>
    <row r="11" spans="1:18" ht="41.1" customHeight="1" x14ac:dyDescent="0.25">
      <c r="A11" s="365">
        <v>4</v>
      </c>
      <c r="B11" s="271"/>
      <c r="C11" s="272"/>
      <c r="D11" s="273"/>
      <c r="E11" s="17"/>
      <c r="F11" s="17"/>
      <c r="G11" s="17"/>
      <c r="H11" s="17"/>
      <c r="I11" s="17"/>
      <c r="J11" s="18"/>
      <c r="K11" s="30"/>
      <c r="L11" s="187"/>
      <c r="M11" s="188"/>
      <c r="N11" s="121" t="str">
        <f t="shared" si="1"/>
        <v/>
      </c>
      <c r="O11" s="123">
        <f t="shared" si="2"/>
        <v>1</v>
      </c>
      <c r="P11" s="124">
        <f t="shared" si="0"/>
        <v>0</v>
      </c>
      <c r="Q11" s="46"/>
      <c r="R11" s="46"/>
    </row>
    <row r="12" spans="1:18" ht="41.1" customHeight="1" x14ac:dyDescent="0.25">
      <c r="A12" s="365">
        <v>5</v>
      </c>
      <c r="B12" s="271"/>
      <c r="C12" s="272"/>
      <c r="D12" s="273"/>
      <c r="E12" s="17"/>
      <c r="F12" s="17"/>
      <c r="G12" s="17"/>
      <c r="H12" s="17"/>
      <c r="I12" s="17"/>
      <c r="J12" s="18"/>
      <c r="K12" s="30"/>
      <c r="L12" s="187"/>
      <c r="M12" s="188"/>
      <c r="N12" s="121" t="str">
        <f t="shared" si="1"/>
        <v/>
      </c>
      <c r="O12" s="123">
        <f t="shared" si="2"/>
        <v>1</v>
      </c>
      <c r="P12" s="124">
        <f t="shared" si="0"/>
        <v>0</v>
      </c>
      <c r="Q12" s="46"/>
      <c r="R12" s="46"/>
    </row>
    <row r="13" spans="1:18" ht="41.1" customHeight="1" x14ac:dyDescent="0.25">
      <c r="A13" s="365">
        <v>6</v>
      </c>
      <c r="B13" s="271"/>
      <c r="C13" s="272"/>
      <c r="D13" s="273"/>
      <c r="E13" s="17"/>
      <c r="F13" s="17"/>
      <c r="G13" s="17"/>
      <c r="H13" s="17"/>
      <c r="I13" s="17"/>
      <c r="J13" s="18"/>
      <c r="K13" s="30"/>
      <c r="L13" s="187"/>
      <c r="M13" s="188"/>
      <c r="N13" s="121" t="str">
        <f t="shared" si="1"/>
        <v/>
      </c>
      <c r="O13" s="123">
        <f t="shared" si="2"/>
        <v>1</v>
      </c>
      <c r="P13" s="124">
        <f t="shared" si="0"/>
        <v>0</v>
      </c>
      <c r="Q13" s="46"/>
      <c r="R13" s="46"/>
    </row>
    <row r="14" spans="1:18" ht="41.1" customHeight="1" x14ac:dyDescent="0.25">
      <c r="A14" s="365">
        <v>7</v>
      </c>
      <c r="B14" s="271"/>
      <c r="C14" s="272"/>
      <c r="D14" s="273"/>
      <c r="E14" s="17"/>
      <c r="F14" s="17"/>
      <c r="G14" s="17"/>
      <c r="H14" s="17"/>
      <c r="I14" s="17"/>
      <c r="J14" s="18"/>
      <c r="K14" s="30"/>
      <c r="L14" s="187"/>
      <c r="M14" s="188"/>
      <c r="N14" s="121" t="str">
        <f t="shared" si="1"/>
        <v/>
      </c>
      <c r="O14" s="123">
        <f t="shared" si="2"/>
        <v>1</v>
      </c>
      <c r="P14" s="124">
        <f t="shared" si="0"/>
        <v>0</v>
      </c>
      <c r="Q14" s="46"/>
      <c r="R14" s="46"/>
    </row>
    <row r="15" spans="1:18" ht="41.1" customHeight="1" x14ac:dyDescent="0.25">
      <c r="A15" s="365">
        <v>8</v>
      </c>
      <c r="B15" s="271"/>
      <c r="C15" s="272"/>
      <c r="D15" s="273"/>
      <c r="E15" s="17"/>
      <c r="F15" s="17"/>
      <c r="G15" s="17"/>
      <c r="H15" s="17"/>
      <c r="I15" s="17"/>
      <c r="J15" s="18"/>
      <c r="K15" s="30"/>
      <c r="L15" s="187"/>
      <c r="M15" s="188"/>
      <c r="N15" s="121" t="str">
        <f t="shared" si="1"/>
        <v/>
      </c>
      <c r="O15" s="123">
        <f t="shared" si="2"/>
        <v>1</v>
      </c>
      <c r="P15" s="124">
        <f t="shared" si="0"/>
        <v>0</v>
      </c>
      <c r="Q15" s="46"/>
      <c r="R15" s="46"/>
    </row>
    <row r="16" spans="1:18" ht="41.1" customHeight="1" x14ac:dyDescent="0.25">
      <c r="A16" s="365">
        <v>9</v>
      </c>
      <c r="B16" s="271"/>
      <c r="C16" s="272"/>
      <c r="D16" s="273"/>
      <c r="E16" s="17"/>
      <c r="F16" s="17"/>
      <c r="G16" s="17"/>
      <c r="H16" s="17"/>
      <c r="I16" s="17"/>
      <c r="J16" s="18"/>
      <c r="K16" s="30"/>
      <c r="L16" s="187"/>
      <c r="M16" s="188"/>
      <c r="N16" s="121"/>
      <c r="O16" s="123"/>
      <c r="P16" s="124"/>
      <c r="Q16" s="46"/>
      <c r="R16" s="46"/>
    </row>
    <row r="17" spans="1:18" ht="41.1" customHeight="1" x14ac:dyDescent="0.25">
      <c r="A17" s="365">
        <v>10</v>
      </c>
      <c r="B17" s="271"/>
      <c r="C17" s="272"/>
      <c r="D17" s="273"/>
      <c r="E17" s="17"/>
      <c r="F17" s="17"/>
      <c r="G17" s="17"/>
      <c r="H17" s="17"/>
      <c r="I17" s="17"/>
      <c r="J17" s="18"/>
      <c r="K17" s="30"/>
      <c r="L17" s="187"/>
      <c r="M17" s="188"/>
      <c r="N17" s="121"/>
      <c r="O17" s="123"/>
      <c r="P17" s="124"/>
      <c r="Q17" s="46"/>
      <c r="R17" s="46"/>
    </row>
    <row r="18" spans="1:18" ht="41.1" customHeight="1" x14ac:dyDescent="0.25">
      <c r="A18" s="365">
        <v>11</v>
      </c>
      <c r="B18" s="271"/>
      <c r="C18" s="272"/>
      <c r="D18" s="273"/>
      <c r="E18" s="17"/>
      <c r="F18" s="17"/>
      <c r="G18" s="17"/>
      <c r="H18" s="17"/>
      <c r="I18" s="17"/>
      <c r="J18" s="18"/>
      <c r="K18" s="30"/>
      <c r="L18" s="187"/>
      <c r="M18" s="188"/>
      <c r="N18" s="121"/>
      <c r="O18" s="123"/>
      <c r="P18" s="124"/>
      <c r="Q18" s="46"/>
      <c r="R18" s="46"/>
    </row>
    <row r="19" spans="1:18" ht="41.1" customHeight="1" x14ac:dyDescent="0.25">
      <c r="A19" s="365">
        <v>12</v>
      </c>
      <c r="B19" s="271"/>
      <c r="C19" s="272"/>
      <c r="D19" s="273"/>
      <c r="E19" s="17"/>
      <c r="F19" s="17"/>
      <c r="G19" s="17"/>
      <c r="H19" s="17"/>
      <c r="I19" s="17"/>
      <c r="J19" s="18"/>
      <c r="K19" s="30"/>
      <c r="L19" s="187"/>
      <c r="M19" s="188"/>
      <c r="N19" s="121" t="str">
        <f t="shared" si="1"/>
        <v/>
      </c>
      <c r="O19" s="123">
        <f t="shared" si="2"/>
        <v>1</v>
      </c>
      <c r="P19" s="124">
        <f t="shared" si="0"/>
        <v>0</v>
      </c>
      <c r="Q19" s="46"/>
      <c r="R19" s="46"/>
    </row>
    <row r="20" spans="1:18" ht="41.1" customHeight="1" x14ac:dyDescent="0.25">
      <c r="A20" s="365">
        <v>13</v>
      </c>
      <c r="B20" s="271"/>
      <c r="C20" s="272"/>
      <c r="D20" s="273"/>
      <c r="E20" s="17"/>
      <c r="F20" s="17"/>
      <c r="G20" s="17"/>
      <c r="H20" s="17"/>
      <c r="I20" s="17"/>
      <c r="J20" s="18"/>
      <c r="K20" s="30"/>
      <c r="L20" s="187"/>
      <c r="M20" s="188"/>
      <c r="N20" s="121" t="str">
        <f t="shared" si="1"/>
        <v/>
      </c>
      <c r="O20" s="123">
        <f t="shared" si="2"/>
        <v>1</v>
      </c>
      <c r="P20" s="124">
        <f t="shared" si="0"/>
        <v>0</v>
      </c>
      <c r="Q20" s="46"/>
      <c r="R20" s="46"/>
    </row>
    <row r="21" spans="1:18" ht="41.1" customHeight="1" x14ac:dyDescent="0.25">
      <c r="A21" s="365">
        <v>14</v>
      </c>
      <c r="B21" s="271"/>
      <c r="C21" s="272"/>
      <c r="D21" s="273"/>
      <c r="E21" s="17"/>
      <c r="F21" s="17"/>
      <c r="G21" s="17"/>
      <c r="H21" s="17"/>
      <c r="I21" s="17"/>
      <c r="J21" s="18"/>
      <c r="K21" s="30"/>
      <c r="L21" s="187"/>
      <c r="M21" s="188"/>
      <c r="N21" s="121" t="str">
        <f t="shared" si="1"/>
        <v/>
      </c>
      <c r="O21" s="123">
        <f t="shared" si="2"/>
        <v>1</v>
      </c>
      <c r="P21" s="124">
        <f t="shared" si="0"/>
        <v>0</v>
      </c>
      <c r="Q21" s="46"/>
      <c r="R21" s="46"/>
    </row>
    <row r="22" spans="1:18" ht="41.1" customHeight="1" thickBot="1" x14ac:dyDescent="0.3">
      <c r="A22" s="366">
        <v>15</v>
      </c>
      <c r="B22" s="274"/>
      <c r="C22" s="275"/>
      <c r="D22" s="276"/>
      <c r="E22" s="31"/>
      <c r="F22" s="31"/>
      <c r="G22" s="31"/>
      <c r="H22" s="31"/>
      <c r="I22" s="31"/>
      <c r="J22" s="23"/>
      <c r="K22" s="32"/>
      <c r="L22" s="189"/>
      <c r="M22" s="190"/>
      <c r="N22" s="121" t="str">
        <f t="shared" si="1"/>
        <v/>
      </c>
      <c r="O22" s="123">
        <f t="shared" si="2"/>
        <v>1</v>
      </c>
      <c r="P22" s="124">
        <f t="shared" si="0"/>
        <v>0</v>
      </c>
      <c r="Q22" s="119">
        <v>1</v>
      </c>
      <c r="R22" s="46"/>
    </row>
    <row r="23" spans="1:18" ht="31.9" customHeight="1" thickBot="1" x14ac:dyDescent="0.3">
      <c r="A23" s="46"/>
      <c r="B23" s="46"/>
      <c r="C23" s="359"/>
      <c r="D23" s="46"/>
      <c r="E23" s="46"/>
      <c r="F23" s="46"/>
      <c r="G23" s="46"/>
      <c r="H23" s="46"/>
      <c r="I23" s="46"/>
      <c r="J23" s="46"/>
      <c r="K23" s="367" t="s">
        <v>35</v>
      </c>
      <c r="L23" s="191">
        <f>SUM(L8:L22)</f>
        <v>0</v>
      </c>
      <c r="M23" s="360"/>
      <c r="N23" s="342"/>
      <c r="O23" s="46"/>
      <c r="P23" s="356"/>
      <c r="Q23" s="46"/>
      <c r="R23" s="46"/>
    </row>
    <row r="24" spans="1:18" x14ac:dyDescent="0.25">
      <c r="A24" s="119" t="s">
        <v>136</v>
      </c>
      <c r="B24" s="46"/>
      <c r="C24" s="359"/>
      <c r="D24" s="46"/>
      <c r="E24" s="46"/>
      <c r="F24" s="46"/>
      <c r="G24" s="46"/>
      <c r="H24" s="46"/>
      <c r="I24" s="46"/>
      <c r="J24" s="46"/>
      <c r="K24" s="46"/>
      <c r="L24" s="361"/>
      <c r="M24" s="46"/>
      <c r="N24" s="342"/>
      <c r="O24" s="46"/>
      <c r="P24" s="356"/>
      <c r="Q24" s="46"/>
      <c r="R24" s="46"/>
    </row>
    <row r="25" spans="1:18" x14ac:dyDescent="0.25">
      <c r="A25" s="46"/>
      <c r="B25" s="46"/>
      <c r="C25" s="359"/>
      <c r="D25" s="46"/>
      <c r="E25" s="46"/>
      <c r="F25" s="46"/>
      <c r="G25" s="46"/>
      <c r="H25" s="46"/>
      <c r="I25" s="46"/>
      <c r="J25" s="46"/>
      <c r="K25" s="46"/>
      <c r="L25" s="361"/>
      <c r="M25" s="46"/>
      <c r="N25" s="342"/>
      <c r="O25" s="46"/>
      <c r="P25" s="356"/>
      <c r="Q25" s="46"/>
      <c r="R25" s="46"/>
    </row>
    <row r="26" spans="1:18" ht="18.75" x14ac:dyDescent="0.3">
      <c r="A26" s="46"/>
      <c r="B26" s="46"/>
      <c r="C26" s="359"/>
      <c r="D26" s="352" t="s">
        <v>32</v>
      </c>
      <c r="E26" s="354">
        <f ca="1">imzatarihi</f>
        <v>46091</v>
      </c>
      <c r="F26" s="352" t="s">
        <v>33</v>
      </c>
      <c r="G26" s="355" t="str">
        <f>IF(kurulusyetkilisi&gt;0,kurulusyetkilisi,"")</f>
        <v/>
      </c>
      <c r="H26" s="46"/>
      <c r="I26" s="46"/>
      <c r="J26" s="46"/>
      <c r="K26" s="46"/>
      <c r="L26" s="361"/>
      <c r="M26" s="46"/>
      <c r="N26" s="342"/>
      <c r="O26" s="46"/>
      <c r="P26" s="356"/>
      <c r="Q26" s="46"/>
      <c r="R26" s="46"/>
    </row>
    <row r="27" spans="1:18" ht="18.75" x14ac:dyDescent="0.3">
      <c r="A27" s="46"/>
      <c r="B27" s="46"/>
      <c r="C27" s="359"/>
      <c r="D27" s="234"/>
      <c r="E27" s="234"/>
      <c r="F27" s="352" t="s">
        <v>34</v>
      </c>
      <c r="G27" s="233"/>
      <c r="H27" s="46"/>
      <c r="I27" s="46"/>
      <c r="J27" s="46"/>
      <c r="K27" s="46"/>
      <c r="L27" s="361"/>
      <c r="M27" s="46"/>
      <c r="N27" s="342"/>
      <c r="O27" s="46"/>
      <c r="P27" s="356"/>
      <c r="Q27" s="46"/>
      <c r="R27" s="46"/>
    </row>
    <row r="28" spans="1:18" x14ac:dyDescent="0.25">
      <c r="A28" s="46"/>
      <c r="B28" s="46"/>
      <c r="C28" s="359"/>
      <c r="D28" s="46"/>
      <c r="E28" s="46"/>
      <c r="F28" s="46"/>
      <c r="G28" s="46"/>
      <c r="H28" s="46"/>
      <c r="I28" s="46"/>
      <c r="J28" s="46"/>
      <c r="K28" s="46"/>
      <c r="L28" s="361"/>
      <c r="M28" s="46"/>
      <c r="N28" s="342"/>
      <c r="O28" s="46"/>
      <c r="P28" s="356"/>
      <c r="Q28" s="46"/>
      <c r="R28" s="46"/>
    </row>
    <row r="29" spans="1:18" x14ac:dyDescent="0.25">
      <c r="A29" s="46"/>
      <c r="B29" s="46"/>
      <c r="C29" s="359"/>
      <c r="D29" s="46"/>
      <c r="E29" s="46"/>
      <c r="F29" s="46"/>
      <c r="G29" s="46"/>
      <c r="H29" s="46"/>
      <c r="I29" s="46"/>
      <c r="J29" s="46"/>
      <c r="K29" s="46"/>
      <c r="L29" s="361"/>
      <c r="M29" s="46"/>
      <c r="N29" s="342"/>
      <c r="O29" s="46"/>
      <c r="P29" s="356"/>
      <c r="Q29" s="46"/>
      <c r="R29" s="46"/>
    </row>
    <row r="30" spans="1:18" x14ac:dyDescent="0.25">
      <c r="A30" s="555" t="s">
        <v>79</v>
      </c>
      <c r="B30" s="555"/>
      <c r="C30" s="555"/>
      <c r="D30" s="555"/>
      <c r="E30" s="555"/>
      <c r="F30" s="555"/>
      <c r="G30" s="555"/>
      <c r="H30" s="555"/>
      <c r="I30" s="555"/>
      <c r="J30" s="555"/>
      <c r="K30" s="555"/>
      <c r="L30" s="555"/>
      <c r="M30" s="555"/>
      <c r="N30" s="342"/>
      <c r="O30" s="46"/>
      <c r="P30" s="356"/>
      <c r="Q30" s="46"/>
      <c r="R30" s="46"/>
    </row>
    <row r="31" spans="1:18" x14ac:dyDescent="0.25">
      <c r="A31" s="508" t="str">
        <f>IF(YilDonem&lt;&gt;"",CONCATENATE(YilDonem," dönemine aittir."),"")</f>
        <v/>
      </c>
      <c r="B31" s="508"/>
      <c r="C31" s="508"/>
      <c r="D31" s="508"/>
      <c r="E31" s="508"/>
      <c r="F31" s="508"/>
      <c r="G31" s="508"/>
      <c r="H31" s="508"/>
      <c r="I31" s="508"/>
      <c r="J31" s="508"/>
      <c r="K31" s="508"/>
      <c r="L31" s="508"/>
      <c r="M31" s="508"/>
      <c r="N31" s="342"/>
      <c r="O31" s="46"/>
      <c r="P31" s="356"/>
      <c r="Q31" s="46"/>
      <c r="R31" s="46"/>
    </row>
    <row r="32" spans="1:18" ht="15.95" customHeight="1" thickBot="1" x14ac:dyDescent="0.3">
      <c r="A32" s="545" t="s">
        <v>80</v>
      </c>
      <c r="B32" s="545"/>
      <c r="C32" s="545"/>
      <c r="D32" s="545"/>
      <c r="E32" s="545"/>
      <c r="F32" s="545"/>
      <c r="G32" s="545"/>
      <c r="H32" s="545"/>
      <c r="I32" s="545"/>
      <c r="J32" s="545"/>
      <c r="K32" s="545"/>
      <c r="L32" s="545"/>
      <c r="M32" s="545"/>
      <c r="N32" s="342"/>
      <c r="O32" s="46"/>
      <c r="P32" s="356"/>
      <c r="Q32" s="46"/>
      <c r="R32" s="46"/>
    </row>
    <row r="33" spans="1:18" ht="31.7" customHeight="1" thickBot="1" x14ac:dyDescent="0.3">
      <c r="A33" s="546" t="s">
        <v>167</v>
      </c>
      <c r="B33" s="547"/>
      <c r="C33" s="547"/>
      <c r="D33" s="548"/>
      <c r="E33" s="546" t="str">
        <f>IF(ProjeNo&gt;0,ProjeNo,"")</f>
        <v/>
      </c>
      <c r="F33" s="547"/>
      <c r="G33" s="547"/>
      <c r="H33" s="547"/>
      <c r="I33" s="547"/>
      <c r="J33" s="547"/>
      <c r="K33" s="547"/>
      <c r="L33" s="547"/>
      <c r="M33" s="548"/>
      <c r="N33" s="342"/>
      <c r="O33" s="46"/>
      <c r="P33" s="356"/>
      <c r="Q33" s="46"/>
      <c r="R33" s="46"/>
    </row>
    <row r="34" spans="1:18" ht="31.7" customHeight="1" thickBot="1" x14ac:dyDescent="0.3">
      <c r="A34" s="549" t="s">
        <v>168</v>
      </c>
      <c r="B34" s="550"/>
      <c r="C34" s="550"/>
      <c r="D34" s="551"/>
      <c r="E34" s="552" t="str">
        <f>IF(ProjeAdi&gt;0,ProjeAdi,"")</f>
        <v/>
      </c>
      <c r="F34" s="553"/>
      <c r="G34" s="553"/>
      <c r="H34" s="553"/>
      <c r="I34" s="553"/>
      <c r="J34" s="553"/>
      <c r="K34" s="553"/>
      <c r="L34" s="553"/>
      <c r="M34" s="554"/>
      <c r="N34" s="342"/>
      <c r="O34" s="46"/>
      <c r="P34" s="356"/>
      <c r="Q34" s="46"/>
      <c r="R34" s="46"/>
    </row>
    <row r="35" spans="1:18" s="26" customFormat="1" ht="37.15" customHeight="1" thickBot="1" x14ac:dyDescent="0.3">
      <c r="A35" s="543" t="s">
        <v>3</v>
      </c>
      <c r="B35" s="543" t="s">
        <v>182</v>
      </c>
      <c r="C35" s="543" t="s">
        <v>183</v>
      </c>
      <c r="D35" s="543" t="s">
        <v>81</v>
      </c>
      <c r="E35" s="543" t="s">
        <v>4</v>
      </c>
      <c r="F35" s="543" t="s">
        <v>127</v>
      </c>
      <c r="G35" s="543" t="s">
        <v>86</v>
      </c>
      <c r="H35" s="543" t="s">
        <v>87</v>
      </c>
      <c r="I35" s="543" t="s">
        <v>138</v>
      </c>
      <c r="J35" s="543" t="s">
        <v>82</v>
      </c>
      <c r="K35" s="543" t="s">
        <v>83</v>
      </c>
      <c r="L35" s="362" t="s">
        <v>84</v>
      </c>
      <c r="M35" s="363" t="s">
        <v>84</v>
      </c>
      <c r="N35" s="357"/>
      <c r="O35" s="47"/>
      <c r="P35" s="358"/>
      <c r="Q35" s="47"/>
      <c r="R35" s="47"/>
    </row>
    <row r="36" spans="1:18" ht="18" customHeight="1" thickBot="1" x14ac:dyDescent="0.3">
      <c r="A36" s="544"/>
      <c r="B36" s="544"/>
      <c r="C36" s="544"/>
      <c r="D36" s="544"/>
      <c r="E36" s="544"/>
      <c r="F36" s="544"/>
      <c r="G36" s="544"/>
      <c r="H36" s="544"/>
      <c r="I36" s="544"/>
      <c r="J36" s="544"/>
      <c r="K36" s="544"/>
      <c r="L36" s="362" t="s">
        <v>85</v>
      </c>
      <c r="M36" s="363" t="s">
        <v>88</v>
      </c>
      <c r="N36" s="342"/>
      <c r="O36" s="46"/>
      <c r="P36" s="356"/>
      <c r="Q36" s="46"/>
      <c r="R36" s="46"/>
    </row>
    <row r="37" spans="1:18" ht="41.1" customHeight="1" x14ac:dyDescent="0.25">
      <c r="A37" s="364">
        <v>16</v>
      </c>
      <c r="B37" s="269"/>
      <c r="C37" s="270"/>
      <c r="D37" s="88"/>
      <c r="E37" s="27"/>
      <c r="F37" s="27"/>
      <c r="G37" s="27"/>
      <c r="H37" s="27"/>
      <c r="I37" s="27"/>
      <c r="J37" s="34"/>
      <c r="K37" s="29"/>
      <c r="L37" s="185"/>
      <c r="M37" s="186"/>
      <c r="N37" s="121" t="str">
        <f>IF(AND(COUNTA(D37:H37)&gt;0,O37=1),"Ulaşım Çeşidi,Belge Tarihi,Belge Numarası ve KDV Dahil Tutar doldurulduktan sonra KDV Hariç Tutar doldurulabilir.","")</f>
        <v/>
      </c>
      <c r="O37" s="123">
        <f>IF(COUNTA(I37:K37)+COUNTA(M37)=4,0,1)</f>
        <v>1</v>
      </c>
      <c r="P37" s="124">
        <f t="shared" ref="P37:P51" si="3">IF(O37=1,0,100000000)</f>
        <v>0</v>
      </c>
      <c r="Q37" s="46"/>
      <c r="R37" s="46"/>
    </row>
    <row r="38" spans="1:18" ht="41.1" customHeight="1" x14ac:dyDescent="0.25">
      <c r="A38" s="365">
        <v>17</v>
      </c>
      <c r="B38" s="271"/>
      <c r="C38" s="272"/>
      <c r="D38" s="273"/>
      <c r="E38" s="17"/>
      <c r="F38" s="17"/>
      <c r="G38" s="17"/>
      <c r="H38" s="17"/>
      <c r="I38" s="17"/>
      <c r="J38" s="35"/>
      <c r="K38" s="30"/>
      <c r="L38" s="187"/>
      <c r="M38" s="188"/>
      <c r="N38" s="121" t="str">
        <f t="shared" ref="N38:N51" si="4">IF(AND(COUNTA(D38:H38)&gt;0,O38=1),"Ulaşım Çeşidi,Belge Tarihi,Belge Numarası ve KDV Dahil Tutar doldurulduktan sonra KDV Hariç Tutar doldurulabilir.","")</f>
        <v/>
      </c>
      <c r="O38" s="123">
        <f t="shared" ref="O38:O51" si="5">IF(COUNTA(I38:K38)+COUNTA(M38)=4,0,1)</f>
        <v>1</v>
      </c>
      <c r="P38" s="124">
        <f t="shared" si="3"/>
        <v>0</v>
      </c>
      <c r="Q38" s="46"/>
      <c r="R38" s="46"/>
    </row>
    <row r="39" spans="1:18" ht="41.1" customHeight="1" x14ac:dyDescent="0.25">
      <c r="A39" s="365">
        <v>18</v>
      </c>
      <c r="B39" s="271"/>
      <c r="C39" s="272"/>
      <c r="D39" s="273"/>
      <c r="E39" s="17"/>
      <c r="F39" s="17"/>
      <c r="G39" s="17"/>
      <c r="H39" s="17"/>
      <c r="I39" s="17"/>
      <c r="J39" s="35"/>
      <c r="K39" s="30"/>
      <c r="L39" s="187"/>
      <c r="M39" s="188"/>
      <c r="N39" s="121" t="str">
        <f t="shared" si="4"/>
        <v/>
      </c>
      <c r="O39" s="123">
        <f t="shared" si="5"/>
        <v>1</v>
      </c>
      <c r="P39" s="124">
        <f t="shared" si="3"/>
        <v>0</v>
      </c>
      <c r="Q39" s="46"/>
      <c r="R39" s="46"/>
    </row>
    <row r="40" spans="1:18" ht="41.1" customHeight="1" x14ac:dyDescent="0.25">
      <c r="A40" s="365">
        <v>19</v>
      </c>
      <c r="B40" s="271"/>
      <c r="C40" s="272"/>
      <c r="D40" s="273"/>
      <c r="E40" s="17"/>
      <c r="F40" s="17"/>
      <c r="G40" s="17"/>
      <c r="H40" s="17"/>
      <c r="I40" s="17"/>
      <c r="J40" s="35"/>
      <c r="K40" s="30"/>
      <c r="L40" s="187"/>
      <c r="M40" s="188"/>
      <c r="N40" s="121" t="str">
        <f t="shared" si="4"/>
        <v/>
      </c>
      <c r="O40" s="123">
        <f t="shared" si="5"/>
        <v>1</v>
      </c>
      <c r="P40" s="124">
        <f t="shared" si="3"/>
        <v>0</v>
      </c>
      <c r="Q40" s="46"/>
      <c r="R40" s="46"/>
    </row>
    <row r="41" spans="1:18" ht="41.1" customHeight="1" x14ac:dyDescent="0.25">
      <c r="A41" s="365">
        <v>20</v>
      </c>
      <c r="B41" s="271"/>
      <c r="C41" s="272"/>
      <c r="D41" s="273"/>
      <c r="E41" s="17"/>
      <c r="F41" s="17"/>
      <c r="G41" s="17"/>
      <c r="H41" s="17"/>
      <c r="I41" s="17"/>
      <c r="J41" s="35"/>
      <c r="K41" s="30"/>
      <c r="L41" s="187"/>
      <c r="M41" s="188"/>
      <c r="N41" s="121" t="str">
        <f t="shared" si="4"/>
        <v/>
      </c>
      <c r="O41" s="123">
        <f t="shared" si="5"/>
        <v>1</v>
      </c>
      <c r="P41" s="124">
        <f t="shared" si="3"/>
        <v>0</v>
      </c>
      <c r="Q41" s="46"/>
      <c r="R41" s="46"/>
    </row>
    <row r="42" spans="1:18" ht="41.1" customHeight="1" x14ac:dyDescent="0.25">
      <c r="A42" s="365">
        <v>21</v>
      </c>
      <c r="B42" s="271"/>
      <c r="C42" s="272"/>
      <c r="D42" s="273"/>
      <c r="E42" s="17"/>
      <c r="F42" s="17"/>
      <c r="G42" s="17"/>
      <c r="H42" s="17"/>
      <c r="I42" s="17"/>
      <c r="J42" s="35"/>
      <c r="K42" s="30"/>
      <c r="L42" s="187"/>
      <c r="M42" s="188"/>
      <c r="N42" s="121"/>
      <c r="O42" s="123"/>
      <c r="P42" s="124"/>
      <c r="Q42" s="46"/>
      <c r="R42" s="46"/>
    </row>
    <row r="43" spans="1:18" ht="41.1" customHeight="1" x14ac:dyDescent="0.25">
      <c r="A43" s="365">
        <v>22</v>
      </c>
      <c r="B43" s="271"/>
      <c r="C43" s="272"/>
      <c r="D43" s="273"/>
      <c r="E43" s="17"/>
      <c r="F43" s="17"/>
      <c r="G43" s="17"/>
      <c r="H43" s="17"/>
      <c r="I43" s="17"/>
      <c r="J43" s="35"/>
      <c r="K43" s="30"/>
      <c r="L43" s="187"/>
      <c r="M43" s="188"/>
      <c r="N43" s="121"/>
      <c r="O43" s="123"/>
      <c r="P43" s="124"/>
      <c r="Q43" s="46"/>
      <c r="R43" s="46"/>
    </row>
    <row r="44" spans="1:18" ht="41.1" customHeight="1" x14ac:dyDescent="0.25">
      <c r="A44" s="365">
        <v>23</v>
      </c>
      <c r="B44" s="271"/>
      <c r="C44" s="272"/>
      <c r="D44" s="273"/>
      <c r="E44" s="17"/>
      <c r="F44" s="17"/>
      <c r="G44" s="17"/>
      <c r="H44" s="17"/>
      <c r="I44" s="17"/>
      <c r="J44" s="35"/>
      <c r="K44" s="30"/>
      <c r="L44" s="187"/>
      <c r="M44" s="188"/>
      <c r="N44" s="121"/>
      <c r="O44" s="123"/>
      <c r="P44" s="124"/>
      <c r="Q44" s="46"/>
      <c r="R44" s="46"/>
    </row>
    <row r="45" spans="1:18" ht="41.1" customHeight="1" x14ac:dyDescent="0.25">
      <c r="A45" s="365">
        <v>24</v>
      </c>
      <c r="B45" s="271"/>
      <c r="C45" s="272"/>
      <c r="D45" s="273"/>
      <c r="E45" s="17"/>
      <c r="F45" s="17"/>
      <c r="G45" s="17"/>
      <c r="H45" s="17"/>
      <c r="I45" s="17"/>
      <c r="J45" s="35"/>
      <c r="K45" s="30"/>
      <c r="L45" s="187"/>
      <c r="M45" s="188"/>
      <c r="N45" s="121" t="str">
        <f t="shared" si="4"/>
        <v/>
      </c>
      <c r="O45" s="123">
        <f t="shared" si="5"/>
        <v>1</v>
      </c>
      <c r="P45" s="124">
        <f t="shared" si="3"/>
        <v>0</v>
      </c>
      <c r="Q45" s="46"/>
      <c r="R45" s="46"/>
    </row>
    <row r="46" spans="1:18" ht="41.1" customHeight="1" x14ac:dyDescent="0.25">
      <c r="A46" s="365">
        <v>25</v>
      </c>
      <c r="B46" s="271"/>
      <c r="C46" s="272"/>
      <c r="D46" s="273"/>
      <c r="E46" s="17"/>
      <c r="F46" s="17"/>
      <c r="G46" s="17"/>
      <c r="H46" s="17"/>
      <c r="I46" s="17"/>
      <c r="J46" s="35"/>
      <c r="K46" s="30"/>
      <c r="L46" s="187"/>
      <c r="M46" s="188"/>
      <c r="N46" s="121" t="str">
        <f t="shared" si="4"/>
        <v/>
      </c>
      <c r="O46" s="123">
        <f t="shared" si="5"/>
        <v>1</v>
      </c>
      <c r="P46" s="124">
        <f t="shared" si="3"/>
        <v>0</v>
      </c>
      <c r="Q46" s="46"/>
      <c r="R46" s="46"/>
    </row>
    <row r="47" spans="1:18" ht="41.1" customHeight="1" x14ac:dyDescent="0.25">
      <c r="A47" s="365">
        <v>26</v>
      </c>
      <c r="B47" s="271"/>
      <c r="C47" s="272"/>
      <c r="D47" s="273"/>
      <c r="E47" s="17"/>
      <c r="F47" s="17"/>
      <c r="G47" s="17"/>
      <c r="H47" s="17"/>
      <c r="I47" s="17"/>
      <c r="J47" s="35"/>
      <c r="K47" s="30"/>
      <c r="L47" s="187"/>
      <c r="M47" s="188"/>
      <c r="N47" s="121" t="str">
        <f t="shared" si="4"/>
        <v/>
      </c>
      <c r="O47" s="123">
        <f t="shared" si="5"/>
        <v>1</v>
      </c>
      <c r="P47" s="124">
        <f t="shared" si="3"/>
        <v>0</v>
      </c>
      <c r="Q47" s="46"/>
      <c r="R47" s="46"/>
    </row>
    <row r="48" spans="1:18" ht="41.1" customHeight="1" x14ac:dyDescent="0.25">
      <c r="A48" s="365">
        <v>27</v>
      </c>
      <c r="B48" s="271"/>
      <c r="C48" s="272"/>
      <c r="D48" s="273"/>
      <c r="E48" s="17"/>
      <c r="F48" s="17"/>
      <c r="G48" s="17"/>
      <c r="H48" s="17"/>
      <c r="I48" s="17"/>
      <c r="J48" s="35"/>
      <c r="K48" s="30"/>
      <c r="L48" s="187"/>
      <c r="M48" s="188"/>
      <c r="N48" s="121" t="str">
        <f t="shared" si="4"/>
        <v/>
      </c>
      <c r="O48" s="123">
        <f t="shared" si="5"/>
        <v>1</v>
      </c>
      <c r="P48" s="124">
        <f t="shared" si="3"/>
        <v>0</v>
      </c>
      <c r="Q48" s="46"/>
      <c r="R48" s="46"/>
    </row>
    <row r="49" spans="1:18" ht="41.1" customHeight="1" x14ac:dyDescent="0.25">
      <c r="A49" s="365">
        <v>28</v>
      </c>
      <c r="B49" s="271"/>
      <c r="C49" s="272"/>
      <c r="D49" s="273"/>
      <c r="E49" s="17"/>
      <c r="F49" s="17"/>
      <c r="G49" s="17"/>
      <c r="H49" s="17"/>
      <c r="I49" s="17"/>
      <c r="J49" s="35"/>
      <c r="K49" s="30"/>
      <c r="L49" s="187"/>
      <c r="M49" s="188"/>
      <c r="N49" s="121" t="str">
        <f t="shared" si="4"/>
        <v/>
      </c>
      <c r="O49" s="123">
        <f t="shared" si="5"/>
        <v>1</v>
      </c>
      <c r="P49" s="124">
        <f t="shared" si="3"/>
        <v>0</v>
      </c>
      <c r="Q49" s="46"/>
      <c r="R49" s="46"/>
    </row>
    <row r="50" spans="1:18" ht="41.1" customHeight="1" x14ac:dyDescent="0.25">
      <c r="A50" s="365">
        <v>29</v>
      </c>
      <c r="B50" s="271"/>
      <c r="C50" s="272"/>
      <c r="D50" s="273"/>
      <c r="E50" s="17"/>
      <c r="F50" s="17"/>
      <c r="G50" s="17"/>
      <c r="H50" s="17"/>
      <c r="I50" s="17"/>
      <c r="J50" s="35"/>
      <c r="K50" s="30"/>
      <c r="L50" s="187"/>
      <c r="M50" s="188"/>
      <c r="N50" s="121" t="str">
        <f t="shared" si="4"/>
        <v/>
      </c>
      <c r="O50" s="123">
        <f t="shared" si="5"/>
        <v>1</v>
      </c>
      <c r="P50" s="124">
        <f t="shared" si="3"/>
        <v>0</v>
      </c>
      <c r="Q50" s="46"/>
      <c r="R50" s="46"/>
    </row>
    <row r="51" spans="1:18" ht="41.1" customHeight="1" thickBot="1" x14ac:dyDescent="0.3">
      <c r="A51" s="366">
        <v>30</v>
      </c>
      <c r="B51" s="274"/>
      <c r="C51" s="275"/>
      <c r="D51" s="276"/>
      <c r="E51" s="31"/>
      <c r="F51" s="31"/>
      <c r="G51" s="31"/>
      <c r="H51" s="31"/>
      <c r="I51" s="31"/>
      <c r="J51" s="36"/>
      <c r="K51" s="32"/>
      <c r="L51" s="189"/>
      <c r="M51" s="190"/>
      <c r="N51" s="121" t="str">
        <f t="shared" si="4"/>
        <v/>
      </c>
      <c r="O51" s="123">
        <f t="shared" si="5"/>
        <v>1</v>
      </c>
      <c r="P51" s="124">
        <f t="shared" si="3"/>
        <v>0</v>
      </c>
      <c r="Q51" s="119">
        <f>IF(COUNTA(J37:M51)&gt;0,1,0)</f>
        <v>0</v>
      </c>
      <c r="R51" s="46"/>
    </row>
    <row r="52" spans="1:18" ht="31.9" customHeight="1" thickBot="1" x14ac:dyDescent="0.3">
      <c r="A52" s="46"/>
      <c r="B52" s="46"/>
      <c r="C52" s="359"/>
      <c r="D52" s="46"/>
      <c r="E52" s="46"/>
      <c r="F52" s="46"/>
      <c r="G52" s="46"/>
      <c r="H52" s="46"/>
      <c r="I52" s="46"/>
      <c r="J52" s="46"/>
      <c r="K52" s="367" t="s">
        <v>35</v>
      </c>
      <c r="L52" s="191">
        <f>SUM(L37:L51)+L23</f>
        <v>0</v>
      </c>
      <c r="M52" s="360"/>
      <c r="N52" s="342"/>
      <c r="O52" s="46"/>
      <c r="P52" s="356"/>
      <c r="Q52" s="46"/>
      <c r="R52" s="46"/>
    </row>
    <row r="53" spans="1:18" x14ac:dyDescent="0.25">
      <c r="A53" s="119" t="s">
        <v>136</v>
      </c>
      <c r="B53" s="46"/>
      <c r="C53" s="359"/>
      <c r="D53" s="46"/>
      <c r="E53" s="46"/>
      <c r="F53" s="46"/>
      <c r="G53" s="46"/>
      <c r="H53" s="46"/>
      <c r="I53" s="46"/>
      <c r="J53" s="46"/>
      <c r="K53" s="46"/>
      <c r="L53" s="361"/>
      <c r="M53" s="46"/>
      <c r="N53" s="342"/>
      <c r="O53" s="46"/>
      <c r="P53" s="356"/>
      <c r="Q53" s="46"/>
      <c r="R53" s="46"/>
    </row>
    <row r="54" spans="1:18" x14ac:dyDescent="0.25">
      <c r="A54" s="46"/>
      <c r="B54" s="46"/>
      <c r="C54" s="359"/>
      <c r="D54" s="46"/>
      <c r="E54" s="46"/>
      <c r="F54" s="46"/>
      <c r="G54" s="46"/>
      <c r="H54" s="46"/>
      <c r="I54" s="46"/>
      <c r="J54" s="46"/>
      <c r="K54" s="46"/>
      <c r="L54" s="361"/>
      <c r="M54" s="46"/>
      <c r="N54" s="342"/>
      <c r="O54" s="46"/>
      <c r="P54" s="356"/>
      <c r="Q54" s="46"/>
      <c r="R54" s="46"/>
    </row>
    <row r="55" spans="1:18" ht="18.75" x14ac:dyDescent="0.3">
      <c r="A55" s="46"/>
      <c r="B55" s="46"/>
      <c r="C55" s="359"/>
      <c r="D55" s="352" t="s">
        <v>32</v>
      </c>
      <c r="E55" s="354">
        <f ca="1">imzatarihi</f>
        <v>46091</v>
      </c>
      <c r="F55" s="352" t="s">
        <v>33</v>
      </c>
      <c r="G55" s="355" t="str">
        <f>IF(kurulusyetkilisi&gt;0,kurulusyetkilisi,"")</f>
        <v/>
      </c>
      <c r="H55" s="46"/>
      <c r="I55" s="46"/>
      <c r="J55" s="46"/>
      <c r="K55" s="46"/>
      <c r="L55" s="361"/>
      <c r="M55" s="46"/>
      <c r="N55" s="342"/>
      <c r="O55" s="46"/>
      <c r="P55" s="356"/>
      <c r="Q55" s="46"/>
      <c r="R55" s="46"/>
    </row>
    <row r="56" spans="1:18" ht="18.75" x14ac:dyDescent="0.3">
      <c r="A56" s="46"/>
      <c r="B56" s="46"/>
      <c r="C56" s="359"/>
      <c r="D56" s="234"/>
      <c r="E56" s="234"/>
      <c r="F56" s="352" t="s">
        <v>34</v>
      </c>
      <c r="G56" s="233"/>
      <c r="H56" s="46"/>
      <c r="I56" s="46"/>
      <c r="J56" s="46"/>
      <c r="K56" s="46"/>
      <c r="L56" s="361"/>
      <c r="M56" s="46"/>
      <c r="N56" s="342"/>
      <c r="O56" s="46"/>
      <c r="P56" s="356"/>
      <c r="Q56" s="46"/>
      <c r="R56" s="46"/>
    </row>
    <row r="57" spans="1:18" x14ac:dyDescent="0.25">
      <c r="A57" s="46"/>
      <c r="B57" s="46"/>
      <c r="C57" s="359"/>
      <c r="D57" s="46"/>
      <c r="E57" s="46"/>
      <c r="F57" s="46"/>
      <c r="G57" s="46"/>
      <c r="H57" s="46"/>
      <c r="I57" s="46"/>
      <c r="J57" s="46"/>
      <c r="K57" s="46"/>
      <c r="L57" s="361"/>
      <c r="M57" s="46"/>
      <c r="N57" s="342"/>
      <c r="O57" s="46"/>
      <c r="P57" s="356"/>
      <c r="Q57" s="46"/>
      <c r="R57" s="46"/>
    </row>
    <row r="58" spans="1:18" x14ac:dyDescent="0.25">
      <c r="A58" s="46"/>
      <c r="B58" s="46"/>
      <c r="C58" s="359"/>
      <c r="D58" s="46"/>
      <c r="E58" s="46"/>
      <c r="F58" s="46"/>
      <c r="G58" s="46"/>
      <c r="H58" s="46"/>
      <c r="I58" s="46"/>
      <c r="J58" s="46"/>
      <c r="K58" s="46"/>
      <c r="L58" s="361"/>
      <c r="M58" s="46"/>
      <c r="N58" s="342"/>
      <c r="O58" s="46"/>
      <c r="P58" s="356"/>
      <c r="Q58" s="46"/>
      <c r="R58" s="46"/>
    </row>
    <row r="59" spans="1:18" x14ac:dyDescent="0.25">
      <c r="A59" s="555" t="s">
        <v>79</v>
      </c>
      <c r="B59" s="555"/>
      <c r="C59" s="555"/>
      <c r="D59" s="555"/>
      <c r="E59" s="555"/>
      <c r="F59" s="555"/>
      <c r="G59" s="555"/>
      <c r="H59" s="555"/>
      <c r="I59" s="555"/>
      <c r="J59" s="555"/>
      <c r="K59" s="555"/>
      <c r="L59" s="555"/>
      <c r="M59" s="555"/>
      <c r="N59" s="342"/>
      <c r="O59" s="46"/>
      <c r="P59" s="356"/>
      <c r="Q59" s="46"/>
      <c r="R59" s="46"/>
    </row>
    <row r="60" spans="1:18" x14ac:dyDescent="0.25">
      <c r="A60" s="508" t="str">
        <f>IF(YilDonem&lt;&gt;"",CONCATENATE(YilDonem," dönemine aittir."),"")</f>
        <v/>
      </c>
      <c r="B60" s="508"/>
      <c r="C60" s="508"/>
      <c r="D60" s="508"/>
      <c r="E60" s="508"/>
      <c r="F60" s="508"/>
      <c r="G60" s="508"/>
      <c r="H60" s="508"/>
      <c r="I60" s="508"/>
      <c r="J60" s="508"/>
      <c r="K60" s="508"/>
      <c r="L60" s="508"/>
      <c r="M60" s="508"/>
      <c r="N60" s="342"/>
      <c r="O60" s="46"/>
      <c r="P60" s="356"/>
      <c r="Q60" s="46"/>
      <c r="R60" s="46"/>
    </row>
    <row r="61" spans="1:18" ht="15.95" customHeight="1" thickBot="1" x14ac:dyDescent="0.3">
      <c r="A61" s="545" t="s">
        <v>80</v>
      </c>
      <c r="B61" s="545"/>
      <c r="C61" s="545"/>
      <c r="D61" s="545"/>
      <c r="E61" s="545"/>
      <c r="F61" s="545"/>
      <c r="G61" s="545"/>
      <c r="H61" s="545"/>
      <c r="I61" s="545"/>
      <c r="J61" s="545"/>
      <c r="K61" s="545"/>
      <c r="L61" s="545"/>
      <c r="M61" s="545"/>
      <c r="N61" s="342"/>
      <c r="O61" s="46"/>
      <c r="P61" s="356"/>
      <c r="Q61" s="46"/>
      <c r="R61" s="46"/>
    </row>
    <row r="62" spans="1:18" ht="31.7" customHeight="1" thickBot="1" x14ac:dyDescent="0.3">
      <c r="A62" s="546" t="s">
        <v>167</v>
      </c>
      <c r="B62" s="547"/>
      <c r="C62" s="547"/>
      <c r="D62" s="548"/>
      <c r="E62" s="546" t="str">
        <f>IF(ProjeNo&gt;0,ProjeNo,"")</f>
        <v/>
      </c>
      <c r="F62" s="547"/>
      <c r="G62" s="547"/>
      <c r="H62" s="547"/>
      <c r="I62" s="547"/>
      <c r="J62" s="547"/>
      <c r="K62" s="547"/>
      <c r="L62" s="547"/>
      <c r="M62" s="548"/>
      <c r="N62" s="342"/>
      <c r="O62" s="46"/>
      <c r="P62" s="356"/>
      <c r="Q62" s="46"/>
      <c r="R62" s="46"/>
    </row>
    <row r="63" spans="1:18" ht="31.7" customHeight="1" thickBot="1" x14ac:dyDescent="0.3">
      <c r="A63" s="549" t="s">
        <v>168</v>
      </c>
      <c r="B63" s="550"/>
      <c r="C63" s="550"/>
      <c r="D63" s="551"/>
      <c r="E63" s="552" t="str">
        <f>IF(ProjeAdi&gt;0,ProjeAdi,"")</f>
        <v/>
      </c>
      <c r="F63" s="553"/>
      <c r="G63" s="553"/>
      <c r="H63" s="553"/>
      <c r="I63" s="553"/>
      <c r="J63" s="553"/>
      <c r="K63" s="553"/>
      <c r="L63" s="553"/>
      <c r="M63" s="554"/>
      <c r="N63" s="342"/>
      <c r="O63" s="46"/>
      <c r="P63" s="356"/>
      <c r="Q63" s="46"/>
      <c r="R63" s="46"/>
    </row>
    <row r="64" spans="1:18" s="26" customFormat="1" ht="37.15" customHeight="1" thickBot="1" x14ac:dyDescent="0.3">
      <c r="A64" s="543" t="s">
        <v>3</v>
      </c>
      <c r="B64" s="543" t="s">
        <v>182</v>
      </c>
      <c r="C64" s="543" t="s">
        <v>183</v>
      </c>
      <c r="D64" s="543" t="s">
        <v>81</v>
      </c>
      <c r="E64" s="543" t="s">
        <v>4</v>
      </c>
      <c r="F64" s="543" t="s">
        <v>127</v>
      </c>
      <c r="G64" s="543" t="s">
        <v>86</v>
      </c>
      <c r="H64" s="543" t="s">
        <v>87</v>
      </c>
      <c r="I64" s="543" t="s">
        <v>138</v>
      </c>
      <c r="J64" s="543" t="s">
        <v>82</v>
      </c>
      <c r="K64" s="543" t="s">
        <v>83</v>
      </c>
      <c r="L64" s="362" t="s">
        <v>84</v>
      </c>
      <c r="M64" s="363" t="s">
        <v>84</v>
      </c>
      <c r="N64" s="357"/>
      <c r="O64" s="47"/>
      <c r="P64" s="358"/>
      <c r="Q64" s="47"/>
      <c r="R64" s="47"/>
    </row>
    <row r="65" spans="1:18" ht="18" customHeight="1" thickBot="1" x14ac:dyDescent="0.3">
      <c r="A65" s="544"/>
      <c r="B65" s="544"/>
      <c r="C65" s="544"/>
      <c r="D65" s="544"/>
      <c r="E65" s="544"/>
      <c r="F65" s="544"/>
      <c r="G65" s="544"/>
      <c r="H65" s="544"/>
      <c r="I65" s="544"/>
      <c r="J65" s="544"/>
      <c r="K65" s="544"/>
      <c r="L65" s="362" t="s">
        <v>85</v>
      </c>
      <c r="M65" s="363" t="s">
        <v>88</v>
      </c>
      <c r="N65" s="342"/>
      <c r="O65" s="46"/>
      <c r="P65" s="356"/>
      <c r="Q65" s="46"/>
      <c r="R65" s="46"/>
    </row>
    <row r="66" spans="1:18" ht="41.1" customHeight="1" x14ac:dyDescent="0.25">
      <c r="A66" s="364">
        <v>31</v>
      </c>
      <c r="B66" s="269"/>
      <c r="C66" s="270"/>
      <c r="D66" s="88"/>
      <c r="E66" s="27"/>
      <c r="F66" s="27"/>
      <c r="G66" s="27"/>
      <c r="H66" s="27"/>
      <c r="I66" s="27"/>
      <c r="J66" s="34"/>
      <c r="K66" s="29"/>
      <c r="L66" s="185"/>
      <c r="M66" s="186"/>
      <c r="N66" s="121" t="str">
        <f>IF(AND(COUNTA(D66:H66)&gt;0,O66=1),"Ulaşım Çeşidi,Belge Tarihi,Belge Numarası ve KDV Dahil Tutar doldurulduktan sonra KDV Hariç Tutar doldurulabilir.","")</f>
        <v/>
      </c>
      <c r="O66" s="123">
        <f>IF(COUNTA(I66:K66)+COUNTA(M66)=4,0,1)</f>
        <v>1</v>
      </c>
      <c r="P66" s="124">
        <f t="shared" ref="P66:P80" si="6">IF(O66=1,0,100000000)</f>
        <v>0</v>
      </c>
      <c r="Q66" s="46"/>
      <c r="R66" s="46"/>
    </row>
    <row r="67" spans="1:18" ht="41.1" customHeight="1" x14ac:dyDescent="0.25">
      <c r="A67" s="365">
        <v>32</v>
      </c>
      <c r="B67" s="271"/>
      <c r="C67" s="272"/>
      <c r="D67" s="273"/>
      <c r="E67" s="17"/>
      <c r="F67" s="17"/>
      <c r="G67" s="17"/>
      <c r="H67" s="17"/>
      <c r="I67" s="17"/>
      <c r="J67" s="35"/>
      <c r="K67" s="30"/>
      <c r="L67" s="187"/>
      <c r="M67" s="188"/>
      <c r="N67" s="121" t="str">
        <f t="shared" ref="N67:N80" si="7">IF(AND(COUNTA(D67:H67)&gt;0,O67=1),"Ulaşım Çeşidi,Belge Tarihi,Belge Numarası ve KDV Dahil Tutar doldurulduktan sonra KDV Hariç Tutar doldurulabilir.","")</f>
        <v/>
      </c>
      <c r="O67" s="123">
        <f t="shared" ref="O67:O80" si="8">IF(COUNTA(I67:K67)+COUNTA(M67)=4,0,1)</f>
        <v>1</v>
      </c>
      <c r="P67" s="124">
        <f t="shared" si="6"/>
        <v>0</v>
      </c>
      <c r="Q67" s="46"/>
      <c r="R67" s="46"/>
    </row>
    <row r="68" spans="1:18" ht="41.1" customHeight="1" x14ac:dyDescent="0.25">
      <c r="A68" s="365">
        <v>33</v>
      </c>
      <c r="B68" s="271"/>
      <c r="C68" s="272"/>
      <c r="D68" s="273"/>
      <c r="E68" s="17"/>
      <c r="F68" s="17"/>
      <c r="G68" s="17"/>
      <c r="H68" s="17"/>
      <c r="I68" s="17"/>
      <c r="J68" s="35"/>
      <c r="K68" s="30"/>
      <c r="L68" s="187"/>
      <c r="M68" s="188"/>
      <c r="N68" s="121" t="str">
        <f t="shared" si="7"/>
        <v/>
      </c>
      <c r="O68" s="123">
        <f t="shared" si="8"/>
        <v>1</v>
      </c>
      <c r="P68" s="124">
        <f t="shared" si="6"/>
        <v>0</v>
      </c>
      <c r="Q68" s="46"/>
      <c r="R68" s="46"/>
    </row>
    <row r="69" spans="1:18" ht="41.1" customHeight="1" x14ac:dyDescent="0.25">
      <c r="A69" s="365">
        <v>34</v>
      </c>
      <c r="B69" s="271"/>
      <c r="C69" s="272"/>
      <c r="D69" s="273"/>
      <c r="E69" s="17"/>
      <c r="F69" s="17"/>
      <c r="G69" s="17"/>
      <c r="H69" s="17"/>
      <c r="I69" s="17"/>
      <c r="J69" s="35"/>
      <c r="K69" s="30"/>
      <c r="L69" s="187"/>
      <c r="M69" s="188"/>
      <c r="N69" s="121"/>
      <c r="O69" s="123"/>
      <c r="P69" s="124"/>
      <c r="Q69" s="46"/>
      <c r="R69" s="46"/>
    </row>
    <row r="70" spans="1:18" ht="41.1" customHeight="1" x14ac:dyDescent="0.25">
      <c r="A70" s="365">
        <v>35</v>
      </c>
      <c r="B70" s="271"/>
      <c r="C70" s="272"/>
      <c r="D70" s="273"/>
      <c r="E70" s="17"/>
      <c r="F70" s="17"/>
      <c r="G70" s="17"/>
      <c r="H70" s="17"/>
      <c r="I70" s="17"/>
      <c r="J70" s="35"/>
      <c r="K70" s="30"/>
      <c r="L70" s="187"/>
      <c r="M70" s="188"/>
      <c r="N70" s="121"/>
      <c r="O70" s="123"/>
      <c r="P70" s="124"/>
      <c r="Q70" s="46"/>
      <c r="R70" s="46"/>
    </row>
    <row r="71" spans="1:18" ht="41.1" customHeight="1" x14ac:dyDescent="0.25">
      <c r="A71" s="365">
        <v>36</v>
      </c>
      <c r="B71" s="271"/>
      <c r="C71" s="272"/>
      <c r="D71" s="273"/>
      <c r="E71" s="17"/>
      <c r="F71" s="17"/>
      <c r="G71" s="17"/>
      <c r="H71" s="17"/>
      <c r="I71" s="17"/>
      <c r="J71" s="35"/>
      <c r="K71" s="30"/>
      <c r="L71" s="187"/>
      <c r="M71" s="188"/>
      <c r="N71" s="121"/>
      <c r="O71" s="123"/>
      <c r="P71" s="124"/>
      <c r="Q71" s="46"/>
      <c r="R71" s="46"/>
    </row>
    <row r="72" spans="1:18" ht="41.1" customHeight="1" x14ac:dyDescent="0.25">
      <c r="A72" s="365">
        <v>37</v>
      </c>
      <c r="B72" s="271"/>
      <c r="C72" s="272"/>
      <c r="D72" s="273"/>
      <c r="E72" s="17"/>
      <c r="F72" s="17"/>
      <c r="G72" s="17"/>
      <c r="H72" s="17"/>
      <c r="I72" s="17"/>
      <c r="J72" s="35"/>
      <c r="K72" s="30"/>
      <c r="L72" s="187"/>
      <c r="M72" s="188"/>
      <c r="N72" s="121" t="str">
        <f t="shared" si="7"/>
        <v/>
      </c>
      <c r="O72" s="123">
        <f t="shared" si="8"/>
        <v>1</v>
      </c>
      <c r="P72" s="124">
        <f t="shared" si="6"/>
        <v>0</v>
      </c>
      <c r="Q72" s="46"/>
      <c r="R72" s="46"/>
    </row>
    <row r="73" spans="1:18" ht="41.1" customHeight="1" x14ac:dyDescent="0.25">
      <c r="A73" s="365">
        <v>38</v>
      </c>
      <c r="B73" s="271"/>
      <c r="C73" s="272"/>
      <c r="D73" s="273"/>
      <c r="E73" s="17"/>
      <c r="F73" s="17"/>
      <c r="G73" s="17"/>
      <c r="H73" s="17"/>
      <c r="I73" s="17"/>
      <c r="J73" s="35"/>
      <c r="K73" s="30"/>
      <c r="L73" s="187"/>
      <c r="M73" s="188"/>
      <c r="N73" s="121" t="str">
        <f t="shared" si="7"/>
        <v/>
      </c>
      <c r="O73" s="123">
        <f t="shared" si="8"/>
        <v>1</v>
      </c>
      <c r="P73" s="124">
        <f t="shared" si="6"/>
        <v>0</v>
      </c>
      <c r="Q73" s="46"/>
      <c r="R73" s="46"/>
    </row>
    <row r="74" spans="1:18" ht="41.1" customHeight="1" x14ac:dyDescent="0.25">
      <c r="A74" s="365">
        <v>39</v>
      </c>
      <c r="B74" s="271"/>
      <c r="C74" s="272"/>
      <c r="D74" s="273"/>
      <c r="E74" s="17"/>
      <c r="F74" s="17"/>
      <c r="G74" s="17"/>
      <c r="H74" s="17"/>
      <c r="I74" s="17"/>
      <c r="J74" s="35"/>
      <c r="K74" s="30"/>
      <c r="L74" s="187"/>
      <c r="M74" s="188"/>
      <c r="N74" s="121" t="str">
        <f t="shared" si="7"/>
        <v/>
      </c>
      <c r="O74" s="123">
        <f t="shared" si="8"/>
        <v>1</v>
      </c>
      <c r="P74" s="124">
        <f t="shared" si="6"/>
        <v>0</v>
      </c>
      <c r="Q74" s="46"/>
      <c r="R74" s="46"/>
    </row>
    <row r="75" spans="1:18" ht="41.1" customHeight="1" x14ac:dyDescent="0.25">
      <c r="A75" s="365">
        <v>40</v>
      </c>
      <c r="B75" s="271"/>
      <c r="C75" s="272"/>
      <c r="D75" s="273"/>
      <c r="E75" s="17"/>
      <c r="F75" s="17"/>
      <c r="G75" s="17"/>
      <c r="H75" s="17"/>
      <c r="I75" s="17"/>
      <c r="J75" s="35"/>
      <c r="K75" s="30"/>
      <c r="L75" s="187"/>
      <c r="M75" s="188"/>
      <c r="N75" s="121" t="str">
        <f t="shared" si="7"/>
        <v/>
      </c>
      <c r="O75" s="123">
        <f t="shared" si="8"/>
        <v>1</v>
      </c>
      <c r="P75" s="124">
        <f t="shared" si="6"/>
        <v>0</v>
      </c>
      <c r="Q75" s="46"/>
      <c r="R75" s="46"/>
    </row>
    <row r="76" spans="1:18" ht="41.1" customHeight="1" x14ac:dyDescent="0.25">
      <c r="A76" s="365">
        <v>41</v>
      </c>
      <c r="B76" s="271"/>
      <c r="C76" s="272"/>
      <c r="D76" s="273"/>
      <c r="E76" s="17"/>
      <c r="F76" s="17"/>
      <c r="G76" s="17"/>
      <c r="H76" s="17"/>
      <c r="I76" s="17"/>
      <c r="J76" s="35"/>
      <c r="K76" s="30"/>
      <c r="L76" s="187"/>
      <c r="M76" s="188"/>
      <c r="N76" s="121" t="str">
        <f t="shared" si="7"/>
        <v/>
      </c>
      <c r="O76" s="123">
        <f t="shared" si="8"/>
        <v>1</v>
      </c>
      <c r="P76" s="124">
        <f t="shared" si="6"/>
        <v>0</v>
      </c>
      <c r="Q76" s="46"/>
      <c r="R76" s="46"/>
    </row>
    <row r="77" spans="1:18" ht="41.1" customHeight="1" x14ac:dyDescent="0.25">
      <c r="A77" s="365">
        <v>42</v>
      </c>
      <c r="B77" s="271"/>
      <c r="C77" s="272"/>
      <c r="D77" s="273"/>
      <c r="E77" s="17"/>
      <c r="F77" s="17"/>
      <c r="G77" s="17"/>
      <c r="H77" s="17"/>
      <c r="I77" s="17"/>
      <c r="J77" s="35"/>
      <c r="K77" s="30"/>
      <c r="L77" s="187"/>
      <c r="M77" s="188"/>
      <c r="N77" s="121" t="str">
        <f t="shared" si="7"/>
        <v/>
      </c>
      <c r="O77" s="123">
        <f t="shared" si="8"/>
        <v>1</v>
      </c>
      <c r="P77" s="124">
        <f t="shared" si="6"/>
        <v>0</v>
      </c>
      <c r="Q77" s="46"/>
      <c r="R77" s="46"/>
    </row>
    <row r="78" spans="1:18" ht="41.1" customHeight="1" x14ac:dyDescent="0.25">
      <c r="A78" s="365">
        <v>43</v>
      </c>
      <c r="B78" s="271"/>
      <c r="C78" s="272"/>
      <c r="D78" s="273"/>
      <c r="E78" s="17"/>
      <c r="F78" s="17"/>
      <c r="G78" s="17"/>
      <c r="H78" s="17"/>
      <c r="I78" s="17"/>
      <c r="J78" s="35"/>
      <c r="K78" s="30"/>
      <c r="L78" s="187"/>
      <c r="M78" s="188"/>
      <c r="N78" s="121" t="str">
        <f t="shared" si="7"/>
        <v/>
      </c>
      <c r="O78" s="123">
        <f t="shared" si="8"/>
        <v>1</v>
      </c>
      <c r="P78" s="124">
        <f t="shared" si="6"/>
        <v>0</v>
      </c>
      <c r="Q78" s="46"/>
      <c r="R78" s="46"/>
    </row>
    <row r="79" spans="1:18" ht="41.1" customHeight="1" x14ac:dyDescent="0.25">
      <c r="A79" s="365">
        <v>44</v>
      </c>
      <c r="B79" s="271"/>
      <c r="C79" s="272"/>
      <c r="D79" s="273"/>
      <c r="E79" s="17"/>
      <c r="F79" s="17"/>
      <c r="G79" s="17"/>
      <c r="H79" s="17"/>
      <c r="I79" s="17"/>
      <c r="J79" s="35"/>
      <c r="K79" s="30"/>
      <c r="L79" s="187"/>
      <c r="M79" s="188"/>
      <c r="N79" s="121" t="str">
        <f t="shared" si="7"/>
        <v/>
      </c>
      <c r="O79" s="123">
        <f t="shared" si="8"/>
        <v>1</v>
      </c>
      <c r="P79" s="124">
        <f t="shared" si="6"/>
        <v>0</v>
      </c>
      <c r="Q79" s="46"/>
      <c r="R79" s="46"/>
    </row>
    <row r="80" spans="1:18" ht="41.1" customHeight="1" thickBot="1" x14ac:dyDescent="0.3">
      <c r="A80" s="366">
        <v>45</v>
      </c>
      <c r="B80" s="274"/>
      <c r="C80" s="275"/>
      <c r="D80" s="276"/>
      <c r="E80" s="31"/>
      <c r="F80" s="31"/>
      <c r="G80" s="31"/>
      <c r="H80" s="31"/>
      <c r="I80" s="31"/>
      <c r="J80" s="36"/>
      <c r="K80" s="32"/>
      <c r="L80" s="189"/>
      <c r="M80" s="190"/>
      <c r="N80" s="121" t="str">
        <f t="shared" si="7"/>
        <v/>
      </c>
      <c r="O80" s="123">
        <f t="shared" si="8"/>
        <v>1</v>
      </c>
      <c r="P80" s="124">
        <f t="shared" si="6"/>
        <v>0</v>
      </c>
      <c r="Q80" s="119">
        <f>IF(COUNTA(J66:M80)&gt;0,1,0)</f>
        <v>0</v>
      </c>
      <c r="R80" s="46"/>
    </row>
    <row r="81" spans="1:18" ht="31.9" customHeight="1" thickBot="1" x14ac:dyDescent="0.3">
      <c r="A81" s="46"/>
      <c r="B81" s="46"/>
      <c r="C81" s="359"/>
      <c r="D81" s="46"/>
      <c r="E81" s="46"/>
      <c r="F81" s="46"/>
      <c r="G81" s="46"/>
      <c r="H81" s="46"/>
      <c r="I81" s="46"/>
      <c r="J81" s="46"/>
      <c r="K81" s="367" t="s">
        <v>35</v>
      </c>
      <c r="L81" s="191">
        <f>SUM(L66:L80)+L52</f>
        <v>0</v>
      </c>
      <c r="M81" s="360"/>
      <c r="N81" s="342"/>
      <c r="O81" s="46"/>
      <c r="P81" s="356"/>
      <c r="Q81" s="46"/>
      <c r="R81" s="46"/>
    </row>
    <row r="82" spans="1:18" x14ac:dyDescent="0.25">
      <c r="A82" s="119" t="s">
        <v>136</v>
      </c>
      <c r="B82" s="46"/>
      <c r="C82" s="359"/>
      <c r="D82" s="46"/>
      <c r="E82" s="46"/>
      <c r="F82" s="46"/>
      <c r="G82" s="46"/>
      <c r="H82" s="46"/>
      <c r="I82" s="46"/>
      <c r="J82" s="46"/>
      <c r="K82" s="46"/>
      <c r="L82" s="361"/>
      <c r="M82" s="46"/>
      <c r="N82" s="342"/>
      <c r="O82" s="46"/>
      <c r="P82" s="356"/>
      <c r="Q82" s="46"/>
      <c r="R82" s="46"/>
    </row>
    <row r="83" spans="1:18" x14ac:dyDescent="0.25">
      <c r="A83" s="46"/>
      <c r="B83" s="46"/>
      <c r="C83" s="359"/>
      <c r="D83" s="46"/>
      <c r="E83" s="46"/>
      <c r="F83" s="46"/>
      <c r="G83" s="46"/>
      <c r="H83" s="46"/>
      <c r="I83" s="46"/>
      <c r="J83" s="46"/>
      <c r="K83" s="46"/>
      <c r="L83" s="361"/>
      <c r="M83" s="46"/>
      <c r="N83" s="342"/>
      <c r="O83" s="46"/>
      <c r="P83" s="356"/>
      <c r="Q83" s="46"/>
      <c r="R83" s="46"/>
    </row>
    <row r="84" spans="1:18" ht="18.75" x14ac:dyDescent="0.3">
      <c r="A84" s="46"/>
      <c r="B84" s="46"/>
      <c r="C84" s="359"/>
      <c r="D84" s="352" t="s">
        <v>32</v>
      </c>
      <c r="E84" s="354">
        <f ca="1">imzatarihi</f>
        <v>46091</v>
      </c>
      <c r="F84" s="352" t="s">
        <v>33</v>
      </c>
      <c r="G84" s="355" t="str">
        <f>IF(kurulusyetkilisi&gt;0,kurulusyetkilisi,"")</f>
        <v/>
      </c>
      <c r="H84" s="46"/>
      <c r="I84" s="46"/>
      <c r="J84" s="46"/>
      <c r="K84" s="46"/>
      <c r="L84" s="361"/>
      <c r="M84" s="46"/>
      <c r="N84" s="342"/>
      <c r="O84" s="46"/>
      <c r="P84" s="356"/>
      <c r="Q84" s="46"/>
      <c r="R84" s="46"/>
    </row>
    <row r="85" spans="1:18" ht="18.75" x14ac:dyDescent="0.3">
      <c r="A85" s="46"/>
      <c r="B85" s="46"/>
      <c r="C85" s="359"/>
      <c r="D85" s="234"/>
      <c r="E85" s="234"/>
      <c r="F85" s="352" t="s">
        <v>34</v>
      </c>
      <c r="G85" s="233"/>
      <c r="H85" s="46"/>
      <c r="I85" s="46"/>
      <c r="J85" s="46"/>
      <c r="K85" s="46"/>
      <c r="L85" s="361"/>
      <c r="M85" s="46"/>
      <c r="N85" s="342"/>
      <c r="O85" s="46"/>
      <c r="P85" s="356"/>
      <c r="Q85" s="46"/>
      <c r="R85" s="46"/>
    </row>
    <row r="86" spans="1:18" x14ac:dyDescent="0.25">
      <c r="A86" s="46"/>
      <c r="B86" s="46"/>
      <c r="C86" s="359"/>
      <c r="D86" s="46"/>
      <c r="E86" s="46"/>
      <c r="F86" s="46"/>
      <c r="G86" s="46"/>
      <c r="H86" s="46"/>
      <c r="I86" s="46"/>
      <c r="J86" s="46"/>
      <c r="K86" s="46"/>
      <c r="L86" s="361"/>
      <c r="M86" s="46"/>
      <c r="N86" s="342"/>
      <c r="O86" s="46"/>
      <c r="P86" s="356"/>
      <c r="Q86" s="46"/>
      <c r="R86" s="46"/>
    </row>
    <row r="87" spans="1:18" x14ac:dyDescent="0.25">
      <c r="A87" s="46"/>
      <c r="B87" s="46"/>
      <c r="C87" s="359"/>
      <c r="D87" s="46"/>
      <c r="E87" s="46"/>
      <c r="F87" s="46"/>
      <c r="G87" s="46"/>
      <c r="H87" s="46"/>
      <c r="I87" s="46"/>
      <c r="J87" s="46"/>
      <c r="K87" s="46"/>
      <c r="L87" s="361"/>
      <c r="M87" s="46"/>
      <c r="N87" s="342"/>
      <c r="O87" s="46"/>
      <c r="P87" s="356"/>
      <c r="Q87" s="46"/>
      <c r="R87" s="46"/>
    </row>
    <row r="88" spans="1:18" x14ac:dyDescent="0.25">
      <c r="A88" s="555" t="s">
        <v>79</v>
      </c>
      <c r="B88" s="555"/>
      <c r="C88" s="555"/>
      <c r="D88" s="555"/>
      <c r="E88" s="555"/>
      <c r="F88" s="555"/>
      <c r="G88" s="555"/>
      <c r="H88" s="555"/>
      <c r="I88" s="555"/>
      <c r="J88" s="555"/>
      <c r="K88" s="555"/>
      <c r="L88" s="555"/>
      <c r="M88" s="555"/>
      <c r="N88" s="342"/>
      <c r="O88" s="46"/>
      <c r="P88" s="356"/>
      <c r="Q88" s="46"/>
      <c r="R88" s="46"/>
    </row>
    <row r="89" spans="1:18" x14ac:dyDescent="0.25">
      <c r="A89" s="508" t="str">
        <f>IF(YilDonem&lt;&gt;"",CONCATENATE(YilDonem," dönemine aittir."),"")</f>
        <v/>
      </c>
      <c r="B89" s="508"/>
      <c r="C89" s="508"/>
      <c r="D89" s="508"/>
      <c r="E89" s="508"/>
      <c r="F89" s="508"/>
      <c r="G89" s="508"/>
      <c r="H89" s="508"/>
      <c r="I89" s="508"/>
      <c r="J89" s="508"/>
      <c r="K89" s="508"/>
      <c r="L89" s="508"/>
      <c r="M89" s="508"/>
      <c r="N89" s="342"/>
      <c r="O89" s="46"/>
      <c r="P89" s="356"/>
      <c r="Q89" s="46"/>
      <c r="R89" s="46"/>
    </row>
    <row r="90" spans="1:18" ht="15.95" customHeight="1" thickBot="1" x14ac:dyDescent="0.3">
      <c r="A90" s="545" t="s">
        <v>80</v>
      </c>
      <c r="B90" s="545"/>
      <c r="C90" s="545"/>
      <c r="D90" s="545"/>
      <c r="E90" s="545"/>
      <c r="F90" s="545"/>
      <c r="G90" s="545"/>
      <c r="H90" s="545"/>
      <c r="I90" s="545"/>
      <c r="J90" s="545"/>
      <c r="K90" s="545"/>
      <c r="L90" s="545"/>
      <c r="M90" s="545"/>
      <c r="N90" s="342"/>
      <c r="O90" s="46"/>
      <c r="P90" s="356"/>
      <c r="Q90" s="46"/>
      <c r="R90" s="46"/>
    </row>
    <row r="91" spans="1:18" ht="31.7" customHeight="1" thickBot="1" x14ac:dyDescent="0.3">
      <c r="A91" s="546" t="s">
        <v>167</v>
      </c>
      <c r="B91" s="547"/>
      <c r="C91" s="547"/>
      <c r="D91" s="548"/>
      <c r="E91" s="546" t="str">
        <f>IF(ProjeNo&gt;0,ProjeNo,"")</f>
        <v/>
      </c>
      <c r="F91" s="547"/>
      <c r="G91" s="547"/>
      <c r="H91" s="547"/>
      <c r="I91" s="547"/>
      <c r="J91" s="547"/>
      <c r="K91" s="547"/>
      <c r="L91" s="547"/>
      <c r="M91" s="548"/>
      <c r="N91" s="342"/>
      <c r="O91" s="46"/>
      <c r="P91" s="356"/>
      <c r="Q91" s="46"/>
      <c r="R91" s="46"/>
    </row>
    <row r="92" spans="1:18" ht="31.7" customHeight="1" thickBot="1" x14ac:dyDescent="0.3">
      <c r="A92" s="549" t="s">
        <v>168</v>
      </c>
      <c r="B92" s="550"/>
      <c r="C92" s="550"/>
      <c r="D92" s="551"/>
      <c r="E92" s="552" t="str">
        <f>IF(ProjeAdi&gt;0,ProjeAdi,"")</f>
        <v/>
      </c>
      <c r="F92" s="553"/>
      <c r="G92" s="553"/>
      <c r="H92" s="553"/>
      <c r="I92" s="553"/>
      <c r="J92" s="553"/>
      <c r="K92" s="553"/>
      <c r="L92" s="553"/>
      <c r="M92" s="554"/>
      <c r="N92" s="342"/>
      <c r="O92" s="46"/>
      <c r="P92" s="356"/>
      <c r="Q92" s="46"/>
      <c r="R92" s="46"/>
    </row>
    <row r="93" spans="1:18" s="26" customFormat="1" ht="37.15" customHeight="1" thickBot="1" x14ac:dyDescent="0.3">
      <c r="A93" s="543" t="s">
        <v>3</v>
      </c>
      <c r="B93" s="543" t="s">
        <v>182</v>
      </c>
      <c r="C93" s="543" t="s">
        <v>183</v>
      </c>
      <c r="D93" s="543" t="s">
        <v>81</v>
      </c>
      <c r="E93" s="543" t="s">
        <v>4</v>
      </c>
      <c r="F93" s="543" t="s">
        <v>127</v>
      </c>
      <c r="G93" s="543" t="s">
        <v>86</v>
      </c>
      <c r="H93" s="543" t="s">
        <v>87</v>
      </c>
      <c r="I93" s="543" t="s">
        <v>138</v>
      </c>
      <c r="J93" s="543" t="s">
        <v>82</v>
      </c>
      <c r="K93" s="543" t="s">
        <v>83</v>
      </c>
      <c r="L93" s="362" t="s">
        <v>84</v>
      </c>
      <c r="M93" s="363" t="s">
        <v>84</v>
      </c>
      <c r="N93" s="357"/>
      <c r="O93" s="47"/>
      <c r="P93" s="358"/>
      <c r="Q93" s="47"/>
      <c r="R93" s="47"/>
    </row>
    <row r="94" spans="1:18" ht="18" customHeight="1" thickBot="1" x14ac:dyDescent="0.3">
      <c r="A94" s="544"/>
      <c r="B94" s="544"/>
      <c r="C94" s="544"/>
      <c r="D94" s="544"/>
      <c r="E94" s="544"/>
      <c r="F94" s="544"/>
      <c r="G94" s="544"/>
      <c r="H94" s="544"/>
      <c r="I94" s="544"/>
      <c r="J94" s="544"/>
      <c r="K94" s="544"/>
      <c r="L94" s="362" t="s">
        <v>85</v>
      </c>
      <c r="M94" s="363" t="s">
        <v>88</v>
      </c>
      <c r="N94" s="342"/>
      <c r="O94" s="46"/>
      <c r="P94" s="356"/>
      <c r="Q94" s="46"/>
      <c r="R94" s="46"/>
    </row>
    <row r="95" spans="1:18" ht="41.1" customHeight="1" x14ac:dyDescent="0.25">
      <c r="A95" s="364">
        <v>46</v>
      </c>
      <c r="B95" s="269"/>
      <c r="C95" s="270"/>
      <c r="D95" s="88"/>
      <c r="E95" s="27"/>
      <c r="F95" s="27"/>
      <c r="G95" s="27"/>
      <c r="H95" s="27"/>
      <c r="I95" s="27"/>
      <c r="J95" s="34"/>
      <c r="K95" s="29"/>
      <c r="L95" s="185"/>
      <c r="M95" s="186"/>
      <c r="N95" s="121" t="str">
        <f>IF(AND(COUNTA(D95:H95)&gt;0,O95=1),"Ulaşım Çeşidi,Belge Tarihi,Belge Numarası ve KDV Dahil Tutar doldurulduktan sonra KDV Hariç Tutar doldurulabilir.","")</f>
        <v/>
      </c>
      <c r="O95" s="123">
        <f>IF(COUNTA(I95:K95)+COUNTA(M95)=4,0,1)</f>
        <v>1</v>
      </c>
      <c r="P95" s="124">
        <f t="shared" ref="P95:P109" si="9">IF(O95=1,0,100000000)</f>
        <v>0</v>
      </c>
      <c r="Q95" s="46"/>
      <c r="R95" s="46"/>
    </row>
    <row r="96" spans="1:18" ht="41.1" customHeight="1" x14ac:dyDescent="0.25">
      <c r="A96" s="365">
        <v>47</v>
      </c>
      <c r="B96" s="271"/>
      <c r="C96" s="272"/>
      <c r="D96" s="273"/>
      <c r="E96" s="17"/>
      <c r="F96" s="17"/>
      <c r="G96" s="17"/>
      <c r="H96" s="17"/>
      <c r="I96" s="17"/>
      <c r="J96" s="35"/>
      <c r="K96" s="30"/>
      <c r="L96" s="187"/>
      <c r="M96" s="188"/>
      <c r="N96" s="121" t="str">
        <f t="shared" ref="N96:N109" si="10">IF(AND(COUNTA(D96:H96)&gt;0,O96=1),"Ulaşım Çeşidi,Belge Tarihi,Belge Numarası ve KDV Dahil Tutar doldurulduktan sonra KDV Hariç Tutar doldurulabilir.","")</f>
        <v/>
      </c>
      <c r="O96" s="123">
        <f t="shared" ref="O96:O109" si="11">IF(COUNTA(I96:K96)+COUNTA(M96)=4,0,1)</f>
        <v>1</v>
      </c>
      <c r="P96" s="124">
        <f t="shared" si="9"/>
        <v>0</v>
      </c>
      <c r="Q96" s="46"/>
      <c r="R96" s="46"/>
    </row>
    <row r="97" spans="1:18" ht="41.1" customHeight="1" x14ac:dyDescent="0.25">
      <c r="A97" s="365">
        <v>48</v>
      </c>
      <c r="B97" s="271"/>
      <c r="C97" s="272"/>
      <c r="D97" s="273"/>
      <c r="E97" s="17"/>
      <c r="F97" s="17"/>
      <c r="G97" s="17"/>
      <c r="H97" s="17"/>
      <c r="I97" s="17"/>
      <c r="J97" s="35"/>
      <c r="K97" s="30"/>
      <c r="L97" s="187"/>
      <c r="M97" s="188"/>
      <c r="N97" s="121"/>
      <c r="O97" s="123"/>
      <c r="P97" s="124"/>
      <c r="Q97" s="46"/>
      <c r="R97" s="46"/>
    </row>
    <row r="98" spans="1:18" ht="41.1" customHeight="1" x14ac:dyDescent="0.25">
      <c r="A98" s="365">
        <v>49</v>
      </c>
      <c r="B98" s="271"/>
      <c r="C98" s="272"/>
      <c r="D98" s="273"/>
      <c r="E98" s="17"/>
      <c r="F98" s="17"/>
      <c r="G98" s="17"/>
      <c r="H98" s="17"/>
      <c r="I98" s="17"/>
      <c r="J98" s="35"/>
      <c r="K98" s="30"/>
      <c r="L98" s="187"/>
      <c r="M98" s="188"/>
      <c r="N98" s="121"/>
      <c r="O98" s="123"/>
      <c r="P98" s="124"/>
      <c r="Q98" s="46"/>
      <c r="R98" s="46"/>
    </row>
    <row r="99" spans="1:18" ht="41.1" customHeight="1" x14ac:dyDescent="0.25">
      <c r="A99" s="365">
        <v>50</v>
      </c>
      <c r="B99" s="271"/>
      <c r="C99" s="272"/>
      <c r="D99" s="273"/>
      <c r="E99" s="17"/>
      <c r="F99" s="17"/>
      <c r="G99" s="17"/>
      <c r="H99" s="17"/>
      <c r="I99" s="17"/>
      <c r="J99" s="35"/>
      <c r="K99" s="30"/>
      <c r="L99" s="187"/>
      <c r="M99" s="188"/>
      <c r="N99" s="121"/>
      <c r="O99" s="123"/>
      <c r="P99" s="124"/>
      <c r="Q99" s="46"/>
      <c r="R99" s="46"/>
    </row>
    <row r="100" spans="1:18" ht="41.1" customHeight="1" x14ac:dyDescent="0.25">
      <c r="A100" s="365">
        <v>51</v>
      </c>
      <c r="B100" s="271"/>
      <c r="C100" s="272"/>
      <c r="D100" s="273"/>
      <c r="E100" s="17"/>
      <c r="F100" s="17"/>
      <c r="G100" s="17"/>
      <c r="H100" s="17"/>
      <c r="I100" s="17"/>
      <c r="J100" s="35"/>
      <c r="K100" s="30"/>
      <c r="L100" s="187"/>
      <c r="M100" s="188"/>
      <c r="N100" s="121" t="str">
        <f t="shared" si="10"/>
        <v/>
      </c>
      <c r="O100" s="123">
        <f t="shared" si="11"/>
        <v>1</v>
      </c>
      <c r="P100" s="124">
        <f t="shared" si="9"/>
        <v>0</v>
      </c>
      <c r="Q100" s="46"/>
      <c r="R100" s="46"/>
    </row>
    <row r="101" spans="1:18" ht="41.1" customHeight="1" x14ac:dyDescent="0.25">
      <c r="A101" s="365">
        <v>52</v>
      </c>
      <c r="B101" s="271"/>
      <c r="C101" s="272"/>
      <c r="D101" s="273"/>
      <c r="E101" s="17"/>
      <c r="F101" s="17"/>
      <c r="G101" s="17"/>
      <c r="H101" s="17"/>
      <c r="I101" s="17"/>
      <c r="J101" s="35"/>
      <c r="K101" s="30"/>
      <c r="L101" s="187"/>
      <c r="M101" s="188"/>
      <c r="N101" s="121" t="str">
        <f t="shared" si="10"/>
        <v/>
      </c>
      <c r="O101" s="123">
        <f t="shared" si="11"/>
        <v>1</v>
      </c>
      <c r="P101" s="124">
        <f t="shared" si="9"/>
        <v>0</v>
      </c>
      <c r="Q101" s="46"/>
      <c r="R101" s="46"/>
    </row>
    <row r="102" spans="1:18" ht="41.1" customHeight="1" x14ac:dyDescent="0.25">
      <c r="A102" s="365">
        <v>53</v>
      </c>
      <c r="B102" s="271"/>
      <c r="C102" s="272"/>
      <c r="D102" s="273"/>
      <c r="E102" s="17"/>
      <c r="F102" s="17"/>
      <c r="G102" s="17"/>
      <c r="H102" s="17"/>
      <c r="I102" s="17"/>
      <c r="J102" s="35"/>
      <c r="K102" s="30"/>
      <c r="L102" s="187"/>
      <c r="M102" s="188"/>
      <c r="N102" s="121" t="str">
        <f t="shared" si="10"/>
        <v/>
      </c>
      <c r="O102" s="123">
        <f t="shared" si="11"/>
        <v>1</v>
      </c>
      <c r="P102" s="124">
        <f t="shared" si="9"/>
        <v>0</v>
      </c>
      <c r="Q102" s="46"/>
      <c r="R102" s="46"/>
    </row>
    <row r="103" spans="1:18" ht="41.1" customHeight="1" x14ac:dyDescent="0.25">
      <c r="A103" s="365">
        <v>54</v>
      </c>
      <c r="B103" s="271"/>
      <c r="C103" s="272"/>
      <c r="D103" s="273"/>
      <c r="E103" s="17"/>
      <c r="F103" s="17"/>
      <c r="G103" s="17"/>
      <c r="H103" s="17"/>
      <c r="I103" s="17"/>
      <c r="J103" s="35"/>
      <c r="K103" s="30"/>
      <c r="L103" s="187"/>
      <c r="M103" s="188"/>
      <c r="N103" s="121" t="str">
        <f t="shared" si="10"/>
        <v/>
      </c>
      <c r="O103" s="123">
        <f t="shared" si="11"/>
        <v>1</v>
      </c>
      <c r="P103" s="124">
        <f t="shared" si="9"/>
        <v>0</v>
      </c>
      <c r="Q103" s="46"/>
      <c r="R103" s="46"/>
    </row>
    <row r="104" spans="1:18" ht="41.1" customHeight="1" x14ac:dyDescent="0.25">
      <c r="A104" s="365">
        <v>55</v>
      </c>
      <c r="B104" s="271"/>
      <c r="C104" s="272"/>
      <c r="D104" s="273"/>
      <c r="E104" s="17"/>
      <c r="F104" s="17"/>
      <c r="G104" s="17"/>
      <c r="H104" s="17"/>
      <c r="I104" s="17"/>
      <c r="J104" s="35"/>
      <c r="K104" s="30"/>
      <c r="L104" s="187"/>
      <c r="M104" s="188"/>
      <c r="N104" s="121" t="str">
        <f t="shared" si="10"/>
        <v/>
      </c>
      <c r="O104" s="123">
        <f t="shared" si="11"/>
        <v>1</v>
      </c>
      <c r="P104" s="124">
        <f t="shared" si="9"/>
        <v>0</v>
      </c>
      <c r="Q104" s="46"/>
      <c r="R104" s="46"/>
    </row>
    <row r="105" spans="1:18" ht="41.1" customHeight="1" x14ac:dyDescent="0.25">
      <c r="A105" s="365">
        <v>56</v>
      </c>
      <c r="B105" s="271"/>
      <c r="C105" s="272"/>
      <c r="D105" s="273"/>
      <c r="E105" s="17"/>
      <c r="F105" s="17"/>
      <c r="G105" s="17"/>
      <c r="H105" s="17"/>
      <c r="I105" s="17"/>
      <c r="J105" s="35"/>
      <c r="K105" s="30"/>
      <c r="L105" s="187"/>
      <c r="M105" s="188"/>
      <c r="N105" s="121" t="str">
        <f t="shared" si="10"/>
        <v/>
      </c>
      <c r="O105" s="123">
        <f t="shared" si="11"/>
        <v>1</v>
      </c>
      <c r="P105" s="124">
        <f t="shared" si="9"/>
        <v>0</v>
      </c>
      <c r="Q105" s="46"/>
      <c r="R105" s="46"/>
    </row>
    <row r="106" spans="1:18" ht="41.1" customHeight="1" x14ac:dyDescent="0.25">
      <c r="A106" s="365">
        <v>57</v>
      </c>
      <c r="B106" s="271"/>
      <c r="C106" s="272"/>
      <c r="D106" s="273"/>
      <c r="E106" s="17"/>
      <c r="F106" s="17"/>
      <c r="G106" s="17"/>
      <c r="H106" s="17"/>
      <c r="I106" s="17"/>
      <c r="J106" s="35"/>
      <c r="K106" s="30"/>
      <c r="L106" s="187"/>
      <c r="M106" s="188"/>
      <c r="N106" s="121" t="str">
        <f t="shared" si="10"/>
        <v/>
      </c>
      <c r="O106" s="123">
        <f t="shared" si="11"/>
        <v>1</v>
      </c>
      <c r="P106" s="124">
        <f t="shared" si="9"/>
        <v>0</v>
      </c>
      <c r="Q106" s="46"/>
      <c r="R106" s="46"/>
    </row>
    <row r="107" spans="1:18" ht="41.1" customHeight="1" x14ac:dyDescent="0.25">
      <c r="A107" s="365">
        <v>58</v>
      </c>
      <c r="B107" s="271"/>
      <c r="C107" s="272"/>
      <c r="D107" s="273"/>
      <c r="E107" s="17"/>
      <c r="F107" s="17"/>
      <c r="G107" s="17"/>
      <c r="H107" s="17"/>
      <c r="I107" s="17"/>
      <c r="J107" s="35"/>
      <c r="K107" s="30"/>
      <c r="L107" s="187"/>
      <c r="M107" s="188"/>
      <c r="N107" s="121" t="str">
        <f t="shared" si="10"/>
        <v/>
      </c>
      <c r="O107" s="123">
        <f t="shared" si="11"/>
        <v>1</v>
      </c>
      <c r="P107" s="124">
        <f t="shared" si="9"/>
        <v>0</v>
      </c>
      <c r="Q107" s="46"/>
      <c r="R107" s="46"/>
    </row>
    <row r="108" spans="1:18" ht="41.1" customHeight="1" x14ac:dyDescent="0.25">
      <c r="A108" s="365">
        <v>59</v>
      </c>
      <c r="B108" s="271"/>
      <c r="C108" s="272"/>
      <c r="D108" s="273"/>
      <c r="E108" s="17"/>
      <c r="F108" s="17"/>
      <c r="G108" s="17"/>
      <c r="H108" s="17"/>
      <c r="I108" s="17"/>
      <c r="J108" s="35"/>
      <c r="K108" s="30"/>
      <c r="L108" s="187"/>
      <c r="M108" s="188"/>
      <c r="N108" s="121" t="str">
        <f t="shared" si="10"/>
        <v/>
      </c>
      <c r="O108" s="123">
        <f t="shared" si="11"/>
        <v>1</v>
      </c>
      <c r="P108" s="124">
        <f t="shared" si="9"/>
        <v>0</v>
      </c>
      <c r="Q108" s="46"/>
      <c r="R108" s="46"/>
    </row>
    <row r="109" spans="1:18" ht="41.1" customHeight="1" thickBot="1" x14ac:dyDescent="0.3">
      <c r="A109" s="366">
        <v>60</v>
      </c>
      <c r="B109" s="274"/>
      <c r="C109" s="275"/>
      <c r="D109" s="276"/>
      <c r="E109" s="31"/>
      <c r="F109" s="31"/>
      <c r="G109" s="31"/>
      <c r="H109" s="31"/>
      <c r="I109" s="31"/>
      <c r="J109" s="36"/>
      <c r="K109" s="32"/>
      <c r="L109" s="189"/>
      <c r="M109" s="190"/>
      <c r="N109" s="121" t="str">
        <f t="shared" si="10"/>
        <v/>
      </c>
      <c r="O109" s="123">
        <f t="shared" si="11"/>
        <v>1</v>
      </c>
      <c r="P109" s="124">
        <f t="shared" si="9"/>
        <v>0</v>
      </c>
      <c r="Q109" s="119">
        <f>IF(COUNTA(J95:M109)&gt;0,1,0)</f>
        <v>0</v>
      </c>
      <c r="R109" s="46"/>
    </row>
    <row r="110" spans="1:18" ht="31.9" customHeight="1" thickBot="1" x14ac:dyDescent="0.3">
      <c r="A110" s="46"/>
      <c r="B110" s="46"/>
      <c r="C110" s="359"/>
      <c r="D110" s="46"/>
      <c r="E110" s="46"/>
      <c r="F110" s="46"/>
      <c r="G110" s="46"/>
      <c r="H110" s="46"/>
      <c r="I110" s="46"/>
      <c r="J110" s="46"/>
      <c r="K110" s="367" t="s">
        <v>35</v>
      </c>
      <c r="L110" s="191">
        <f>SUM(L95:L109)+L81</f>
        <v>0</v>
      </c>
      <c r="M110" s="360"/>
      <c r="N110" s="342"/>
      <c r="O110" s="46"/>
      <c r="P110" s="356"/>
      <c r="Q110" s="46"/>
      <c r="R110" s="46"/>
    </row>
    <row r="111" spans="1:18" x14ac:dyDescent="0.25">
      <c r="A111" s="119" t="s">
        <v>136</v>
      </c>
      <c r="B111" s="46"/>
      <c r="C111" s="359"/>
      <c r="D111" s="46"/>
      <c r="E111" s="46"/>
      <c r="F111" s="46"/>
      <c r="G111" s="46"/>
      <c r="H111" s="46"/>
      <c r="I111" s="46"/>
      <c r="J111" s="46"/>
      <c r="K111" s="46"/>
      <c r="L111" s="361"/>
      <c r="M111" s="46"/>
      <c r="N111" s="342"/>
      <c r="O111" s="46"/>
      <c r="P111" s="356"/>
      <c r="Q111" s="46"/>
      <c r="R111" s="46"/>
    </row>
    <row r="112" spans="1:18" x14ac:dyDescent="0.25">
      <c r="A112" s="46"/>
      <c r="B112" s="46"/>
      <c r="C112" s="359"/>
      <c r="D112" s="46"/>
      <c r="E112" s="46"/>
      <c r="F112" s="46"/>
      <c r="G112" s="46"/>
      <c r="H112" s="46"/>
      <c r="I112" s="46"/>
      <c r="J112" s="46"/>
      <c r="K112" s="46"/>
      <c r="L112" s="361"/>
      <c r="M112" s="46"/>
      <c r="N112" s="342"/>
      <c r="O112" s="46"/>
      <c r="P112" s="356"/>
      <c r="Q112" s="46"/>
      <c r="R112" s="46"/>
    </row>
    <row r="113" spans="1:18" ht="18.75" x14ac:dyDescent="0.3">
      <c r="A113" s="46"/>
      <c r="B113" s="46"/>
      <c r="C113" s="359"/>
      <c r="D113" s="352" t="s">
        <v>32</v>
      </c>
      <c r="E113" s="354">
        <f ca="1">imzatarihi</f>
        <v>46091</v>
      </c>
      <c r="F113" s="352" t="s">
        <v>33</v>
      </c>
      <c r="G113" s="355" t="str">
        <f>IF(kurulusyetkilisi&gt;0,kurulusyetkilisi,"")</f>
        <v/>
      </c>
      <c r="H113" s="46"/>
      <c r="I113" s="46"/>
      <c r="J113" s="46"/>
      <c r="K113" s="46"/>
      <c r="L113" s="361"/>
      <c r="M113" s="46"/>
      <c r="N113" s="342"/>
      <c r="O113" s="46"/>
      <c r="P113" s="356"/>
      <c r="Q113" s="46"/>
      <c r="R113" s="46"/>
    </row>
    <row r="114" spans="1:18" ht="18.75" x14ac:dyDescent="0.3">
      <c r="A114" s="46"/>
      <c r="B114" s="46"/>
      <c r="C114" s="359"/>
      <c r="D114" s="234"/>
      <c r="E114" s="234"/>
      <c r="F114" s="352" t="s">
        <v>34</v>
      </c>
      <c r="G114" s="233"/>
      <c r="H114" s="46"/>
      <c r="I114" s="46"/>
      <c r="J114" s="46"/>
      <c r="K114" s="46"/>
      <c r="L114" s="361"/>
      <c r="M114" s="46"/>
      <c r="N114" s="342"/>
      <c r="O114" s="46"/>
      <c r="P114" s="356"/>
      <c r="Q114" s="46"/>
      <c r="R114" s="46"/>
    </row>
    <row r="115" spans="1:18" x14ac:dyDescent="0.25">
      <c r="A115" s="46"/>
      <c r="B115" s="46"/>
      <c r="C115" s="359"/>
      <c r="D115" s="46"/>
      <c r="E115" s="46"/>
      <c r="F115" s="46"/>
      <c r="G115" s="46"/>
      <c r="H115" s="46"/>
      <c r="I115" s="46"/>
      <c r="J115" s="46"/>
      <c r="K115" s="46"/>
      <c r="L115" s="361"/>
      <c r="M115" s="46"/>
      <c r="N115" s="342"/>
      <c r="O115" s="46"/>
      <c r="P115" s="356"/>
      <c r="Q115" s="46"/>
      <c r="R115" s="46"/>
    </row>
    <row r="116" spans="1:18" x14ac:dyDescent="0.25">
      <c r="A116" s="46"/>
      <c r="B116" s="46"/>
      <c r="C116" s="359"/>
      <c r="D116" s="46"/>
      <c r="E116" s="46"/>
      <c r="F116" s="46"/>
      <c r="G116" s="46"/>
      <c r="H116" s="46"/>
      <c r="I116" s="46"/>
      <c r="J116" s="46"/>
      <c r="K116" s="46"/>
      <c r="L116" s="361"/>
      <c r="M116" s="46"/>
      <c r="N116" s="342"/>
      <c r="O116" s="46"/>
      <c r="P116" s="356"/>
      <c r="Q116" s="46"/>
      <c r="R116" s="46"/>
    </row>
    <row r="117" spans="1:18" x14ac:dyDescent="0.25">
      <c r="A117" s="555" t="s">
        <v>79</v>
      </c>
      <c r="B117" s="555"/>
      <c r="C117" s="555"/>
      <c r="D117" s="555"/>
      <c r="E117" s="555"/>
      <c r="F117" s="555"/>
      <c r="G117" s="555"/>
      <c r="H117" s="555"/>
      <c r="I117" s="555"/>
      <c r="J117" s="555"/>
      <c r="K117" s="555"/>
      <c r="L117" s="555"/>
      <c r="M117" s="555"/>
      <c r="N117" s="342"/>
      <c r="O117" s="46"/>
      <c r="P117" s="356"/>
      <c r="Q117" s="46"/>
      <c r="R117" s="46"/>
    </row>
    <row r="118" spans="1:18" x14ac:dyDescent="0.25">
      <c r="A118" s="508" t="str">
        <f>IF(YilDonem&lt;&gt;"",CONCATENATE(YilDonem," dönemine aittir."),"")</f>
        <v/>
      </c>
      <c r="B118" s="508"/>
      <c r="C118" s="508"/>
      <c r="D118" s="508"/>
      <c r="E118" s="508"/>
      <c r="F118" s="508"/>
      <c r="G118" s="508"/>
      <c r="H118" s="508"/>
      <c r="I118" s="508"/>
      <c r="J118" s="508"/>
      <c r="K118" s="508"/>
      <c r="L118" s="508"/>
      <c r="M118" s="508"/>
      <c r="N118" s="342"/>
      <c r="O118" s="46"/>
      <c r="P118" s="356"/>
      <c r="Q118" s="46"/>
      <c r="R118" s="46"/>
    </row>
    <row r="119" spans="1:18" ht="15.95" customHeight="1" thickBot="1" x14ac:dyDescent="0.3">
      <c r="A119" s="545" t="s">
        <v>80</v>
      </c>
      <c r="B119" s="545"/>
      <c r="C119" s="545"/>
      <c r="D119" s="545"/>
      <c r="E119" s="545"/>
      <c r="F119" s="545"/>
      <c r="G119" s="545"/>
      <c r="H119" s="545"/>
      <c r="I119" s="545"/>
      <c r="J119" s="545"/>
      <c r="K119" s="545"/>
      <c r="L119" s="545"/>
      <c r="M119" s="545"/>
      <c r="N119" s="342"/>
      <c r="O119" s="46"/>
      <c r="P119" s="356"/>
      <c r="Q119" s="46"/>
      <c r="R119" s="46"/>
    </row>
    <row r="120" spans="1:18" ht="31.7" customHeight="1" thickBot="1" x14ac:dyDescent="0.3">
      <c r="A120" s="546" t="s">
        <v>167</v>
      </c>
      <c r="B120" s="547"/>
      <c r="C120" s="547"/>
      <c r="D120" s="548"/>
      <c r="E120" s="546" t="str">
        <f>IF(ProjeNo&gt;0,ProjeNo,"")</f>
        <v/>
      </c>
      <c r="F120" s="547"/>
      <c r="G120" s="547"/>
      <c r="H120" s="547"/>
      <c r="I120" s="547"/>
      <c r="J120" s="547"/>
      <c r="K120" s="547"/>
      <c r="L120" s="547"/>
      <c r="M120" s="548"/>
      <c r="N120" s="342"/>
      <c r="O120" s="46"/>
      <c r="P120" s="356"/>
      <c r="Q120" s="46"/>
      <c r="R120" s="46"/>
    </row>
    <row r="121" spans="1:18" ht="31.7" customHeight="1" thickBot="1" x14ac:dyDescent="0.3">
      <c r="A121" s="549" t="s">
        <v>168</v>
      </c>
      <c r="B121" s="550"/>
      <c r="C121" s="550"/>
      <c r="D121" s="551"/>
      <c r="E121" s="552" t="str">
        <f>IF(ProjeAdi&gt;0,ProjeAdi,"")</f>
        <v/>
      </c>
      <c r="F121" s="553"/>
      <c r="G121" s="553"/>
      <c r="H121" s="553"/>
      <c r="I121" s="553"/>
      <c r="J121" s="553"/>
      <c r="K121" s="553"/>
      <c r="L121" s="553"/>
      <c r="M121" s="554"/>
      <c r="N121" s="342"/>
      <c r="O121" s="46"/>
      <c r="P121" s="356"/>
      <c r="Q121" s="46"/>
      <c r="R121" s="46"/>
    </row>
    <row r="122" spans="1:18" s="26" customFormat="1" ht="37.15" customHeight="1" thickBot="1" x14ac:dyDescent="0.3">
      <c r="A122" s="543" t="s">
        <v>3</v>
      </c>
      <c r="B122" s="543" t="s">
        <v>182</v>
      </c>
      <c r="C122" s="543" t="s">
        <v>183</v>
      </c>
      <c r="D122" s="543" t="s">
        <v>81</v>
      </c>
      <c r="E122" s="543" t="s">
        <v>4</v>
      </c>
      <c r="F122" s="543" t="s">
        <v>127</v>
      </c>
      <c r="G122" s="543" t="s">
        <v>86</v>
      </c>
      <c r="H122" s="543" t="s">
        <v>87</v>
      </c>
      <c r="I122" s="543" t="s">
        <v>138</v>
      </c>
      <c r="J122" s="543" t="s">
        <v>82</v>
      </c>
      <c r="K122" s="543" t="s">
        <v>83</v>
      </c>
      <c r="L122" s="362" t="s">
        <v>84</v>
      </c>
      <c r="M122" s="363" t="s">
        <v>84</v>
      </c>
      <c r="N122" s="357"/>
      <c r="O122" s="47"/>
      <c r="P122" s="358"/>
      <c r="Q122" s="47"/>
      <c r="R122" s="47"/>
    </row>
    <row r="123" spans="1:18" ht="18" customHeight="1" thickBot="1" x14ac:dyDescent="0.3">
      <c r="A123" s="544"/>
      <c r="B123" s="544"/>
      <c r="C123" s="544"/>
      <c r="D123" s="544"/>
      <c r="E123" s="544"/>
      <c r="F123" s="544"/>
      <c r="G123" s="544"/>
      <c r="H123" s="544"/>
      <c r="I123" s="544"/>
      <c r="J123" s="544"/>
      <c r="K123" s="544"/>
      <c r="L123" s="362" t="s">
        <v>85</v>
      </c>
      <c r="M123" s="363" t="s">
        <v>88</v>
      </c>
      <c r="N123" s="342"/>
      <c r="O123" s="46"/>
      <c r="P123" s="356"/>
      <c r="Q123" s="46"/>
      <c r="R123" s="46"/>
    </row>
    <row r="124" spans="1:18" ht="41.1" customHeight="1" x14ac:dyDescent="0.25">
      <c r="A124" s="364">
        <v>61</v>
      </c>
      <c r="B124" s="269"/>
      <c r="C124" s="270"/>
      <c r="D124" s="88"/>
      <c r="E124" s="27"/>
      <c r="F124" s="27"/>
      <c r="G124" s="27"/>
      <c r="H124" s="27"/>
      <c r="I124" s="27"/>
      <c r="J124" s="34"/>
      <c r="K124" s="29"/>
      <c r="L124" s="185"/>
      <c r="M124" s="186"/>
      <c r="N124" s="121" t="str">
        <f>IF(AND(COUNTA(D124:H124)&gt;0,O124=1),"Ulaşım Çeşidi,Belge Tarihi,Belge Numarası ve KDV Dahil Tutar doldurulduktan sonra KDV Hariç Tutar doldurulabilir.","")</f>
        <v/>
      </c>
      <c r="O124" s="123">
        <f>IF(COUNTA(I124:K124)+COUNTA(M124)=4,0,1)</f>
        <v>1</v>
      </c>
      <c r="P124" s="124">
        <f t="shared" ref="P124:P138" si="12">IF(O124=1,0,100000000)</f>
        <v>0</v>
      </c>
      <c r="Q124" s="46"/>
      <c r="R124" s="46"/>
    </row>
    <row r="125" spans="1:18" ht="41.1" customHeight="1" x14ac:dyDescent="0.25">
      <c r="A125" s="365">
        <v>62</v>
      </c>
      <c r="B125" s="271"/>
      <c r="C125" s="272"/>
      <c r="D125" s="273"/>
      <c r="E125" s="17"/>
      <c r="F125" s="17"/>
      <c r="G125" s="17"/>
      <c r="H125" s="17"/>
      <c r="I125" s="17"/>
      <c r="J125" s="35"/>
      <c r="K125" s="30"/>
      <c r="L125" s="187"/>
      <c r="M125" s="188"/>
      <c r="N125" s="121" t="str">
        <f t="shared" ref="N125:N138" si="13">IF(AND(COUNTA(D125:H125)&gt;0,O125=1),"Ulaşım Çeşidi,Belge Tarihi,Belge Numarası ve KDV Dahil Tutar doldurulduktan sonra KDV Hariç Tutar doldurulabilir.","")</f>
        <v/>
      </c>
      <c r="O125" s="123">
        <f t="shared" ref="O125:O138" si="14">IF(COUNTA(I125:K125)+COUNTA(M125)=4,0,1)</f>
        <v>1</v>
      </c>
      <c r="P125" s="124">
        <f t="shared" si="12"/>
        <v>0</v>
      </c>
      <c r="Q125" s="46"/>
      <c r="R125" s="46"/>
    </row>
    <row r="126" spans="1:18" ht="41.1" customHeight="1" x14ac:dyDescent="0.25">
      <c r="A126" s="365">
        <v>63</v>
      </c>
      <c r="B126" s="271"/>
      <c r="C126" s="272"/>
      <c r="D126" s="273"/>
      <c r="E126" s="17"/>
      <c r="F126" s="17"/>
      <c r="G126" s="17"/>
      <c r="H126" s="17"/>
      <c r="I126" s="17"/>
      <c r="J126" s="35"/>
      <c r="K126" s="30"/>
      <c r="L126" s="187"/>
      <c r="M126" s="188"/>
      <c r="N126" s="121"/>
      <c r="O126" s="123"/>
      <c r="P126" s="124"/>
      <c r="Q126" s="46"/>
      <c r="R126" s="46"/>
    </row>
    <row r="127" spans="1:18" ht="41.1" customHeight="1" x14ac:dyDescent="0.25">
      <c r="A127" s="365">
        <v>64</v>
      </c>
      <c r="B127" s="271"/>
      <c r="C127" s="272"/>
      <c r="D127" s="273"/>
      <c r="E127" s="17"/>
      <c r="F127" s="17"/>
      <c r="G127" s="17"/>
      <c r="H127" s="17"/>
      <c r="I127" s="17"/>
      <c r="J127" s="35"/>
      <c r="K127" s="30"/>
      <c r="L127" s="187"/>
      <c r="M127" s="188"/>
      <c r="N127" s="121"/>
      <c r="O127" s="123"/>
      <c r="P127" s="124"/>
      <c r="Q127" s="46"/>
      <c r="R127" s="46"/>
    </row>
    <row r="128" spans="1:18" ht="41.1" customHeight="1" x14ac:dyDescent="0.25">
      <c r="A128" s="365">
        <v>65</v>
      </c>
      <c r="B128" s="271"/>
      <c r="C128" s="272"/>
      <c r="D128" s="273"/>
      <c r="E128" s="17"/>
      <c r="F128" s="17"/>
      <c r="G128" s="17"/>
      <c r="H128" s="17"/>
      <c r="I128" s="17"/>
      <c r="J128" s="35"/>
      <c r="K128" s="30"/>
      <c r="L128" s="187"/>
      <c r="M128" s="188"/>
      <c r="N128" s="121"/>
      <c r="O128" s="123"/>
      <c r="P128" s="124"/>
      <c r="Q128" s="46"/>
      <c r="R128" s="46"/>
    </row>
    <row r="129" spans="1:18" ht="41.1" customHeight="1" x14ac:dyDescent="0.25">
      <c r="A129" s="365">
        <v>66</v>
      </c>
      <c r="B129" s="271"/>
      <c r="C129" s="272"/>
      <c r="D129" s="273"/>
      <c r="E129" s="17"/>
      <c r="F129" s="17"/>
      <c r="G129" s="17"/>
      <c r="H129" s="17"/>
      <c r="I129" s="17"/>
      <c r="J129" s="35"/>
      <c r="K129" s="30"/>
      <c r="L129" s="187"/>
      <c r="M129" s="188"/>
      <c r="N129" s="121" t="str">
        <f t="shared" si="13"/>
        <v/>
      </c>
      <c r="O129" s="123">
        <f t="shared" si="14"/>
        <v>1</v>
      </c>
      <c r="P129" s="124">
        <f t="shared" si="12"/>
        <v>0</v>
      </c>
      <c r="Q129" s="46"/>
      <c r="R129" s="46"/>
    </row>
    <row r="130" spans="1:18" ht="41.1" customHeight="1" x14ac:dyDescent="0.25">
      <c r="A130" s="365">
        <v>67</v>
      </c>
      <c r="B130" s="271"/>
      <c r="C130" s="272"/>
      <c r="D130" s="273"/>
      <c r="E130" s="17"/>
      <c r="F130" s="17"/>
      <c r="G130" s="17"/>
      <c r="H130" s="17"/>
      <c r="I130" s="17"/>
      <c r="J130" s="35"/>
      <c r="K130" s="30"/>
      <c r="L130" s="187"/>
      <c r="M130" s="188"/>
      <c r="N130" s="121" t="str">
        <f t="shared" si="13"/>
        <v/>
      </c>
      <c r="O130" s="123">
        <f t="shared" si="14"/>
        <v>1</v>
      </c>
      <c r="P130" s="124">
        <f t="shared" si="12"/>
        <v>0</v>
      </c>
      <c r="Q130" s="46"/>
      <c r="R130" s="46"/>
    </row>
    <row r="131" spans="1:18" ht="41.1" customHeight="1" x14ac:dyDescent="0.25">
      <c r="A131" s="365">
        <v>68</v>
      </c>
      <c r="B131" s="271"/>
      <c r="C131" s="272"/>
      <c r="D131" s="273"/>
      <c r="E131" s="17"/>
      <c r="F131" s="17"/>
      <c r="G131" s="17"/>
      <c r="H131" s="17"/>
      <c r="I131" s="17"/>
      <c r="J131" s="35"/>
      <c r="K131" s="30"/>
      <c r="L131" s="187"/>
      <c r="M131" s="188"/>
      <c r="N131" s="121" t="str">
        <f t="shared" si="13"/>
        <v/>
      </c>
      <c r="O131" s="123">
        <f t="shared" si="14"/>
        <v>1</v>
      </c>
      <c r="P131" s="124">
        <f t="shared" si="12"/>
        <v>0</v>
      </c>
      <c r="Q131" s="46"/>
      <c r="R131" s="46"/>
    </row>
    <row r="132" spans="1:18" ht="41.1" customHeight="1" x14ac:dyDescent="0.25">
      <c r="A132" s="365">
        <v>69</v>
      </c>
      <c r="B132" s="271"/>
      <c r="C132" s="272"/>
      <c r="D132" s="273"/>
      <c r="E132" s="17"/>
      <c r="F132" s="17"/>
      <c r="G132" s="17"/>
      <c r="H132" s="17"/>
      <c r="I132" s="17"/>
      <c r="J132" s="35"/>
      <c r="K132" s="30"/>
      <c r="L132" s="187"/>
      <c r="M132" s="188"/>
      <c r="N132" s="121" t="str">
        <f t="shared" si="13"/>
        <v/>
      </c>
      <c r="O132" s="123">
        <f t="shared" si="14"/>
        <v>1</v>
      </c>
      <c r="P132" s="124">
        <f t="shared" si="12"/>
        <v>0</v>
      </c>
      <c r="Q132" s="46"/>
      <c r="R132" s="46"/>
    </row>
    <row r="133" spans="1:18" ht="41.1" customHeight="1" x14ac:dyDescent="0.25">
      <c r="A133" s="365">
        <v>70</v>
      </c>
      <c r="B133" s="271"/>
      <c r="C133" s="272"/>
      <c r="D133" s="273"/>
      <c r="E133" s="17"/>
      <c r="F133" s="17"/>
      <c r="G133" s="17"/>
      <c r="H133" s="17"/>
      <c r="I133" s="17"/>
      <c r="J133" s="35"/>
      <c r="K133" s="30"/>
      <c r="L133" s="187"/>
      <c r="M133" s="188"/>
      <c r="N133" s="121" t="str">
        <f t="shared" si="13"/>
        <v/>
      </c>
      <c r="O133" s="123">
        <f t="shared" si="14"/>
        <v>1</v>
      </c>
      <c r="P133" s="124">
        <f t="shared" si="12"/>
        <v>0</v>
      </c>
      <c r="Q133" s="46"/>
      <c r="R133" s="46"/>
    </row>
    <row r="134" spans="1:18" ht="41.1" customHeight="1" x14ac:dyDescent="0.25">
      <c r="A134" s="365">
        <v>71</v>
      </c>
      <c r="B134" s="271"/>
      <c r="C134" s="272"/>
      <c r="D134" s="273"/>
      <c r="E134" s="17"/>
      <c r="F134" s="17"/>
      <c r="G134" s="17"/>
      <c r="H134" s="17"/>
      <c r="I134" s="17"/>
      <c r="J134" s="35"/>
      <c r="K134" s="30"/>
      <c r="L134" s="187"/>
      <c r="M134" s="188"/>
      <c r="N134" s="121" t="str">
        <f t="shared" si="13"/>
        <v/>
      </c>
      <c r="O134" s="123">
        <f t="shared" si="14"/>
        <v>1</v>
      </c>
      <c r="P134" s="124">
        <f t="shared" si="12"/>
        <v>0</v>
      </c>
      <c r="Q134" s="46"/>
      <c r="R134" s="46"/>
    </row>
    <row r="135" spans="1:18" ht="41.1" customHeight="1" x14ac:dyDescent="0.25">
      <c r="A135" s="365">
        <v>72</v>
      </c>
      <c r="B135" s="271"/>
      <c r="C135" s="272"/>
      <c r="D135" s="273"/>
      <c r="E135" s="17"/>
      <c r="F135" s="17"/>
      <c r="G135" s="17"/>
      <c r="H135" s="17"/>
      <c r="I135" s="17"/>
      <c r="J135" s="35"/>
      <c r="K135" s="30"/>
      <c r="L135" s="187"/>
      <c r="M135" s="188"/>
      <c r="N135" s="121" t="str">
        <f t="shared" si="13"/>
        <v/>
      </c>
      <c r="O135" s="123">
        <f t="shared" si="14"/>
        <v>1</v>
      </c>
      <c r="P135" s="124">
        <f t="shared" si="12"/>
        <v>0</v>
      </c>
      <c r="Q135" s="46"/>
      <c r="R135" s="46"/>
    </row>
    <row r="136" spans="1:18" ht="41.1" customHeight="1" x14ac:dyDescent="0.25">
      <c r="A136" s="365">
        <v>73</v>
      </c>
      <c r="B136" s="271"/>
      <c r="C136" s="272"/>
      <c r="D136" s="273"/>
      <c r="E136" s="17"/>
      <c r="F136" s="17"/>
      <c r="G136" s="17"/>
      <c r="H136" s="17"/>
      <c r="I136" s="17"/>
      <c r="J136" s="35"/>
      <c r="K136" s="30"/>
      <c r="L136" s="187"/>
      <c r="M136" s="188"/>
      <c r="N136" s="121" t="str">
        <f t="shared" si="13"/>
        <v/>
      </c>
      <c r="O136" s="123">
        <f t="shared" si="14"/>
        <v>1</v>
      </c>
      <c r="P136" s="124">
        <f t="shared" si="12"/>
        <v>0</v>
      </c>
      <c r="Q136" s="46"/>
      <c r="R136" s="46"/>
    </row>
    <row r="137" spans="1:18" ht="41.1" customHeight="1" x14ac:dyDescent="0.25">
      <c r="A137" s="365">
        <v>74</v>
      </c>
      <c r="B137" s="271"/>
      <c r="C137" s="272"/>
      <c r="D137" s="273"/>
      <c r="E137" s="17"/>
      <c r="F137" s="17"/>
      <c r="G137" s="17"/>
      <c r="H137" s="17"/>
      <c r="I137" s="17"/>
      <c r="J137" s="35"/>
      <c r="K137" s="30"/>
      <c r="L137" s="187"/>
      <c r="M137" s="188"/>
      <c r="N137" s="121" t="str">
        <f t="shared" si="13"/>
        <v/>
      </c>
      <c r="O137" s="123">
        <f t="shared" si="14"/>
        <v>1</v>
      </c>
      <c r="P137" s="124">
        <f t="shared" si="12"/>
        <v>0</v>
      </c>
      <c r="Q137" s="46"/>
      <c r="R137" s="46"/>
    </row>
    <row r="138" spans="1:18" ht="41.1" customHeight="1" thickBot="1" x14ac:dyDescent="0.3">
      <c r="A138" s="366">
        <v>75</v>
      </c>
      <c r="B138" s="274"/>
      <c r="C138" s="275"/>
      <c r="D138" s="276"/>
      <c r="E138" s="31"/>
      <c r="F138" s="31"/>
      <c r="G138" s="31"/>
      <c r="H138" s="31"/>
      <c r="I138" s="31"/>
      <c r="J138" s="36"/>
      <c r="K138" s="32"/>
      <c r="L138" s="189"/>
      <c r="M138" s="190"/>
      <c r="N138" s="121" t="str">
        <f t="shared" si="13"/>
        <v/>
      </c>
      <c r="O138" s="123">
        <f t="shared" si="14"/>
        <v>1</v>
      </c>
      <c r="P138" s="124">
        <f t="shared" si="12"/>
        <v>0</v>
      </c>
      <c r="Q138" s="119">
        <f>IF(COUNTA(J124:M138)&gt;0,1,0)</f>
        <v>0</v>
      </c>
      <c r="R138" s="46"/>
    </row>
    <row r="139" spans="1:18" ht="31.9" customHeight="1" thickBot="1" x14ac:dyDescent="0.3">
      <c r="A139" s="46"/>
      <c r="B139" s="46"/>
      <c r="C139" s="359"/>
      <c r="D139" s="46"/>
      <c r="E139" s="46"/>
      <c r="F139" s="46"/>
      <c r="G139" s="46"/>
      <c r="H139" s="46"/>
      <c r="I139" s="46"/>
      <c r="J139" s="46"/>
      <c r="K139" s="367" t="s">
        <v>35</v>
      </c>
      <c r="L139" s="191">
        <f>SUM(L124:L138)+L110</f>
        <v>0</v>
      </c>
      <c r="M139" s="360"/>
      <c r="N139" s="342"/>
      <c r="O139" s="46"/>
      <c r="P139" s="356"/>
      <c r="Q139" s="46"/>
      <c r="R139" s="46"/>
    </row>
    <row r="140" spans="1:18" x14ac:dyDescent="0.25">
      <c r="A140" s="119" t="s">
        <v>136</v>
      </c>
      <c r="B140" s="46"/>
      <c r="C140" s="359"/>
      <c r="D140" s="46"/>
      <c r="E140" s="46"/>
      <c r="F140" s="46"/>
      <c r="G140" s="46"/>
      <c r="H140" s="46"/>
      <c r="I140" s="46"/>
      <c r="J140" s="46"/>
      <c r="K140" s="46"/>
      <c r="L140" s="361"/>
      <c r="M140" s="46"/>
      <c r="N140" s="342"/>
      <c r="O140" s="46"/>
      <c r="P140" s="356"/>
      <c r="Q140" s="46"/>
      <c r="R140" s="46"/>
    </row>
    <row r="141" spans="1:18" x14ac:dyDescent="0.25">
      <c r="A141" s="46"/>
      <c r="B141" s="46"/>
      <c r="C141" s="359"/>
      <c r="D141" s="46"/>
      <c r="E141" s="46"/>
      <c r="F141" s="46"/>
      <c r="G141" s="46"/>
      <c r="H141" s="46"/>
      <c r="I141" s="46"/>
      <c r="J141" s="46"/>
      <c r="K141" s="46"/>
      <c r="L141" s="361"/>
      <c r="M141" s="46"/>
      <c r="N141" s="342"/>
      <c r="O141" s="46"/>
      <c r="P141" s="356"/>
      <c r="Q141" s="46"/>
      <c r="R141" s="46"/>
    </row>
    <row r="142" spans="1:18" ht="18.75" x14ac:dyDescent="0.3">
      <c r="A142" s="46"/>
      <c r="B142" s="46"/>
      <c r="C142" s="359"/>
      <c r="D142" s="352" t="s">
        <v>32</v>
      </c>
      <c r="E142" s="354">
        <f ca="1">imzatarihi</f>
        <v>46091</v>
      </c>
      <c r="F142" s="352" t="s">
        <v>33</v>
      </c>
      <c r="G142" s="355" t="str">
        <f>IF(kurulusyetkilisi&gt;0,kurulusyetkilisi,"")</f>
        <v/>
      </c>
      <c r="H142" s="46"/>
      <c r="I142" s="46"/>
      <c r="J142" s="46"/>
      <c r="K142" s="46"/>
      <c r="L142" s="361"/>
      <c r="M142" s="46"/>
      <c r="N142" s="342"/>
      <c r="O142" s="46"/>
      <c r="P142" s="356"/>
      <c r="Q142" s="46"/>
      <c r="R142" s="46"/>
    </row>
    <row r="143" spans="1:18" ht="18.75" x14ac:dyDescent="0.3">
      <c r="A143" s="46"/>
      <c r="B143" s="46"/>
      <c r="C143" s="359"/>
      <c r="D143" s="234"/>
      <c r="E143" s="234"/>
      <c r="F143" s="352" t="s">
        <v>34</v>
      </c>
      <c r="G143" s="233"/>
      <c r="H143" s="46"/>
      <c r="I143" s="46"/>
      <c r="J143" s="46"/>
      <c r="K143" s="46"/>
      <c r="L143" s="361"/>
      <c r="M143" s="46"/>
      <c r="N143" s="342"/>
      <c r="O143" s="46"/>
      <c r="P143" s="356"/>
      <c r="Q143" s="46"/>
      <c r="R143" s="46"/>
    </row>
    <row r="144" spans="1:18" x14ac:dyDescent="0.25">
      <c r="A144" s="46"/>
      <c r="B144" s="46"/>
      <c r="C144" s="359"/>
      <c r="D144" s="46"/>
      <c r="E144" s="46"/>
      <c r="F144" s="46"/>
      <c r="G144" s="46"/>
      <c r="H144" s="46"/>
      <c r="I144" s="46"/>
      <c r="J144" s="46"/>
      <c r="K144" s="46"/>
      <c r="L144" s="361"/>
      <c r="M144" s="46"/>
      <c r="N144" s="342"/>
      <c r="O144" s="46"/>
      <c r="P144" s="356"/>
      <c r="Q144" s="46"/>
      <c r="R144" s="46"/>
    </row>
    <row r="145" spans="1:18" x14ac:dyDescent="0.25">
      <c r="A145" s="46"/>
      <c r="B145" s="46"/>
      <c r="C145" s="359"/>
      <c r="D145" s="46"/>
      <c r="E145" s="46"/>
      <c r="F145" s="46"/>
      <c r="G145" s="46"/>
      <c r="H145" s="46"/>
      <c r="I145" s="46"/>
      <c r="J145" s="46"/>
      <c r="K145" s="46"/>
      <c r="L145" s="361"/>
      <c r="M145" s="46"/>
      <c r="N145" s="342"/>
      <c r="O145" s="46"/>
      <c r="P145" s="356"/>
      <c r="Q145" s="46"/>
      <c r="R145" s="46"/>
    </row>
    <row r="146" spans="1:18" x14ac:dyDescent="0.25">
      <c r="A146" s="555" t="s">
        <v>79</v>
      </c>
      <c r="B146" s="555"/>
      <c r="C146" s="555"/>
      <c r="D146" s="555"/>
      <c r="E146" s="555"/>
      <c r="F146" s="555"/>
      <c r="G146" s="555"/>
      <c r="H146" s="555"/>
      <c r="I146" s="555"/>
      <c r="J146" s="555"/>
      <c r="K146" s="555"/>
      <c r="L146" s="555"/>
      <c r="M146" s="555"/>
      <c r="N146" s="342"/>
      <c r="O146" s="46"/>
      <c r="P146" s="356"/>
      <c r="Q146" s="46"/>
      <c r="R146" s="46"/>
    </row>
    <row r="147" spans="1:18" x14ac:dyDescent="0.25">
      <c r="A147" s="508" t="str">
        <f>IF(YilDonem&lt;&gt;"",CONCATENATE(YilDonem," dönemine aittir."),"")</f>
        <v/>
      </c>
      <c r="B147" s="508"/>
      <c r="C147" s="508"/>
      <c r="D147" s="508"/>
      <c r="E147" s="508"/>
      <c r="F147" s="508"/>
      <c r="G147" s="508"/>
      <c r="H147" s="508"/>
      <c r="I147" s="508"/>
      <c r="J147" s="508"/>
      <c r="K147" s="508"/>
      <c r="L147" s="508"/>
      <c r="M147" s="508"/>
      <c r="N147" s="342"/>
      <c r="O147" s="46"/>
      <c r="P147" s="356"/>
      <c r="Q147" s="46"/>
      <c r="R147" s="46"/>
    </row>
    <row r="148" spans="1:18" ht="15.95" customHeight="1" thickBot="1" x14ac:dyDescent="0.3">
      <c r="A148" s="545" t="s">
        <v>80</v>
      </c>
      <c r="B148" s="545"/>
      <c r="C148" s="545"/>
      <c r="D148" s="545"/>
      <c r="E148" s="545"/>
      <c r="F148" s="545"/>
      <c r="G148" s="545"/>
      <c r="H148" s="545"/>
      <c r="I148" s="545"/>
      <c r="J148" s="545"/>
      <c r="K148" s="545"/>
      <c r="L148" s="545"/>
      <c r="M148" s="545"/>
      <c r="N148" s="342"/>
      <c r="O148" s="46"/>
      <c r="P148" s="356"/>
      <c r="Q148" s="46"/>
      <c r="R148" s="46"/>
    </row>
    <row r="149" spans="1:18" ht="31.7" customHeight="1" thickBot="1" x14ac:dyDescent="0.3">
      <c r="A149" s="546" t="s">
        <v>167</v>
      </c>
      <c r="B149" s="547"/>
      <c r="C149" s="547"/>
      <c r="D149" s="548"/>
      <c r="E149" s="546" t="str">
        <f>IF(ProjeNo&gt;0,ProjeNo,"")</f>
        <v/>
      </c>
      <c r="F149" s="547"/>
      <c r="G149" s="547"/>
      <c r="H149" s="547"/>
      <c r="I149" s="547"/>
      <c r="J149" s="547"/>
      <c r="K149" s="547"/>
      <c r="L149" s="547"/>
      <c r="M149" s="548"/>
      <c r="N149" s="342"/>
      <c r="O149" s="46"/>
      <c r="P149" s="356"/>
      <c r="Q149" s="46"/>
      <c r="R149" s="46"/>
    </row>
    <row r="150" spans="1:18" ht="31.7" customHeight="1" thickBot="1" x14ac:dyDescent="0.3">
      <c r="A150" s="549" t="s">
        <v>168</v>
      </c>
      <c r="B150" s="550"/>
      <c r="C150" s="550"/>
      <c r="D150" s="551"/>
      <c r="E150" s="552" t="str">
        <f>IF(ProjeAdi&gt;0,ProjeAdi,"")</f>
        <v/>
      </c>
      <c r="F150" s="553"/>
      <c r="G150" s="553"/>
      <c r="H150" s="553"/>
      <c r="I150" s="553"/>
      <c r="J150" s="553"/>
      <c r="K150" s="553"/>
      <c r="L150" s="553"/>
      <c r="M150" s="554"/>
      <c r="N150" s="342"/>
      <c r="O150" s="46"/>
      <c r="P150" s="356"/>
      <c r="Q150" s="46"/>
      <c r="R150" s="46"/>
    </row>
    <row r="151" spans="1:18" s="26" customFormat="1" ht="37.15" customHeight="1" thickBot="1" x14ac:dyDescent="0.3">
      <c r="A151" s="543" t="s">
        <v>3</v>
      </c>
      <c r="B151" s="543" t="s">
        <v>182</v>
      </c>
      <c r="C151" s="543" t="s">
        <v>183</v>
      </c>
      <c r="D151" s="543" t="s">
        <v>81</v>
      </c>
      <c r="E151" s="543" t="s">
        <v>4</v>
      </c>
      <c r="F151" s="543" t="s">
        <v>127</v>
      </c>
      <c r="G151" s="543" t="s">
        <v>86</v>
      </c>
      <c r="H151" s="543" t="s">
        <v>87</v>
      </c>
      <c r="I151" s="543" t="s">
        <v>138</v>
      </c>
      <c r="J151" s="543" t="s">
        <v>82</v>
      </c>
      <c r="K151" s="543" t="s">
        <v>83</v>
      </c>
      <c r="L151" s="362" t="s">
        <v>84</v>
      </c>
      <c r="M151" s="363" t="s">
        <v>84</v>
      </c>
      <c r="N151" s="357"/>
      <c r="O151" s="47"/>
      <c r="P151" s="358"/>
      <c r="Q151" s="47"/>
      <c r="R151" s="47"/>
    </row>
    <row r="152" spans="1:18" ht="18" customHeight="1" thickBot="1" x14ac:dyDescent="0.3">
      <c r="A152" s="544"/>
      <c r="B152" s="544"/>
      <c r="C152" s="544"/>
      <c r="D152" s="544"/>
      <c r="E152" s="544"/>
      <c r="F152" s="544"/>
      <c r="G152" s="544"/>
      <c r="H152" s="544"/>
      <c r="I152" s="544"/>
      <c r="J152" s="544"/>
      <c r="K152" s="544"/>
      <c r="L152" s="362" t="s">
        <v>85</v>
      </c>
      <c r="M152" s="363" t="s">
        <v>88</v>
      </c>
      <c r="N152" s="342"/>
      <c r="O152" s="46"/>
      <c r="P152" s="356"/>
      <c r="Q152" s="46"/>
      <c r="R152" s="46"/>
    </row>
    <row r="153" spans="1:18" ht="41.1" customHeight="1" x14ac:dyDescent="0.25">
      <c r="A153" s="364">
        <v>76</v>
      </c>
      <c r="B153" s="269"/>
      <c r="C153" s="270"/>
      <c r="D153" s="88"/>
      <c r="E153" s="27"/>
      <c r="F153" s="27"/>
      <c r="G153" s="27"/>
      <c r="H153" s="27"/>
      <c r="I153" s="27"/>
      <c r="J153" s="34"/>
      <c r="K153" s="29"/>
      <c r="L153" s="185"/>
      <c r="M153" s="186"/>
      <c r="N153" s="121" t="str">
        <f>IF(AND(COUNTA(D153:H153)&gt;0,O153=1),"Ulaşım Çeşidi,Belge Tarihi,Belge Numarası ve KDV Dahil Tutar doldurulduktan sonra KDV Hariç Tutar doldurulabilir.","")</f>
        <v/>
      </c>
      <c r="O153" s="123">
        <f>IF(COUNTA(I153:K153)+COUNTA(M153)=4,0,1)</f>
        <v>1</v>
      </c>
      <c r="P153" s="124">
        <f t="shared" ref="P153:P167" si="15">IF(O153=1,0,100000000)</f>
        <v>0</v>
      </c>
      <c r="Q153" s="46"/>
      <c r="R153" s="46"/>
    </row>
    <row r="154" spans="1:18" ht="41.1" customHeight="1" x14ac:dyDescent="0.25">
      <c r="A154" s="365">
        <v>77</v>
      </c>
      <c r="B154" s="271"/>
      <c r="C154" s="272"/>
      <c r="D154" s="273"/>
      <c r="E154" s="17"/>
      <c r="F154" s="17"/>
      <c r="G154" s="17"/>
      <c r="H154" s="17"/>
      <c r="I154" s="17"/>
      <c r="J154" s="35"/>
      <c r="K154" s="30"/>
      <c r="L154" s="187"/>
      <c r="M154" s="188"/>
      <c r="N154" s="121" t="str">
        <f t="shared" ref="N154:N167" si="16">IF(AND(COUNTA(D154:H154)&gt;0,O154=1),"Ulaşım Çeşidi,Belge Tarihi,Belge Numarası ve KDV Dahil Tutar doldurulduktan sonra KDV Hariç Tutar doldurulabilir.","")</f>
        <v/>
      </c>
      <c r="O154" s="123">
        <f t="shared" ref="O154:O167" si="17">IF(COUNTA(I154:K154)+COUNTA(M154)=4,0,1)</f>
        <v>1</v>
      </c>
      <c r="P154" s="124">
        <f t="shared" si="15"/>
        <v>0</v>
      </c>
      <c r="Q154" s="46"/>
      <c r="R154" s="46"/>
    </row>
    <row r="155" spans="1:18" ht="41.1" customHeight="1" x14ac:dyDescent="0.25">
      <c r="A155" s="365">
        <v>78</v>
      </c>
      <c r="B155" s="271"/>
      <c r="C155" s="272"/>
      <c r="D155" s="273"/>
      <c r="E155" s="17"/>
      <c r="F155" s="17"/>
      <c r="G155" s="17"/>
      <c r="H155" s="17"/>
      <c r="I155" s="17"/>
      <c r="J155" s="35"/>
      <c r="K155" s="30"/>
      <c r="L155" s="187"/>
      <c r="M155" s="188"/>
      <c r="N155" s="121"/>
      <c r="O155" s="123"/>
      <c r="P155" s="124"/>
      <c r="Q155" s="46"/>
      <c r="R155" s="46"/>
    </row>
    <row r="156" spans="1:18" ht="41.1" customHeight="1" x14ac:dyDescent="0.25">
      <c r="A156" s="365">
        <v>79</v>
      </c>
      <c r="B156" s="271"/>
      <c r="C156" s="272"/>
      <c r="D156" s="273"/>
      <c r="E156" s="17"/>
      <c r="F156" s="17"/>
      <c r="G156" s="17"/>
      <c r="H156" s="17"/>
      <c r="I156" s="17"/>
      <c r="J156" s="35"/>
      <c r="K156" s="30"/>
      <c r="L156" s="187"/>
      <c r="M156" s="188"/>
      <c r="N156" s="121"/>
      <c r="O156" s="123"/>
      <c r="P156" s="124"/>
      <c r="Q156" s="46"/>
      <c r="R156" s="46"/>
    </row>
    <row r="157" spans="1:18" ht="41.1" customHeight="1" x14ac:dyDescent="0.25">
      <c r="A157" s="365">
        <v>80</v>
      </c>
      <c r="B157" s="271"/>
      <c r="C157" s="272"/>
      <c r="D157" s="273"/>
      <c r="E157" s="17"/>
      <c r="F157" s="17"/>
      <c r="G157" s="17"/>
      <c r="H157" s="17"/>
      <c r="I157" s="17"/>
      <c r="J157" s="35"/>
      <c r="K157" s="30"/>
      <c r="L157" s="187"/>
      <c r="M157" s="188"/>
      <c r="N157" s="121"/>
      <c r="O157" s="123"/>
      <c r="P157" s="124"/>
      <c r="Q157" s="46"/>
      <c r="R157" s="46"/>
    </row>
    <row r="158" spans="1:18" ht="41.1" customHeight="1" x14ac:dyDescent="0.25">
      <c r="A158" s="365">
        <v>81</v>
      </c>
      <c r="B158" s="271"/>
      <c r="C158" s="272"/>
      <c r="D158" s="273"/>
      <c r="E158" s="17"/>
      <c r="F158" s="17"/>
      <c r="G158" s="17"/>
      <c r="H158" s="17"/>
      <c r="I158" s="17"/>
      <c r="J158" s="35"/>
      <c r="K158" s="30"/>
      <c r="L158" s="187"/>
      <c r="M158" s="188"/>
      <c r="N158" s="121" t="str">
        <f t="shared" si="16"/>
        <v/>
      </c>
      <c r="O158" s="123">
        <f t="shared" si="17"/>
        <v>1</v>
      </c>
      <c r="P158" s="124">
        <f t="shared" si="15"/>
        <v>0</v>
      </c>
      <c r="Q158" s="46"/>
      <c r="R158" s="46"/>
    </row>
    <row r="159" spans="1:18" ht="41.1" customHeight="1" x14ac:dyDescent="0.25">
      <c r="A159" s="365">
        <v>82</v>
      </c>
      <c r="B159" s="271"/>
      <c r="C159" s="272"/>
      <c r="D159" s="273"/>
      <c r="E159" s="17"/>
      <c r="F159" s="17"/>
      <c r="G159" s="17"/>
      <c r="H159" s="17"/>
      <c r="I159" s="17"/>
      <c r="J159" s="35"/>
      <c r="K159" s="30"/>
      <c r="L159" s="187"/>
      <c r="M159" s="188"/>
      <c r="N159" s="121" t="str">
        <f t="shared" si="16"/>
        <v/>
      </c>
      <c r="O159" s="123">
        <f t="shared" si="17"/>
        <v>1</v>
      </c>
      <c r="P159" s="124">
        <f t="shared" si="15"/>
        <v>0</v>
      </c>
      <c r="Q159" s="46"/>
      <c r="R159" s="46"/>
    </row>
    <row r="160" spans="1:18" ht="41.1" customHeight="1" x14ac:dyDescent="0.25">
      <c r="A160" s="365">
        <v>83</v>
      </c>
      <c r="B160" s="271"/>
      <c r="C160" s="272"/>
      <c r="D160" s="273"/>
      <c r="E160" s="17"/>
      <c r="F160" s="17"/>
      <c r="G160" s="17"/>
      <c r="H160" s="17"/>
      <c r="I160" s="17"/>
      <c r="J160" s="35"/>
      <c r="K160" s="30"/>
      <c r="L160" s="187"/>
      <c r="M160" s="188"/>
      <c r="N160" s="121" t="str">
        <f t="shared" si="16"/>
        <v/>
      </c>
      <c r="O160" s="123">
        <f t="shared" si="17"/>
        <v>1</v>
      </c>
      <c r="P160" s="124">
        <f t="shared" si="15"/>
        <v>0</v>
      </c>
      <c r="Q160" s="46"/>
      <c r="R160" s="46"/>
    </row>
    <row r="161" spans="1:18" ht="41.1" customHeight="1" x14ac:dyDescent="0.25">
      <c r="A161" s="365">
        <v>84</v>
      </c>
      <c r="B161" s="271"/>
      <c r="C161" s="272"/>
      <c r="D161" s="273"/>
      <c r="E161" s="17"/>
      <c r="F161" s="17"/>
      <c r="G161" s="17"/>
      <c r="H161" s="17"/>
      <c r="I161" s="17"/>
      <c r="J161" s="35"/>
      <c r="K161" s="30"/>
      <c r="L161" s="187"/>
      <c r="M161" s="188"/>
      <c r="N161" s="121" t="str">
        <f t="shared" si="16"/>
        <v/>
      </c>
      <c r="O161" s="123">
        <f t="shared" si="17"/>
        <v>1</v>
      </c>
      <c r="P161" s="124">
        <f t="shared" si="15"/>
        <v>0</v>
      </c>
      <c r="Q161" s="46"/>
      <c r="R161" s="46"/>
    </row>
    <row r="162" spans="1:18" ht="41.1" customHeight="1" x14ac:dyDescent="0.25">
      <c r="A162" s="365">
        <v>85</v>
      </c>
      <c r="B162" s="271"/>
      <c r="C162" s="272"/>
      <c r="D162" s="273"/>
      <c r="E162" s="17"/>
      <c r="F162" s="17"/>
      <c r="G162" s="17"/>
      <c r="H162" s="17"/>
      <c r="I162" s="17"/>
      <c r="J162" s="35"/>
      <c r="K162" s="30"/>
      <c r="L162" s="187"/>
      <c r="M162" s="188"/>
      <c r="N162" s="121" t="str">
        <f t="shared" si="16"/>
        <v/>
      </c>
      <c r="O162" s="123">
        <f t="shared" si="17"/>
        <v>1</v>
      </c>
      <c r="P162" s="124">
        <f t="shared" si="15"/>
        <v>0</v>
      </c>
      <c r="Q162" s="46"/>
      <c r="R162" s="46"/>
    </row>
    <row r="163" spans="1:18" ht="41.1" customHeight="1" x14ac:dyDescent="0.25">
      <c r="A163" s="365">
        <v>86</v>
      </c>
      <c r="B163" s="271"/>
      <c r="C163" s="272"/>
      <c r="D163" s="273"/>
      <c r="E163" s="17"/>
      <c r="F163" s="17"/>
      <c r="G163" s="17"/>
      <c r="H163" s="17"/>
      <c r="I163" s="17"/>
      <c r="J163" s="35"/>
      <c r="K163" s="30"/>
      <c r="L163" s="187"/>
      <c r="M163" s="188"/>
      <c r="N163" s="121" t="str">
        <f t="shared" si="16"/>
        <v/>
      </c>
      <c r="O163" s="123">
        <f t="shared" si="17"/>
        <v>1</v>
      </c>
      <c r="P163" s="124">
        <f t="shared" si="15"/>
        <v>0</v>
      </c>
      <c r="Q163" s="46"/>
      <c r="R163" s="46"/>
    </row>
    <row r="164" spans="1:18" ht="41.1" customHeight="1" x14ac:dyDescent="0.25">
      <c r="A164" s="365">
        <v>87</v>
      </c>
      <c r="B164" s="271"/>
      <c r="C164" s="272"/>
      <c r="D164" s="273"/>
      <c r="E164" s="17"/>
      <c r="F164" s="17"/>
      <c r="G164" s="17"/>
      <c r="H164" s="17"/>
      <c r="I164" s="17"/>
      <c r="J164" s="35"/>
      <c r="K164" s="30"/>
      <c r="L164" s="187"/>
      <c r="M164" s="188"/>
      <c r="N164" s="121" t="str">
        <f t="shared" si="16"/>
        <v/>
      </c>
      <c r="O164" s="123">
        <f t="shared" si="17"/>
        <v>1</v>
      </c>
      <c r="P164" s="124">
        <f t="shared" si="15"/>
        <v>0</v>
      </c>
      <c r="Q164" s="46"/>
      <c r="R164" s="46"/>
    </row>
    <row r="165" spans="1:18" ht="41.1" customHeight="1" x14ac:dyDescent="0.25">
      <c r="A165" s="365">
        <v>88</v>
      </c>
      <c r="B165" s="271"/>
      <c r="C165" s="272"/>
      <c r="D165" s="273"/>
      <c r="E165" s="17"/>
      <c r="F165" s="17"/>
      <c r="G165" s="17"/>
      <c r="H165" s="17"/>
      <c r="I165" s="17"/>
      <c r="J165" s="35"/>
      <c r="K165" s="30"/>
      <c r="L165" s="187"/>
      <c r="M165" s="188"/>
      <c r="N165" s="121" t="str">
        <f t="shared" si="16"/>
        <v/>
      </c>
      <c r="O165" s="123">
        <f t="shared" si="17"/>
        <v>1</v>
      </c>
      <c r="P165" s="124">
        <f t="shared" si="15"/>
        <v>0</v>
      </c>
      <c r="Q165" s="46"/>
      <c r="R165" s="46"/>
    </row>
    <row r="166" spans="1:18" ht="41.1" customHeight="1" x14ac:dyDescent="0.25">
      <c r="A166" s="365">
        <v>89</v>
      </c>
      <c r="B166" s="271"/>
      <c r="C166" s="272"/>
      <c r="D166" s="273"/>
      <c r="E166" s="17"/>
      <c r="F166" s="17"/>
      <c r="G166" s="17"/>
      <c r="H166" s="17"/>
      <c r="I166" s="17"/>
      <c r="J166" s="35"/>
      <c r="K166" s="30"/>
      <c r="L166" s="187"/>
      <c r="M166" s="188"/>
      <c r="N166" s="121" t="str">
        <f t="shared" si="16"/>
        <v/>
      </c>
      <c r="O166" s="123">
        <f t="shared" si="17"/>
        <v>1</v>
      </c>
      <c r="P166" s="124">
        <f t="shared" si="15"/>
        <v>0</v>
      </c>
      <c r="Q166" s="46"/>
      <c r="R166" s="46"/>
    </row>
    <row r="167" spans="1:18" ht="41.1" customHeight="1" thickBot="1" x14ac:dyDescent="0.3">
      <c r="A167" s="366">
        <v>90</v>
      </c>
      <c r="B167" s="274"/>
      <c r="C167" s="275"/>
      <c r="D167" s="276"/>
      <c r="E167" s="31"/>
      <c r="F167" s="31"/>
      <c r="G167" s="31"/>
      <c r="H167" s="31"/>
      <c r="I167" s="31"/>
      <c r="J167" s="36"/>
      <c r="K167" s="32"/>
      <c r="L167" s="189"/>
      <c r="M167" s="190"/>
      <c r="N167" s="121" t="str">
        <f t="shared" si="16"/>
        <v/>
      </c>
      <c r="O167" s="123">
        <f t="shared" si="17"/>
        <v>1</v>
      </c>
      <c r="P167" s="124">
        <f t="shared" si="15"/>
        <v>0</v>
      </c>
      <c r="Q167" s="119">
        <f>IF(COUNTA(J153:M167)&gt;0,1,0)</f>
        <v>0</v>
      </c>
      <c r="R167" s="46"/>
    </row>
    <row r="168" spans="1:18" ht="31.9" customHeight="1" thickBot="1" x14ac:dyDescent="0.3">
      <c r="A168" s="46"/>
      <c r="B168" s="46"/>
      <c r="C168" s="359"/>
      <c r="D168" s="46"/>
      <c r="E168" s="46"/>
      <c r="F168" s="46"/>
      <c r="G168" s="46"/>
      <c r="H168" s="46"/>
      <c r="I168" s="46"/>
      <c r="J168" s="46"/>
      <c r="K168" s="367" t="s">
        <v>35</v>
      </c>
      <c r="L168" s="191">
        <f>SUM(L153:L167)+L139</f>
        <v>0</v>
      </c>
      <c r="M168" s="360"/>
      <c r="N168" s="342"/>
      <c r="O168" s="46"/>
      <c r="P168" s="356"/>
      <c r="Q168" s="46"/>
      <c r="R168" s="46"/>
    </row>
    <row r="169" spans="1:18" x14ac:dyDescent="0.25">
      <c r="A169" s="119" t="s">
        <v>136</v>
      </c>
      <c r="B169" s="46"/>
      <c r="C169" s="359"/>
      <c r="D169" s="46"/>
      <c r="E169" s="46"/>
      <c r="F169" s="46"/>
      <c r="G169" s="46"/>
      <c r="H169" s="46"/>
      <c r="I169" s="46"/>
      <c r="J169" s="46"/>
      <c r="K169" s="46"/>
      <c r="L169" s="361"/>
      <c r="M169" s="46"/>
      <c r="N169" s="342"/>
      <c r="O169" s="46"/>
      <c r="P169" s="356"/>
      <c r="Q169" s="46"/>
      <c r="R169" s="46"/>
    </row>
    <row r="170" spans="1:18" x14ac:dyDescent="0.25">
      <c r="A170" s="46"/>
      <c r="B170" s="46"/>
      <c r="C170" s="359"/>
      <c r="D170" s="46"/>
      <c r="E170" s="46"/>
      <c r="F170" s="46"/>
      <c r="G170" s="46"/>
      <c r="H170" s="46"/>
      <c r="I170" s="46"/>
      <c r="J170" s="46"/>
      <c r="K170" s="46"/>
      <c r="L170" s="361"/>
      <c r="M170" s="46"/>
      <c r="N170" s="342"/>
      <c r="O170" s="46"/>
      <c r="P170" s="356"/>
      <c r="Q170" s="46"/>
      <c r="R170" s="46"/>
    </row>
    <row r="171" spans="1:18" ht="18.75" x14ac:dyDescent="0.3">
      <c r="A171" s="46"/>
      <c r="B171" s="46"/>
      <c r="C171" s="359"/>
      <c r="D171" s="352" t="s">
        <v>32</v>
      </c>
      <c r="E171" s="354">
        <f ca="1">imzatarihi</f>
        <v>46091</v>
      </c>
      <c r="F171" s="352" t="s">
        <v>33</v>
      </c>
      <c r="G171" s="355" t="str">
        <f>IF(kurulusyetkilisi&gt;0,kurulusyetkilisi,"")</f>
        <v/>
      </c>
      <c r="H171" s="46"/>
      <c r="I171" s="46"/>
      <c r="J171" s="46"/>
      <c r="K171" s="46"/>
      <c r="L171" s="361"/>
      <c r="M171" s="46"/>
      <c r="N171" s="342"/>
      <c r="O171" s="46"/>
      <c r="P171" s="356"/>
      <c r="Q171" s="46"/>
      <c r="R171" s="46"/>
    </row>
    <row r="172" spans="1:18" ht="18.75" x14ac:dyDescent="0.3">
      <c r="A172" s="46"/>
      <c r="B172" s="46"/>
      <c r="C172" s="359"/>
      <c r="D172" s="234"/>
      <c r="E172" s="234"/>
      <c r="F172" s="352" t="s">
        <v>34</v>
      </c>
      <c r="G172" s="233"/>
      <c r="H172" s="46"/>
      <c r="I172" s="46"/>
      <c r="J172" s="46"/>
      <c r="K172" s="46"/>
      <c r="L172" s="361"/>
      <c r="M172" s="46"/>
      <c r="N172" s="342"/>
      <c r="O172" s="46"/>
      <c r="P172" s="356"/>
      <c r="Q172" s="46"/>
      <c r="R172" s="46"/>
    </row>
    <row r="173" spans="1:18" x14ac:dyDescent="0.25">
      <c r="A173" s="46"/>
      <c r="B173" s="46"/>
      <c r="C173" s="359"/>
      <c r="D173" s="46"/>
      <c r="E173" s="46"/>
      <c r="F173" s="46"/>
      <c r="G173" s="46"/>
      <c r="H173" s="46"/>
      <c r="I173" s="46"/>
      <c r="J173" s="46"/>
      <c r="K173" s="46"/>
      <c r="L173" s="361"/>
      <c r="M173" s="46"/>
      <c r="N173" s="342"/>
      <c r="O173" s="46"/>
      <c r="P173" s="356"/>
      <c r="Q173" s="46"/>
      <c r="R173" s="46"/>
    </row>
    <row r="174" spans="1:18" x14ac:dyDescent="0.25">
      <c r="A174" s="46"/>
      <c r="B174" s="46"/>
      <c r="C174" s="359"/>
      <c r="D174" s="46"/>
      <c r="E174" s="46"/>
      <c r="F174" s="46"/>
      <c r="G174" s="46"/>
      <c r="H174" s="46"/>
      <c r="I174" s="46"/>
      <c r="J174" s="46"/>
      <c r="K174" s="46"/>
      <c r="L174" s="361"/>
      <c r="M174" s="46"/>
      <c r="N174" s="342"/>
      <c r="O174" s="46"/>
      <c r="P174" s="356"/>
      <c r="Q174" s="46"/>
      <c r="R174" s="46"/>
    </row>
    <row r="175" spans="1:18" x14ac:dyDescent="0.25">
      <c r="A175" s="555" t="s">
        <v>79</v>
      </c>
      <c r="B175" s="555"/>
      <c r="C175" s="555"/>
      <c r="D175" s="555"/>
      <c r="E175" s="555"/>
      <c r="F175" s="555"/>
      <c r="G175" s="555"/>
      <c r="H175" s="555"/>
      <c r="I175" s="555"/>
      <c r="J175" s="555"/>
      <c r="K175" s="555"/>
      <c r="L175" s="555"/>
      <c r="M175" s="555"/>
      <c r="N175" s="342"/>
      <c r="O175" s="46"/>
      <c r="P175" s="356"/>
      <c r="Q175" s="46"/>
      <c r="R175" s="46"/>
    </row>
    <row r="176" spans="1:18" x14ac:dyDescent="0.25">
      <c r="A176" s="508" t="str">
        <f>IF(YilDonem&lt;&gt;"",CONCATENATE(YilDonem," dönemine aittir."),"")</f>
        <v/>
      </c>
      <c r="B176" s="508"/>
      <c r="C176" s="508"/>
      <c r="D176" s="508"/>
      <c r="E176" s="508"/>
      <c r="F176" s="508"/>
      <c r="G176" s="508"/>
      <c r="H176" s="508"/>
      <c r="I176" s="508"/>
      <c r="J176" s="508"/>
      <c r="K176" s="508"/>
      <c r="L176" s="508"/>
      <c r="M176" s="508"/>
      <c r="N176" s="342"/>
      <c r="O176" s="46"/>
      <c r="P176" s="356"/>
      <c r="Q176" s="46"/>
      <c r="R176" s="46"/>
    </row>
    <row r="177" spans="1:18" ht="15.95" customHeight="1" thickBot="1" x14ac:dyDescent="0.3">
      <c r="A177" s="545" t="s">
        <v>80</v>
      </c>
      <c r="B177" s="545"/>
      <c r="C177" s="545"/>
      <c r="D177" s="545"/>
      <c r="E177" s="545"/>
      <c r="F177" s="545"/>
      <c r="G177" s="545"/>
      <c r="H177" s="545"/>
      <c r="I177" s="545"/>
      <c r="J177" s="545"/>
      <c r="K177" s="545"/>
      <c r="L177" s="545"/>
      <c r="M177" s="545"/>
      <c r="N177" s="342"/>
      <c r="O177" s="46"/>
      <c r="P177" s="356"/>
      <c r="Q177" s="46"/>
      <c r="R177" s="46"/>
    </row>
    <row r="178" spans="1:18" ht="31.7" customHeight="1" thickBot="1" x14ac:dyDescent="0.3">
      <c r="A178" s="546" t="s">
        <v>167</v>
      </c>
      <c r="B178" s="547"/>
      <c r="C178" s="547"/>
      <c r="D178" s="548"/>
      <c r="E178" s="546" t="str">
        <f>IF(ProjeNo&gt;0,ProjeNo,"")</f>
        <v/>
      </c>
      <c r="F178" s="547"/>
      <c r="G178" s="547"/>
      <c r="H178" s="547"/>
      <c r="I178" s="547"/>
      <c r="J178" s="547"/>
      <c r="K178" s="547"/>
      <c r="L178" s="547"/>
      <c r="M178" s="548"/>
      <c r="N178" s="342"/>
      <c r="O178" s="46"/>
      <c r="P178" s="356"/>
      <c r="Q178" s="46"/>
      <c r="R178" s="46"/>
    </row>
    <row r="179" spans="1:18" ht="31.7" customHeight="1" thickBot="1" x14ac:dyDescent="0.3">
      <c r="A179" s="549" t="s">
        <v>168</v>
      </c>
      <c r="B179" s="550"/>
      <c r="C179" s="550"/>
      <c r="D179" s="551"/>
      <c r="E179" s="552" t="str">
        <f>IF(ProjeAdi&gt;0,ProjeAdi,"")</f>
        <v/>
      </c>
      <c r="F179" s="553"/>
      <c r="G179" s="553"/>
      <c r="H179" s="553"/>
      <c r="I179" s="553"/>
      <c r="J179" s="553"/>
      <c r="K179" s="553"/>
      <c r="L179" s="553"/>
      <c r="M179" s="554"/>
      <c r="N179" s="342"/>
      <c r="O179" s="46"/>
      <c r="P179" s="356"/>
      <c r="Q179" s="46"/>
      <c r="R179" s="46"/>
    </row>
    <row r="180" spans="1:18" s="26" customFormat="1" ht="37.15" customHeight="1" thickBot="1" x14ac:dyDescent="0.3">
      <c r="A180" s="543" t="s">
        <v>3</v>
      </c>
      <c r="B180" s="543" t="s">
        <v>182</v>
      </c>
      <c r="C180" s="543" t="s">
        <v>183</v>
      </c>
      <c r="D180" s="543" t="s">
        <v>81</v>
      </c>
      <c r="E180" s="543" t="s">
        <v>4</v>
      </c>
      <c r="F180" s="543" t="s">
        <v>127</v>
      </c>
      <c r="G180" s="543" t="s">
        <v>86</v>
      </c>
      <c r="H180" s="543" t="s">
        <v>87</v>
      </c>
      <c r="I180" s="543" t="s">
        <v>138</v>
      </c>
      <c r="J180" s="543" t="s">
        <v>82</v>
      </c>
      <c r="K180" s="543" t="s">
        <v>83</v>
      </c>
      <c r="L180" s="362" t="s">
        <v>84</v>
      </c>
      <c r="M180" s="363" t="s">
        <v>84</v>
      </c>
      <c r="N180" s="357"/>
      <c r="O180" s="47"/>
      <c r="P180" s="358"/>
      <c r="Q180" s="47"/>
      <c r="R180" s="47"/>
    </row>
    <row r="181" spans="1:18" ht="18" customHeight="1" thickBot="1" x14ac:dyDescent="0.3">
      <c r="A181" s="544"/>
      <c r="B181" s="544"/>
      <c r="C181" s="544"/>
      <c r="D181" s="544"/>
      <c r="E181" s="544"/>
      <c r="F181" s="544"/>
      <c r="G181" s="544"/>
      <c r="H181" s="544"/>
      <c r="I181" s="544"/>
      <c r="J181" s="544"/>
      <c r="K181" s="544"/>
      <c r="L181" s="362" t="s">
        <v>85</v>
      </c>
      <c r="M181" s="363" t="s">
        <v>88</v>
      </c>
      <c r="N181" s="342"/>
      <c r="O181" s="46"/>
      <c r="P181" s="356"/>
      <c r="Q181" s="46"/>
      <c r="R181" s="46"/>
    </row>
    <row r="182" spans="1:18" ht="41.1" customHeight="1" x14ac:dyDescent="0.25">
      <c r="A182" s="364">
        <v>91</v>
      </c>
      <c r="B182" s="269"/>
      <c r="C182" s="270"/>
      <c r="D182" s="88"/>
      <c r="E182" s="27"/>
      <c r="F182" s="27"/>
      <c r="G182" s="27"/>
      <c r="H182" s="27"/>
      <c r="I182" s="27"/>
      <c r="J182" s="34"/>
      <c r="K182" s="29"/>
      <c r="L182" s="185"/>
      <c r="M182" s="186"/>
      <c r="N182" s="121" t="str">
        <f>IF(AND(COUNTA(D182:H182)&gt;0,O182=1),"Ulaşım Çeşidi,Belge Tarihi,Belge Numarası ve KDV Dahil Tutar doldurulduktan sonra KDV Hariç Tutar doldurulabilir.","")</f>
        <v/>
      </c>
      <c r="O182" s="123">
        <f>IF(COUNTA(I182:K182)+COUNTA(M182)=4,0,1)</f>
        <v>1</v>
      </c>
      <c r="P182" s="124">
        <f t="shared" ref="P182:P196" si="18">IF(O182=1,0,100000000)</f>
        <v>0</v>
      </c>
      <c r="Q182" s="46"/>
      <c r="R182" s="46"/>
    </row>
    <row r="183" spans="1:18" ht="41.1" customHeight="1" x14ac:dyDescent="0.25">
      <c r="A183" s="365">
        <v>92</v>
      </c>
      <c r="B183" s="271"/>
      <c r="C183" s="272"/>
      <c r="D183" s="273"/>
      <c r="E183" s="17"/>
      <c r="F183" s="17"/>
      <c r="G183" s="17"/>
      <c r="H183" s="17"/>
      <c r="I183" s="17"/>
      <c r="J183" s="35"/>
      <c r="K183" s="30"/>
      <c r="L183" s="187"/>
      <c r="M183" s="188"/>
      <c r="N183" s="121" t="str">
        <f t="shared" ref="N183:N196" si="19">IF(AND(COUNTA(D183:H183)&gt;0,O183=1),"Ulaşım Çeşidi,Belge Tarihi,Belge Numarası ve KDV Dahil Tutar doldurulduktan sonra KDV Hariç Tutar doldurulabilir.","")</f>
        <v/>
      </c>
      <c r="O183" s="123">
        <f t="shared" ref="O183:O196" si="20">IF(COUNTA(I183:K183)+COUNTA(M183)=4,0,1)</f>
        <v>1</v>
      </c>
      <c r="P183" s="124">
        <f t="shared" si="18"/>
        <v>0</v>
      </c>
      <c r="Q183" s="46"/>
      <c r="R183" s="46"/>
    </row>
    <row r="184" spans="1:18" ht="41.1" customHeight="1" x14ac:dyDescent="0.25">
      <c r="A184" s="365">
        <v>93</v>
      </c>
      <c r="B184" s="271"/>
      <c r="C184" s="272"/>
      <c r="D184" s="273"/>
      <c r="E184" s="17"/>
      <c r="F184" s="17"/>
      <c r="G184" s="17"/>
      <c r="H184" s="17"/>
      <c r="I184" s="17"/>
      <c r="J184" s="35"/>
      <c r="K184" s="30"/>
      <c r="L184" s="187"/>
      <c r="M184" s="188"/>
      <c r="N184" s="121"/>
      <c r="O184" s="123"/>
      <c r="P184" s="124"/>
      <c r="Q184" s="46"/>
      <c r="R184" s="46"/>
    </row>
    <row r="185" spans="1:18" ht="41.1" customHeight="1" x14ac:dyDescent="0.25">
      <c r="A185" s="365">
        <v>94</v>
      </c>
      <c r="B185" s="271"/>
      <c r="C185" s="272"/>
      <c r="D185" s="273"/>
      <c r="E185" s="17"/>
      <c r="F185" s="17"/>
      <c r="G185" s="17"/>
      <c r="H185" s="17"/>
      <c r="I185" s="17"/>
      <c r="J185" s="35"/>
      <c r="K185" s="30"/>
      <c r="L185" s="187"/>
      <c r="M185" s="188"/>
      <c r="N185" s="121"/>
      <c r="O185" s="123"/>
      <c r="P185" s="124"/>
      <c r="Q185" s="46"/>
      <c r="R185" s="46"/>
    </row>
    <row r="186" spans="1:18" ht="41.1" customHeight="1" x14ac:dyDescent="0.25">
      <c r="A186" s="365">
        <v>95</v>
      </c>
      <c r="B186" s="271"/>
      <c r="C186" s="272"/>
      <c r="D186" s="273"/>
      <c r="E186" s="17"/>
      <c r="F186" s="17"/>
      <c r="G186" s="17"/>
      <c r="H186" s="17"/>
      <c r="I186" s="17"/>
      <c r="J186" s="35"/>
      <c r="K186" s="30"/>
      <c r="L186" s="187"/>
      <c r="M186" s="188"/>
      <c r="N186" s="121"/>
      <c r="O186" s="123"/>
      <c r="P186" s="124"/>
      <c r="Q186" s="46"/>
      <c r="R186" s="46"/>
    </row>
    <row r="187" spans="1:18" ht="41.1" customHeight="1" x14ac:dyDescent="0.25">
      <c r="A187" s="365">
        <v>96</v>
      </c>
      <c r="B187" s="271"/>
      <c r="C187" s="272"/>
      <c r="D187" s="273"/>
      <c r="E187" s="17"/>
      <c r="F187" s="17"/>
      <c r="G187" s="17"/>
      <c r="H187" s="17"/>
      <c r="I187" s="17"/>
      <c r="J187" s="35"/>
      <c r="K187" s="30"/>
      <c r="L187" s="187"/>
      <c r="M187" s="188"/>
      <c r="N187" s="121" t="str">
        <f t="shared" si="19"/>
        <v/>
      </c>
      <c r="O187" s="123">
        <f t="shared" si="20"/>
        <v>1</v>
      </c>
      <c r="P187" s="124">
        <f t="shared" si="18"/>
        <v>0</v>
      </c>
      <c r="Q187" s="46"/>
      <c r="R187" s="46"/>
    </row>
    <row r="188" spans="1:18" ht="41.1" customHeight="1" x14ac:dyDescent="0.25">
      <c r="A188" s="365">
        <v>97</v>
      </c>
      <c r="B188" s="271"/>
      <c r="C188" s="272"/>
      <c r="D188" s="273"/>
      <c r="E188" s="17"/>
      <c r="F188" s="17"/>
      <c r="G188" s="17"/>
      <c r="H188" s="17"/>
      <c r="I188" s="17"/>
      <c r="J188" s="35"/>
      <c r="K188" s="30"/>
      <c r="L188" s="187"/>
      <c r="M188" s="188"/>
      <c r="N188" s="121" t="str">
        <f t="shared" si="19"/>
        <v/>
      </c>
      <c r="O188" s="123">
        <f t="shared" si="20"/>
        <v>1</v>
      </c>
      <c r="P188" s="124">
        <f t="shared" si="18"/>
        <v>0</v>
      </c>
      <c r="Q188" s="46"/>
      <c r="R188" s="46"/>
    </row>
    <row r="189" spans="1:18" ht="41.1" customHeight="1" x14ac:dyDescent="0.25">
      <c r="A189" s="365">
        <v>98</v>
      </c>
      <c r="B189" s="271"/>
      <c r="C189" s="272"/>
      <c r="D189" s="273"/>
      <c r="E189" s="17"/>
      <c r="F189" s="17"/>
      <c r="G189" s="17"/>
      <c r="H189" s="17"/>
      <c r="I189" s="17"/>
      <c r="J189" s="35"/>
      <c r="K189" s="30"/>
      <c r="L189" s="187"/>
      <c r="M189" s="188"/>
      <c r="N189" s="121" t="str">
        <f t="shared" si="19"/>
        <v/>
      </c>
      <c r="O189" s="123">
        <f t="shared" si="20"/>
        <v>1</v>
      </c>
      <c r="P189" s="124">
        <f t="shared" si="18"/>
        <v>0</v>
      </c>
      <c r="Q189" s="46"/>
      <c r="R189" s="46"/>
    </row>
    <row r="190" spans="1:18" ht="41.1" customHeight="1" x14ac:dyDescent="0.25">
      <c r="A190" s="365">
        <v>99</v>
      </c>
      <c r="B190" s="271"/>
      <c r="C190" s="272"/>
      <c r="D190" s="273"/>
      <c r="E190" s="17"/>
      <c r="F190" s="17"/>
      <c r="G190" s="17"/>
      <c r="H190" s="17"/>
      <c r="I190" s="17"/>
      <c r="J190" s="35"/>
      <c r="K190" s="30"/>
      <c r="L190" s="187"/>
      <c r="M190" s="188"/>
      <c r="N190" s="121" t="str">
        <f t="shared" si="19"/>
        <v/>
      </c>
      <c r="O190" s="123">
        <f t="shared" si="20"/>
        <v>1</v>
      </c>
      <c r="P190" s="124">
        <f t="shared" si="18"/>
        <v>0</v>
      </c>
      <c r="Q190" s="46"/>
      <c r="R190" s="46"/>
    </row>
    <row r="191" spans="1:18" ht="41.1" customHeight="1" x14ac:dyDescent="0.25">
      <c r="A191" s="365">
        <v>100</v>
      </c>
      <c r="B191" s="271"/>
      <c r="C191" s="272"/>
      <c r="D191" s="273"/>
      <c r="E191" s="17"/>
      <c r="F191" s="17"/>
      <c r="G191" s="17"/>
      <c r="H191" s="17"/>
      <c r="I191" s="17"/>
      <c r="J191" s="35"/>
      <c r="K191" s="30"/>
      <c r="L191" s="187"/>
      <c r="M191" s="188"/>
      <c r="N191" s="121" t="str">
        <f t="shared" si="19"/>
        <v/>
      </c>
      <c r="O191" s="123">
        <f t="shared" si="20"/>
        <v>1</v>
      </c>
      <c r="P191" s="124">
        <f t="shared" si="18"/>
        <v>0</v>
      </c>
      <c r="Q191" s="46"/>
      <c r="R191" s="46"/>
    </row>
    <row r="192" spans="1:18" ht="41.1" customHeight="1" x14ac:dyDescent="0.25">
      <c r="A192" s="365">
        <v>101</v>
      </c>
      <c r="B192" s="271"/>
      <c r="C192" s="272"/>
      <c r="D192" s="273"/>
      <c r="E192" s="17"/>
      <c r="F192" s="17"/>
      <c r="G192" s="17"/>
      <c r="H192" s="17"/>
      <c r="I192" s="17"/>
      <c r="J192" s="35"/>
      <c r="K192" s="30"/>
      <c r="L192" s="187"/>
      <c r="M192" s="188"/>
      <c r="N192" s="121" t="str">
        <f t="shared" si="19"/>
        <v/>
      </c>
      <c r="O192" s="123">
        <f t="shared" si="20"/>
        <v>1</v>
      </c>
      <c r="P192" s="124">
        <f t="shared" si="18"/>
        <v>0</v>
      </c>
      <c r="Q192" s="46"/>
      <c r="R192" s="46"/>
    </row>
    <row r="193" spans="1:18" ht="41.1" customHeight="1" x14ac:dyDescent="0.25">
      <c r="A193" s="365">
        <v>102</v>
      </c>
      <c r="B193" s="271"/>
      <c r="C193" s="272"/>
      <c r="D193" s="273"/>
      <c r="E193" s="17"/>
      <c r="F193" s="17"/>
      <c r="G193" s="17"/>
      <c r="H193" s="17"/>
      <c r="I193" s="17"/>
      <c r="J193" s="35"/>
      <c r="K193" s="30"/>
      <c r="L193" s="187"/>
      <c r="M193" s="188"/>
      <c r="N193" s="121" t="str">
        <f t="shared" si="19"/>
        <v/>
      </c>
      <c r="O193" s="123">
        <f t="shared" si="20"/>
        <v>1</v>
      </c>
      <c r="P193" s="124">
        <f t="shared" si="18"/>
        <v>0</v>
      </c>
      <c r="Q193" s="46"/>
      <c r="R193" s="46"/>
    </row>
    <row r="194" spans="1:18" ht="41.1" customHeight="1" x14ac:dyDescent="0.25">
      <c r="A194" s="365">
        <v>103</v>
      </c>
      <c r="B194" s="271"/>
      <c r="C194" s="272"/>
      <c r="D194" s="273"/>
      <c r="E194" s="17"/>
      <c r="F194" s="17"/>
      <c r="G194" s="17"/>
      <c r="H194" s="17"/>
      <c r="I194" s="17"/>
      <c r="J194" s="35"/>
      <c r="K194" s="30"/>
      <c r="L194" s="187"/>
      <c r="M194" s="188"/>
      <c r="N194" s="121" t="str">
        <f t="shared" si="19"/>
        <v/>
      </c>
      <c r="O194" s="123">
        <f t="shared" si="20"/>
        <v>1</v>
      </c>
      <c r="P194" s="124">
        <f t="shared" si="18"/>
        <v>0</v>
      </c>
      <c r="Q194" s="46"/>
      <c r="R194" s="46"/>
    </row>
    <row r="195" spans="1:18" ht="41.1" customHeight="1" x14ac:dyDescent="0.25">
      <c r="A195" s="365">
        <v>104</v>
      </c>
      <c r="B195" s="271"/>
      <c r="C195" s="272"/>
      <c r="D195" s="273"/>
      <c r="E195" s="17"/>
      <c r="F195" s="17"/>
      <c r="G195" s="17"/>
      <c r="H195" s="17"/>
      <c r="I195" s="17"/>
      <c r="J195" s="35"/>
      <c r="K195" s="30"/>
      <c r="L195" s="187"/>
      <c r="M195" s="188"/>
      <c r="N195" s="121" t="str">
        <f t="shared" si="19"/>
        <v/>
      </c>
      <c r="O195" s="123">
        <f t="shared" si="20"/>
        <v>1</v>
      </c>
      <c r="P195" s="124">
        <f t="shared" si="18"/>
        <v>0</v>
      </c>
      <c r="Q195" s="46"/>
      <c r="R195" s="46"/>
    </row>
    <row r="196" spans="1:18" ht="41.1" customHeight="1" thickBot="1" x14ac:dyDescent="0.3">
      <c r="A196" s="366">
        <v>105</v>
      </c>
      <c r="B196" s="274"/>
      <c r="C196" s="275"/>
      <c r="D196" s="276"/>
      <c r="E196" s="31"/>
      <c r="F196" s="31"/>
      <c r="G196" s="31"/>
      <c r="H196" s="31"/>
      <c r="I196" s="31"/>
      <c r="J196" s="36"/>
      <c r="K196" s="32"/>
      <c r="L196" s="189"/>
      <c r="M196" s="190"/>
      <c r="N196" s="121" t="str">
        <f t="shared" si="19"/>
        <v/>
      </c>
      <c r="O196" s="123">
        <f t="shared" si="20"/>
        <v>1</v>
      </c>
      <c r="P196" s="124">
        <f t="shared" si="18"/>
        <v>0</v>
      </c>
      <c r="Q196" s="119">
        <f>IF(COUNTA(J182:M196)&gt;0,1,0)</f>
        <v>0</v>
      </c>
      <c r="R196" s="46"/>
    </row>
    <row r="197" spans="1:18" ht="31.9" customHeight="1" thickBot="1" x14ac:dyDescent="0.3">
      <c r="A197" s="46"/>
      <c r="B197" s="46"/>
      <c r="C197" s="359"/>
      <c r="D197" s="46"/>
      <c r="E197" s="46"/>
      <c r="F197" s="46"/>
      <c r="G197" s="46"/>
      <c r="H197" s="46"/>
      <c r="I197" s="46"/>
      <c r="J197" s="46"/>
      <c r="K197" s="367" t="s">
        <v>35</v>
      </c>
      <c r="L197" s="191">
        <f>SUM(L182:L196)+L168</f>
        <v>0</v>
      </c>
      <c r="M197" s="360"/>
      <c r="N197" s="342"/>
      <c r="O197" s="46"/>
      <c r="P197" s="356"/>
      <c r="Q197" s="46"/>
      <c r="R197" s="46"/>
    </row>
    <row r="198" spans="1:18" x14ac:dyDescent="0.25">
      <c r="A198" s="119" t="s">
        <v>136</v>
      </c>
      <c r="B198" s="46"/>
      <c r="C198" s="359"/>
      <c r="D198" s="46"/>
      <c r="E198" s="46"/>
      <c r="F198" s="46"/>
      <c r="G198" s="46"/>
      <c r="H198" s="46"/>
      <c r="I198" s="46"/>
      <c r="J198" s="46"/>
      <c r="K198" s="46"/>
      <c r="L198" s="361"/>
      <c r="M198" s="46"/>
      <c r="N198" s="342"/>
      <c r="O198" s="46"/>
      <c r="P198" s="356"/>
      <c r="Q198" s="46"/>
      <c r="R198" s="46"/>
    </row>
    <row r="199" spans="1:18" x14ac:dyDescent="0.25">
      <c r="A199" s="46"/>
      <c r="B199" s="46"/>
      <c r="C199" s="359"/>
      <c r="D199" s="46"/>
      <c r="E199" s="46"/>
      <c r="F199" s="46"/>
      <c r="G199" s="46"/>
      <c r="H199" s="46"/>
      <c r="I199" s="46"/>
      <c r="J199" s="46"/>
      <c r="K199" s="46"/>
      <c r="L199" s="361"/>
      <c r="M199" s="46"/>
      <c r="N199" s="342"/>
      <c r="O199" s="46"/>
      <c r="P199" s="356"/>
      <c r="Q199" s="46"/>
      <c r="R199" s="46"/>
    </row>
    <row r="200" spans="1:18" ht="18.75" x14ac:dyDescent="0.3">
      <c r="A200" s="46"/>
      <c r="B200" s="46"/>
      <c r="C200" s="359"/>
      <c r="D200" s="352" t="s">
        <v>32</v>
      </c>
      <c r="E200" s="354">
        <f ca="1">imzatarihi</f>
        <v>46091</v>
      </c>
      <c r="F200" s="352" t="s">
        <v>33</v>
      </c>
      <c r="G200" s="355" t="str">
        <f>IF(kurulusyetkilisi&gt;0,kurulusyetkilisi,"")</f>
        <v/>
      </c>
      <c r="H200" s="46"/>
      <c r="I200" s="46"/>
      <c r="J200" s="46"/>
      <c r="K200" s="46"/>
      <c r="L200" s="361"/>
      <c r="M200" s="46"/>
      <c r="N200" s="342"/>
      <c r="O200" s="46"/>
      <c r="P200" s="356"/>
      <c r="Q200" s="46"/>
      <c r="R200" s="46"/>
    </row>
    <row r="201" spans="1:18" ht="18.75" x14ac:dyDescent="0.3">
      <c r="A201" s="46"/>
      <c r="B201" s="46"/>
      <c r="C201" s="359"/>
      <c r="D201" s="234"/>
      <c r="E201" s="234"/>
      <c r="F201" s="352" t="s">
        <v>34</v>
      </c>
      <c r="G201" s="233"/>
      <c r="H201" s="46"/>
      <c r="I201" s="46"/>
      <c r="J201" s="46"/>
      <c r="K201" s="46"/>
      <c r="L201" s="361"/>
      <c r="M201" s="46"/>
      <c r="N201" s="342"/>
      <c r="O201" s="46"/>
      <c r="P201" s="356"/>
      <c r="Q201" s="46"/>
      <c r="R201" s="46"/>
    </row>
    <row r="202" spans="1:18" x14ac:dyDescent="0.25">
      <c r="A202" s="46"/>
      <c r="B202" s="46"/>
      <c r="C202" s="359"/>
      <c r="D202" s="46"/>
      <c r="E202" s="46"/>
      <c r="F202" s="46"/>
      <c r="G202" s="46"/>
      <c r="H202" s="46"/>
      <c r="I202" s="46"/>
      <c r="J202" s="46"/>
      <c r="K202" s="46"/>
      <c r="L202" s="361"/>
      <c r="M202" s="46"/>
      <c r="N202" s="342"/>
      <c r="O202" s="46"/>
      <c r="P202" s="356"/>
      <c r="Q202" s="46"/>
      <c r="R202" s="46"/>
    </row>
    <row r="203" spans="1:18" x14ac:dyDescent="0.25">
      <c r="A203" s="46"/>
      <c r="B203" s="46"/>
      <c r="C203" s="359"/>
      <c r="D203" s="46"/>
      <c r="E203" s="46"/>
      <c r="F203" s="46"/>
      <c r="G203" s="46"/>
      <c r="H203" s="46"/>
      <c r="I203" s="46"/>
      <c r="J203" s="46"/>
      <c r="K203" s="46"/>
      <c r="L203" s="361"/>
      <c r="M203" s="46"/>
      <c r="N203" s="342"/>
      <c r="O203" s="46"/>
      <c r="P203" s="356"/>
      <c r="Q203" s="46"/>
      <c r="R203" s="46"/>
    </row>
    <row r="204" spans="1:18" x14ac:dyDescent="0.25">
      <c r="A204" s="555" t="s">
        <v>79</v>
      </c>
      <c r="B204" s="555"/>
      <c r="C204" s="555"/>
      <c r="D204" s="555"/>
      <c r="E204" s="555"/>
      <c r="F204" s="555"/>
      <c r="G204" s="555"/>
      <c r="H204" s="555"/>
      <c r="I204" s="555"/>
      <c r="J204" s="555"/>
      <c r="K204" s="555"/>
      <c r="L204" s="555"/>
      <c r="M204" s="555"/>
      <c r="N204" s="342"/>
      <c r="O204" s="46"/>
      <c r="P204" s="356"/>
      <c r="Q204" s="46"/>
      <c r="R204" s="46"/>
    </row>
    <row r="205" spans="1:18" x14ac:dyDescent="0.25">
      <c r="A205" s="508" t="str">
        <f>IF(YilDonem&lt;&gt;"",CONCATENATE(YilDonem," dönemine aittir."),"")</f>
        <v/>
      </c>
      <c r="B205" s="508"/>
      <c r="C205" s="508"/>
      <c r="D205" s="508"/>
      <c r="E205" s="508"/>
      <c r="F205" s="508"/>
      <c r="G205" s="508"/>
      <c r="H205" s="508"/>
      <c r="I205" s="508"/>
      <c r="J205" s="508"/>
      <c r="K205" s="508"/>
      <c r="L205" s="508"/>
      <c r="M205" s="508"/>
      <c r="N205" s="342"/>
      <c r="O205" s="46"/>
      <c r="P205" s="356"/>
      <c r="Q205" s="46"/>
      <c r="R205" s="46"/>
    </row>
    <row r="206" spans="1:18" ht="15.95" customHeight="1" thickBot="1" x14ac:dyDescent="0.3">
      <c r="A206" s="545" t="s">
        <v>80</v>
      </c>
      <c r="B206" s="545"/>
      <c r="C206" s="545"/>
      <c r="D206" s="545"/>
      <c r="E206" s="545"/>
      <c r="F206" s="545"/>
      <c r="G206" s="545"/>
      <c r="H206" s="545"/>
      <c r="I206" s="545"/>
      <c r="J206" s="545"/>
      <c r="K206" s="545"/>
      <c r="L206" s="545"/>
      <c r="M206" s="545"/>
      <c r="N206" s="342"/>
      <c r="O206" s="46"/>
      <c r="P206" s="356"/>
      <c r="Q206" s="46"/>
      <c r="R206" s="46"/>
    </row>
    <row r="207" spans="1:18" ht="31.7" customHeight="1" thickBot="1" x14ac:dyDescent="0.3">
      <c r="A207" s="546" t="s">
        <v>167</v>
      </c>
      <c r="B207" s="547"/>
      <c r="C207" s="547"/>
      <c r="D207" s="548"/>
      <c r="E207" s="546" t="str">
        <f>IF(ProjeNo&gt;0,ProjeNo,"")</f>
        <v/>
      </c>
      <c r="F207" s="547"/>
      <c r="G207" s="547"/>
      <c r="H207" s="547"/>
      <c r="I207" s="547"/>
      <c r="J207" s="547"/>
      <c r="K207" s="547"/>
      <c r="L207" s="547"/>
      <c r="M207" s="548"/>
      <c r="N207" s="342"/>
      <c r="O207" s="46"/>
      <c r="P207" s="356"/>
      <c r="Q207" s="46"/>
      <c r="R207" s="46"/>
    </row>
    <row r="208" spans="1:18" ht="31.7" customHeight="1" thickBot="1" x14ac:dyDescent="0.3">
      <c r="A208" s="549" t="s">
        <v>168</v>
      </c>
      <c r="B208" s="550"/>
      <c r="C208" s="550"/>
      <c r="D208" s="551"/>
      <c r="E208" s="552" t="str">
        <f>IF(ProjeAdi&gt;0,ProjeAdi,"")</f>
        <v/>
      </c>
      <c r="F208" s="553"/>
      <c r="G208" s="553"/>
      <c r="H208" s="553"/>
      <c r="I208" s="553"/>
      <c r="J208" s="553"/>
      <c r="K208" s="553"/>
      <c r="L208" s="553"/>
      <c r="M208" s="554"/>
      <c r="N208" s="342"/>
      <c r="O208" s="46"/>
      <c r="P208" s="356"/>
      <c r="Q208" s="46"/>
      <c r="R208" s="46"/>
    </row>
    <row r="209" spans="1:18" s="26" customFormat="1" ht="37.15" customHeight="1" thickBot="1" x14ac:dyDescent="0.3">
      <c r="A209" s="543" t="s">
        <v>3</v>
      </c>
      <c r="B209" s="543" t="s">
        <v>182</v>
      </c>
      <c r="C209" s="543" t="s">
        <v>183</v>
      </c>
      <c r="D209" s="543" t="s">
        <v>81</v>
      </c>
      <c r="E209" s="543" t="s">
        <v>4</v>
      </c>
      <c r="F209" s="543" t="s">
        <v>127</v>
      </c>
      <c r="G209" s="543" t="s">
        <v>86</v>
      </c>
      <c r="H209" s="543" t="s">
        <v>87</v>
      </c>
      <c r="I209" s="543" t="s">
        <v>138</v>
      </c>
      <c r="J209" s="543" t="s">
        <v>82</v>
      </c>
      <c r="K209" s="543" t="s">
        <v>83</v>
      </c>
      <c r="L209" s="362" t="s">
        <v>84</v>
      </c>
      <c r="M209" s="363" t="s">
        <v>84</v>
      </c>
      <c r="N209" s="357"/>
      <c r="O209" s="47"/>
      <c r="P209" s="358"/>
      <c r="Q209" s="47"/>
      <c r="R209" s="47"/>
    </row>
    <row r="210" spans="1:18" ht="18" customHeight="1" thickBot="1" x14ac:dyDescent="0.3">
      <c r="A210" s="544"/>
      <c r="B210" s="544"/>
      <c r="C210" s="544"/>
      <c r="D210" s="544"/>
      <c r="E210" s="544"/>
      <c r="F210" s="544"/>
      <c r="G210" s="544"/>
      <c r="H210" s="544"/>
      <c r="I210" s="544"/>
      <c r="J210" s="544"/>
      <c r="K210" s="544"/>
      <c r="L210" s="362" t="s">
        <v>85</v>
      </c>
      <c r="M210" s="363" t="s">
        <v>88</v>
      </c>
      <c r="N210" s="342"/>
      <c r="O210" s="46"/>
      <c r="P210" s="356"/>
      <c r="Q210" s="46"/>
      <c r="R210" s="46"/>
    </row>
    <row r="211" spans="1:18" ht="41.1" customHeight="1" x14ac:dyDescent="0.25">
      <c r="A211" s="364">
        <v>106</v>
      </c>
      <c r="B211" s="269"/>
      <c r="C211" s="270"/>
      <c r="D211" s="88"/>
      <c r="E211" s="27"/>
      <c r="F211" s="27"/>
      <c r="G211" s="27"/>
      <c r="H211" s="27"/>
      <c r="I211" s="27"/>
      <c r="J211" s="34"/>
      <c r="K211" s="29"/>
      <c r="L211" s="185"/>
      <c r="M211" s="186"/>
      <c r="N211" s="121" t="str">
        <f>IF(AND(COUNTA(D211:H211)&gt;0,O211=1),"Ulaşım Çeşidi,Belge Tarihi,Belge Numarası ve KDV Dahil Tutar doldurulduktan sonra KDV Hariç Tutar doldurulabilir.","")</f>
        <v/>
      </c>
      <c r="O211" s="123">
        <f>IF(COUNTA(I211:K211)+COUNTA(M211)=4,0,1)</f>
        <v>1</v>
      </c>
      <c r="P211" s="124">
        <f t="shared" ref="P211:P225" si="21">IF(O211=1,0,100000000)</f>
        <v>0</v>
      </c>
      <c r="Q211" s="46"/>
      <c r="R211" s="46"/>
    </row>
    <row r="212" spans="1:18" ht="41.1" customHeight="1" x14ac:dyDescent="0.25">
      <c r="A212" s="365">
        <v>107</v>
      </c>
      <c r="B212" s="271"/>
      <c r="C212" s="272"/>
      <c r="D212" s="273"/>
      <c r="E212" s="17"/>
      <c r="F212" s="17"/>
      <c r="G212" s="17"/>
      <c r="H212" s="17"/>
      <c r="I212" s="17"/>
      <c r="J212" s="35"/>
      <c r="K212" s="30"/>
      <c r="L212" s="187"/>
      <c r="M212" s="188"/>
      <c r="N212" s="121" t="str">
        <f t="shared" ref="N212:N225" si="22">IF(AND(COUNTA(D212:H212)&gt;0,O212=1),"Ulaşım Çeşidi,Belge Tarihi,Belge Numarası ve KDV Dahil Tutar doldurulduktan sonra KDV Hariç Tutar doldurulabilir.","")</f>
        <v/>
      </c>
      <c r="O212" s="123">
        <f t="shared" ref="O212:O225" si="23">IF(COUNTA(I212:K212)+COUNTA(M212)=4,0,1)</f>
        <v>1</v>
      </c>
      <c r="P212" s="124">
        <f t="shared" si="21"/>
        <v>0</v>
      </c>
      <c r="Q212" s="46"/>
      <c r="R212" s="46"/>
    </row>
    <row r="213" spans="1:18" ht="41.1" customHeight="1" x14ac:dyDescent="0.25">
      <c r="A213" s="365">
        <v>108</v>
      </c>
      <c r="B213" s="271"/>
      <c r="C213" s="272"/>
      <c r="D213" s="273"/>
      <c r="E213" s="17"/>
      <c r="F213" s="17"/>
      <c r="G213" s="17"/>
      <c r="H213" s="17"/>
      <c r="I213" s="17"/>
      <c r="J213" s="35"/>
      <c r="K213" s="30"/>
      <c r="L213" s="187"/>
      <c r="M213" s="188"/>
      <c r="N213" s="121"/>
      <c r="O213" s="123"/>
      <c r="P213" s="124"/>
      <c r="Q213" s="46"/>
      <c r="R213" s="46"/>
    </row>
    <row r="214" spans="1:18" ht="41.1" customHeight="1" x14ac:dyDescent="0.25">
      <c r="A214" s="365">
        <v>109</v>
      </c>
      <c r="B214" s="271"/>
      <c r="C214" s="272"/>
      <c r="D214" s="273"/>
      <c r="E214" s="17"/>
      <c r="F214" s="17"/>
      <c r="G214" s="17"/>
      <c r="H214" s="17"/>
      <c r="I214" s="17"/>
      <c r="J214" s="35"/>
      <c r="K214" s="30"/>
      <c r="L214" s="187"/>
      <c r="M214" s="188"/>
      <c r="N214" s="121"/>
      <c r="O214" s="123"/>
      <c r="P214" s="124"/>
      <c r="Q214" s="46"/>
      <c r="R214" s="46"/>
    </row>
    <row r="215" spans="1:18" ht="41.1" customHeight="1" x14ac:dyDescent="0.25">
      <c r="A215" s="365">
        <v>110</v>
      </c>
      <c r="B215" s="271"/>
      <c r="C215" s="272"/>
      <c r="D215" s="273"/>
      <c r="E215" s="17"/>
      <c r="F215" s="17"/>
      <c r="G215" s="17"/>
      <c r="H215" s="17"/>
      <c r="I215" s="17"/>
      <c r="J215" s="35"/>
      <c r="K215" s="30"/>
      <c r="L215" s="187"/>
      <c r="M215" s="188"/>
      <c r="N215" s="121"/>
      <c r="O215" s="123"/>
      <c r="P215" s="124"/>
      <c r="Q215" s="46"/>
      <c r="R215" s="46"/>
    </row>
    <row r="216" spans="1:18" ht="41.1" customHeight="1" x14ac:dyDescent="0.25">
      <c r="A216" s="365">
        <v>111</v>
      </c>
      <c r="B216" s="271"/>
      <c r="C216" s="272"/>
      <c r="D216" s="273"/>
      <c r="E216" s="17"/>
      <c r="F216" s="17"/>
      <c r="G216" s="17"/>
      <c r="H216" s="17"/>
      <c r="I216" s="17"/>
      <c r="J216" s="35"/>
      <c r="K216" s="30"/>
      <c r="L216" s="187"/>
      <c r="M216" s="188"/>
      <c r="N216" s="121" t="str">
        <f t="shared" si="22"/>
        <v/>
      </c>
      <c r="O216" s="123">
        <f t="shared" si="23"/>
        <v>1</v>
      </c>
      <c r="P216" s="124">
        <f t="shared" si="21"/>
        <v>0</v>
      </c>
      <c r="Q216" s="46"/>
      <c r="R216" s="46"/>
    </row>
    <row r="217" spans="1:18" ht="41.1" customHeight="1" x14ac:dyDescent="0.25">
      <c r="A217" s="365">
        <v>112</v>
      </c>
      <c r="B217" s="271"/>
      <c r="C217" s="272"/>
      <c r="D217" s="273"/>
      <c r="E217" s="17"/>
      <c r="F217" s="17"/>
      <c r="G217" s="17"/>
      <c r="H217" s="17"/>
      <c r="I217" s="17"/>
      <c r="J217" s="35"/>
      <c r="K217" s="30"/>
      <c r="L217" s="187"/>
      <c r="M217" s="188"/>
      <c r="N217" s="121" t="str">
        <f t="shared" si="22"/>
        <v/>
      </c>
      <c r="O217" s="123">
        <f t="shared" si="23"/>
        <v>1</v>
      </c>
      <c r="P217" s="124">
        <f t="shared" si="21"/>
        <v>0</v>
      </c>
      <c r="Q217" s="46"/>
      <c r="R217" s="46"/>
    </row>
    <row r="218" spans="1:18" ht="41.1" customHeight="1" x14ac:dyDescent="0.25">
      <c r="A218" s="365">
        <v>113</v>
      </c>
      <c r="B218" s="271"/>
      <c r="C218" s="272"/>
      <c r="D218" s="273"/>
      <c r="E218" s="17"/>
      <c r="F218" s="17"/>
      <c r="G218" s="17"/>
      <c r="H218" s="17"/>
      <c r="I218" s="17"/>
      <c r="J218" s="35"/>
      <c r="K218" s="30"/>
      <c r="L218" s="187"/>
      <c r="M218" s="188"/>
      <c r="N218" s="121" t="str">
        <f t="shared" si="22"/>
        <v/>
      </c>
      <c r="O218" s="123">
        <f t="shared" si="23"/>
        <v>1</v>
      </c>
      <c r="P218" s="124">
        <f t="shared" si="21"/>
        <v>0</v>
      </c>
      <c r="Q218" s="46"/>
      <c r="R218" s="46"/>
    </row>
    <row r="219" spans="1:18" ht="41.1" customHeight="1" x14ac:dyDescent="0.25">
      <c r="A219" s="365">
        <v>114</v>
      </c>
      <c r="B219" s="271"/>
      <c r="C219" s="272"/>
      <c r="D219" s="273"/>
      <c r="E219" s="17"/>
      <c r="F219" s="17"/>
      <c r="G219" s="17"/>
      <c r="H219" s="17"/>
      <c r="I219" s="17"/>
      <c r="J219" s="35"/>
      <c r="K219" s="30"/>
      <c r="L219" s="187"/>
      <c r="M219" s="188"/>
      <c r="N219" s="121" t="str">
        <f t="shared" si="22"/>
        <v/>
      </c>
      <c r="O219" s="123">
        <f t="shared" si="23"/>
        <v>1</v>
      </c>
      <c r="P219" s="124">
        <f t="shared" si="21"/>
        <v>0</v>
      </c>
      <c r="Q219" s="46"/>
      <c r="R219" s="46"/>
    </row>
    <row r="220" spans="1:18" ht="41.1" customHeight="1" x14ac:dyDescent="0.25">
      <c r="A220" s="365">
        <v>115</v>
      </c>
      <c r="B220" s="271"/>
      <c r="C220" s="272"/>
      <c r="D220" s="273"/>
      <c r="E220" s="17"/>
      <c r="F220" s="17"/>
      <c r="G220" s="17"/>
      <c r="H220" s="17"/>
      <c r="I220" s="17"/>
      <c r="J220" s="35"/>
      <c r="K220" s="30"/>
      <c r="L220" s="187"/>
      <c r="M220" s="188"/>
      <c r="N220" s="121" t="str">
        <f t="shared" si="22"/>
        <v/>
      </c>
      <c r="O220" s="123">
        <f t="shared" si="23"/>
        <v>1</v>
      </c>
      <c r="P220" s="124">
        <f t="shared" si="21"/>
        <v>0</v>
      </c>
      <c r="Q220" s="46"/>
      <c r="R220" s="46"/>
    </row>
    <row r="221" spans="1:18" ht="41.1" customHeight="1" x14ac:dyDescent="0.25">
      <c r="A221" s="365">
        <v>116</v>
      </c>
      <c r="B221" s="271"/>
      <c r="C221" s="272"/>
      <c r="D221" s="273"/>
      <c r="E221" s="17"/>
      <c r="F221" s="17"/>
      <c r="G221" s="17"/>
      <c r="H221" s="17"/>
      <c r="I221" s="17"/>
      <c r="J221" s="35"/>
      <c r="K221" s="30"/>
      <c r="L221" s="187"/>
      <c r="M221" s="188"/>
      <c r="N221" s="121" t="str">
        <f t="shared" si="22"/>
        <v/>
      </c>
      <c r="O221" s="123">
        <f t="shared" si="23"/>
        <v>1</v>
      </c>
      <c r="P221" s="124">
        <f t="shared" si="21"/>
        <v>0</v>
      </c>
      <c r="Q221" s="46"/>
      <c r="R221" s="46"/>
    </row>
    <row r="222" spans="1:18" ht="41.1" customHeight="1" x14ac:dyDescent="0.25">
      <c r="A222" s="365">
        <v>117</v>
      </c>
      <c r="B222" s="271"/>
      <c r="C222" s="272"/>
      <c r="D222" s="273"/>
      <c r="E222" s="17"/>
      <c r="F222" s="17"/>
      <c r="G222" s="17"/>
      <c r="H222" s="17"/>
      <c r="I222" s="17"/>
      <c r="J222" s="35"/>
      <c r="K222" s="30"/>
      <c r="L222" s="187"/>
      <c r="M222" s="188"/>
      <c r="N222" s="121" t="str">
        <f t="shared" si="22"/>
        <v/>
      </c>
      <c r="O222" s="123">
        <f t="shared" si="23"/>
        <v>1</v>
      </c>
      <c r="P222" s="124">
        <f t="shared" si="21"/>
        <v>0</v>
      </c>
      <c r="Q222" s="46"/>
      <c r="R222" s="46"/>
    </row>
    <row r="223" spans="1:18" ht="41.1" customHeight="1" x14ac:dyDescent="0.25">
      <c r="A223" s="365">
        <v>118</v>
      </c>
      <c r="B223" s="271"/>
      <c r="C223" s="272"/>
      <c r="D223" s="273"/>
      <c r="E223" s="17"/>
      <c r="F223" s="17"/>
      <c r="G223" s="17"/>
      <c r="H223" s="17"/>
      <c r="I223" s="17"/>
      <c r="J223" s="35"/>
      <c r="K223" s="30"/>
      <c r="L223" s="187"/>
      <c r="M223" s="188"/>
      <c r="N223" s="121" t="str">
        <f t="shared" si="22"/>
        <v/>
      </c>
      <c r="O223" s="123">
        <f t="shared" si="23"/>
        <v>1</v>
      </c>
      <c r="P223" s="124">
        <f t="shared" si="21"/>
        <v>0</v>
      </c>
      <c r="Q223" s="46"/>
      <c r="R223" s="46"/>
    </row>
    <row r="224" spans="1:18" ht="41.1" customHeight="1" x14ac:dyDescent="0.25">
      <c r="A224" s="365">
        <v>119</v>
      </c>
      <c r="B224" s="271"/>
      <c r="C224" s="272"/>
      <c r="D224" s="273"/>
      <c r="E224" s="17"/>
      <c r="F224" s="17"/>
      <c r="G224" s="17"/>
      <c r="H224" s="17"/>
      <c r="I224" s="17"/>
      <c r="J224" s="35"/>
      <c r="K224" s="30"/>
      <c r="L224" s="187"/>
      <c r="M224" s="188"/>
      <c r="N224" s="121" t="str">
        <f t="shared" si="22"/>
        <v/>
      </c>
      <c r="O224" s="123">
        <f t="shared" si="23"/>
        <v>1</v>
      </c>
      <c r="P224" s="124">
        <f t="shared" si="21"/>
        <v>0</v>
      </c>
      <c r="Q224" s="46"/>
      <c r="R224" s="46"/>
    </row>
    <row r="225" spans="1:18" ht="41.1" customHeight="1" thickBot="1" x14ac:dyDescent="0.3">
      <c r="A225" s="366">
        <v>120</v>
      </c>
      <c r="B225" s="274"/>
      <c r="C225" s="275"/>
      <c r="D225" s="276"/>
      <c r="E225" s="31"/>
      <c r="F225" s="31"/>
      <c r="G225" s="31"/>
      <c r="H225" s="31"/>
      <c r="I225" s="31"/>
      <c r="J225" s="36"/>
      <c r="K225" s="32"/>
      <c r="L225" s="189"/>
      <c r="M225" s="190"/>
      <c r="N225" s="121" t="str">
        <f t="shared" si="22"/>
        <v/>
      </c>
      <c r="O225" s="123">
        <f t="shared" si="23"/>
        <v>1</v>
      </c>
      <c r="P225" s="124">
        <f t="shared" si="21"/>
        <v>0</v>
      </c>
      <c r="Q225" s="119">
        <f>IF(COUNTA(J211:M225)&gt;0,1,0)</f>
        <v>0</v>
      </c>
      <c r="R225" s="46"/>
    </row>
    <row r="226" spans="1:18" ht="31.9" customHeight="1" thickBot="1" x14ac:dyDescent="0.3">
      <c r="A226" s="46"/>
      <c r="B226" s="46"/>
      <c r="C226" s="359"/>
      <c r="D226" s="46"/>
      <c r="E226" s="46"/>
      <c r="F226" s="46"/>
      <c r="G226" s="46"/>
      <c r="H226" s="46"/>
      <c r="I226" s="46"/>
      <c r="J226" s="46"/>
      <c r="K226" s="367" t="s">
        <v>35</v>
      </c>
      <c r="L226" s="191">
        <f>SUM(L211:L225)+L197</f>
        <v>0</v>
      </c>
      <c r="M226" s="360"/>
      <c r="N226" s="342"/>
      <c r="O226" s="46"/>
      <c r="P226" s="356"/>
      <c r="Q226" s="46"/>
      <c r="R226" s="46"/>
    </row>
    <row r="227" spans="1:18" x14ac:dyDescent="0.25">
      <c r="A227" s="119" t="s">
        <v>136</v>
      </c>
      <c r="B227" s="46"/>
      <c r="C227" s="359"/>
      <c r="D227" s="46"/>
      <c r="E227" s="46"/>
      <c r="F227" s="46"/>
      <c r="G227" s="46"/>
      <c r="H227" s="46"/>
      <c r="I227" s="46"/>
      <c r="J227" s="46"/>
      <c r="K227" s="46"/>
      <c r="L227" s="361"/>
      <c r="M227" s="46"/>
      <c r="N227" s="342"/>
      <c r="O227" s="46"/>
      <c r="P227" s="356"/>
      <c r="Q227" s="46"/>
      <c r="R227" s="46"/>
    </row>
    <row r="228" spans="1:18" x14ac:dyDescent="0.25">
      <c r="A228" s="46"/>
      <c r="B228" s="46"/>
      <c r="C228" s="359"/>
      <c r="D228" s="46"/>
      <c r="E228" s="46"/>
      <c r="F228" s="46"/>
      <c r="G228" s="46"/>
      <c r="H228" s="46"/>
      <c r="I228" s="46"/>
      <c r="J228" s="46"/>
      <c r="K228" s="46"/>
      <c r="L228" s="361"/>
      <c r="M228" s="46"/>
      <c r="N228" s="342"/>
      <c r="O228" s="46"/>
      <c r="P228" s="356"/>
      <c r="Q228" s="46"/>
      <c r="R228" s="46"/>
    </row>
    <row r="229" spans="1:18" ht="18.75" x14ac:dyDescent="0.3">
      <c r="A229" s="46"/>
      <c r="B229" s="46"/>
      <c r="C229" s="359"/>
      <c r="D229" s="352" t="s">
        <v>32</v>
      </c>
      <c r="E229" s="354">
        <f ca="1">imzatarihi</f>
        <v>46091</v>
      </c>
      <c r="F229" s="352" t="s">
        <v>33</v>
      </c>
      <c r="G229" s="355" t="str">
        <f>IF(kurulusyetkilisi&gt;0,kurulusyetkilisi,"")</f>
        <v/>
      </c>
      <c r="H229" s="46"/>
      <c r="I229" s="46"/>
      <c r="J229" s="46"/>
      <c r="K229" s="46"/>
      <c r="L229" s="361"/>
      <c r="M229" s="46"/>
      <c r="N229" s="342"/>
      <c r="O229" s="46"/>
      <c r="P229" s="356"/>
      <c r="Q229" s="46"/>
      <c r="R229" s="46"/>
    </row>
    <row r="230" spans="1:18" ht="18.75" x14ac:dyDescent="0.3">
      <c r="A230" s="46"/>
      <c r="B230" s="46"/>
      <c r="C230" s="359"/>
      <c r="D230" s="234"/>
      <c r="E230" s="234"/>
      <c r="F230" s="352" t="s">
        <v>34</v>
      </c>
      <c r="G230" s="233"/>
      <c r="H230" s="46"/>
      <c r="I230" s="46"/>
      <c r="J230" s="46"/>
      <c r="K230" s="46"/>
      <c r="L230" s="361"/>
      <c r="M230" s="46"/>
      <c r="N230" s="342"/>
      <c r="O230" s="46"/>
      <c r="P230" s="356"/>
      <c r="Q230" s="46"/>
      <c r="R230" s="46"/>
    </row>
    <row r="231" spans="1:18" x14ac:dyDescent="0.25">
      <c r="A231" s="46"/>
      <c r="B231" s="46"/>
      <c r="C231" s="359"/>
      <c r="D231" s="46"/>
      <c r="E231" s="46"/>
      <c r="F231" s="46"/>
      <c r="G231" s="46"/>
      <c r="H231" s="46"/>
      <c r="I231" s="46"/>
      <c r="J231" s="46"/>
      <c r="K231" s="46"/>
      <c r="L231" s="361"/>
      <c r="M231" s="46"/>
      <c r="N231" s="342"/>
      <c r="O231" s="46"/>
      <c r="P231" s="356"/>
      <c r="Q231" s="46"/>
      <c r="R231" s="46"/>
    </row>
    <row r="232" spans="1:18" x14ac:dyDescent="0.25">
      <c r="A232" s="46"/>
      <c r="B232" s="46"/>
      <c r="C232" s="359"/>
      <c r="D232" s="46"/>
      <c r="E232" s="46"/>
      <c r="F232" s="46"/>
      <c r="G232" s="46"/>
      <c r="H232" s="46"/>
      <c r="I232" s="46"/>
      <c r="J232" s="46"/>
      <c r="K232" s="46"/>
      <c r="L232" s="361"/>
      <c r="M232" s="46"/>
      <c r="N232" s="342"/>
      <c r="O232" s="46"/>
      <c r="P232" s="356"/>
      <c r="Q232" s="46"/>
      <c r="R232" s="46"/>
    </row>
    <row r="233" spans="1:18" x14ac:dyDescent="0.25">
      <c r="A233" s="555" t="s">
        <v>79</v>
      </c>
      <c r="B233" s="555"/>
      <c r="C233" s="555"/>
      <c r="D233" s="555"/>
      <c r="E233" s="555"/>
      <c r="F233" s="555"/>
      <c r="G233" s="555"/>
      <c r="H233" s="555"/>
      <c r="I233" s="555"/>
      <c r="J233" s="555"/>
      <c r="K233" s="555"/>
      <c r="L233" s="555"/>
      <c r="M233" s="555"/>
      <c r="N233" s="342"/>
      <c r="O233" s="46"/>
      <c r="P233" s="356"/>
      <c r="Q233" s="46"/>
      <c r="R233" s="46"/>
    </row>
    <row r="234" spans="1:18" x14ac:dyDescent="0.25">
      <c r="A234" s="508" t="str">
        <f>IF(YilDonem&lt;&gt;"",CONCATENATE(YilDonem," dönemine aittir."),"")</f>
        <v/>
      </c>
      <c r="B234" s="508"/>
      <c r="C234" s="508"/>
      <c r="D234" s="508"/>
      <c r="E234" s="508"/>
      <c r="F234" s="508"/>
      <c r="G234" s="508"/>
      <c r="H234" s="508"/>
      <c r="I234" s="508"/>
      <c r="J234" s="508"/>
      <c r="K234" s="508"/>
      <c r="L234" s="508"/>
      <c r="M234" s="508"/>
      <c r="N234" s="342"/>
      <c r="O234" s="46"/>
      <c r="P234" s="356"/>
      <c r="Q234" s="46"/>
      <c r="R234" s="46"/>
    </row>
    <row r="235" spans="1:18" ht="15.95" customHeight="1" thickBot="1" x14ac:dyDescent="0.3">
      <c r="A235" s="545" t="s">
        <v>80</v>
      </c>
      <c r="B235" s="545"/>
      <c r="C235" s="545"/>
      <c r="D235" s="545"/>
      <c r="E235" s="545"/>
      <c r="F235" s="545"/>
      <c r="G235" s="545"/>
      <c r="H235" s="545"/>
      <c r="I235" s="545"/>
      <c r="J235" s="545"/>
      <c r="K235" s="545"/>
      <c r="L235" s="545"/>
      <c r="M235" s="545"/>
      <c r="N235" s="342"/>
      <c r="O235" s="46"/>
      <c r="P235" s="356"/>
      <c r="Q235" s="46"/>
      <c r="R235" s="46"/>
    </row>
    <row r="236" spans="1:18" ht="31.7" customHeight="1" thickBot="1" x14ac:dyDescent="0.3">
      <c r="A236" s="546" t="s">
        <v>167</v>
      </c>
      <c r="B236" s="547"/>
      <c r="C236" s="547"/>
      <c r="D236" s="548"/>
      <c r="E236" s="546" t="str">
        <f>IF(ProjeNo&gt;0,ProjeNo,"")</f>
        <v/>
      </c>
      <c r="F236" s="547"/>
      <c r="G236" s="547"/>
      <c r="H236" s="547"/>
      <c r="I236" s="547"/>
      <c r="J236" s="547"/>
      <c r="K236" s="547"/>
      <c r="L236" s="547"/>
      <c r="M236" s="548"/>
      <c r="N236" s="342"/>
      <c r="O236" s="46"/>
      <c r="P236" s="356"/>
      <c r="Q236" s="46"/>
      <c r="R236" s="46"/>
    </row>
    <row r="237" spans="1:18" ht="31.7" customHeight="1" thickBot="1" x14ac:dyDescent="0.3">
      <c r="A237" s="549" t="s">
        <v>168</v>
      </c>
      <c r="B237" s="550"/>
      <c r="C237" s="550"/>
      <c r="D237" s="551"/>
      <c r="E237" s="552" t="str">
        <f>IF(ProjeAdi&gt;0,ProjeAdi,"")</f>
        <v/>
      </c>
      <c r="F237" s="553"/>
      <c r="G237" s="553"/>
      <c r="H237" s="553"/>
      <c r="I237" s="553"/>
      <c r="J237" s="553"/>
      <c r="K237" s="553"/>
      <c r="L237" s="553"/>
      <c r="M237" s="554"/>
      <c r="N237" s="342"/>
      <c r="O237" s="46"/>
      <c r="P237" s="356"/>
      <c r="Q237" s="46"/>
      <c r="R237" s="46"/>
    </row>
    <row r="238" spans="1:18" s="26" customFormat="1" ht="37.15" customHeight="1" thickBot="1" x14ac:dyDescent="0.3">
      <c r="A238" s="543" t="s">
        <v>3</v>
      </c>
      <c r="B238" s="543" t="s">
        <v>182</v>
      </c>
      <c r="C238" s="543" t="s">
        <v>183</v>
      </c>
      <c r="D238" s="543" t="s">
        <v>81</v>
      </c>
      <c r="E238" s="543" t="s">
        <v>4</v>
      </c>
      <c r="F238" s="543" t="s">
        <v>127</v>
      </c>
      <c r="G238" s="543" t="s">
        <v>86</v>
      </c>
      <c r="H238" s="543" t="s">
        <v>87</v>
      </c>
      <c r="I238" s="543" t="s">
        <v>138</v>
      </c>
      <c r="J238" s="543" t="s">
        <v>82</v>
      </c>
      <c r="K238" s="543" t="s">
        <v>83</v>
      </c>
      <c r="L238" s="362" t="s">
        <v>84</v>
      </c>
      <c r="M238" s="363" t="s">
        <v>84</v>
      </c>
      <c r="N238" s="357"/>
      <c r="O238" s="47"/>
      <c r="P238" s="358"/>
      <c r="Q238" s="47"/>
      <c r="R238" s="47"/>
    </row>
    <row r="239" spans="1:18" ht="18" customHeight="1" thickBot="1" x14ac:dyDescent="0.3">
      <c r="A239" s="544"/>
      <c r="B239" s="544"/>
      <c r="C239" s="544"/>
      <c r="D239" s="544"/>
      <c r="E239" s="544"/>
      <c r="F239" s="544"/>
      <c r="G239" s="544"/>
      <c r="H239" s="544"/>
      <c r="I239" s="544"/>
      <c r="J239" s="544"/>
      <c r="K239" s="544"/>
      <c r="L239" s="362" t="s">
        <v>85</v>
      </c>
      <c r="M239" s="363" t="s">
        <v>88</v>
      </c>
      <c r="N239" s="342"/>
      <c r="O239" s="46"/>
      <c r="P239" s="356"/>
      <c r="Q239" s="46"/>
      <c r="R239" s="46"/>
    </row>
    <row r="240" spans="1:18" ht="41.1" customHeight="1" x14ac:dyDescent="0.25">
      <c r="A240" s="364">
        <v>121</v>
      </c>
      <c r="B240" s="269"/>
      <c r="C240" s="270"/>
      <c r="D240" s="88"/>
      <c r="E240" s="27"/>
      <c r="F240" s="27"/>
      <c r="G240" s="27"/>
      <c r="H240" s="27"/>
      <c r="I240" s="27"/>
      <c r="J240" s="34"/>
      <c r="K240" s="29"/>
      <c r="L240" s="185"/>
      <c r="M240" s="186"/>
      <c r="N240" s="121" t="str">
        <f>IF(AND(COUNTA(D240:H240)&gt;0,O240=1),"Ulaşım Çeşidi,Belge Tarihi,Belge Numarası ve KDV Dahil Tutar doldurulduktan sonra KDV Hariç Tutar doldurulabilir.","")</f>
        <v/>
      </c>
      <c r="O240" s="123">
        <f>IF(COUNTA(I240:K240)+COUNTA(M240)=4,0,1)</f>
        <v>1</v>
      </c>
      <c r="P240" s="124">
        <f t="shared" ref="P240:P254" si="24">IF(O240=1,0,100000000)</f>
        <v>0</v>
      </c>
      <c r="Q240" s="46"/>
      <c r="R240" s="46"/>
    </row>
    <row r="241" spans="1:18" ht="41.1" customHeight="1" x14ac:dyDescent="0.25">
      <c r="A241" s="365">
        <v>122</v>
      </c>
      <c r="B241" s="271"/>
      <c r="C241" s="272"/>
      <c r="D241" s="273"/>
      <c r="E241" s="17"/>
      <c r="F241" s="17"/>
      <c r="G241" s="17"/>
      <c r="H241" s="17"/>
      <c r="I241" s="17"/>
      <c r="J241" s="35"/>
      <c r="K241" s="30"/>
      <c r="L241" s="187"/>
      <c r="M241" s="188"/>
      <c r="N241" s="121" t="str">
        <f t="shared" ref="N241:N254" si="25">IF(AND(COUNTA(D241:H241)&gt;0,O241=1),"Ulaşım Çeşidi,Belge Tarihi,Belge Numarası ve KDV Dahil Tutar doldurulduktan sonra KDV Hariç Tutar doldurulabilir.","")</f>
        <v/>
      </c>
      <c r="O241" s="123">
        <f t="shared" ref="O241:O254" si="26">IF(COUNTA(I241:K241)+COUNTA(M241)=4,0,1)</f>
        <v>1</v>
      </c>
      <c r="P241" s="124">
        <f t="shared" si="24"/>
        <v>0</v>
      </c>
      <c r="Q241" s="46"/>
      <c r="R241" s="46"/>
    </row>
    <row r="242" spans="1:18" ht="41.1" customHeight="1" x14ac:dyDescent="0.25">
      <c r="A242" s="365">
        <v>123</v>
      </c>
      <c r="B242" s="271"/>
      <c r="C242" s="272"/>
      <c r="D242" s="273"/>
      <c r="E242" s="17"/>
      <c r="F242" s="17"/>
      <c r="G242" s="17"/>
      <c r="H242" s="17"/>
      <c r="I242" s="17"/>
      <c r="J242" s="35"/>
      <c r="K242" s="30"/>
      <c r="L242" s="187"/>
      <c r="M242" s="188"/>
      <c r="N242" s="121" t="str">
        <f t="shared" si="25"/>
        <v/>
      </c>
      <c r="O242" s="123">
        <f t="shared" si="26"/>
        <v>1</v>
      </c>
      <c r="P242" s="124">
        <f t="shared" si="24"/>
        <v>0</v>
      </c>
      <c r="Q242" s="46"/>
      <c r="R242" s="46"/>
    </row>
    <row r="243" spans="1:18" ht="41.1" customHeight="1" x14ac:dyDescent="0.25">
      <c r="A243" s="365">
        <v>124</v>
      </c>
      <c r="B243" s="271"/>
      <c r="C243" s="272"/>
      <c r="D243" s="273"/>
      <c r="E243" s="17"/>
      <c r="F243" s="17"/>
      <c r="G243" s="17"/>
      <c r="H243" s="17"/>
      <c r="I243" s="17"/>
      <c r="J243" s="35"/>
      <c r="K243" s="30"/>
      <c r="L243" s="187"/>
      <c r="M243" s="188"/>
      <c r="N243" s="121" t="str">
        <f t="shared" si="25"/>
        <v/>
      </c>
      <c r="O243" s="123">
        <f t="shared" si="26"/>
        <v>1</v>
      </c>
      <c r="P243" s="124">
        <f t="shared" si="24"/>
        <v>0</v>
      </c>
      <c r="Q243" s="46"/>
      <c r="R243" s="46"/>
    </row>
    <row r="244" spans="1:18" ht="41.1" customHeight="1" x14ac:dyDescent="0.25">
      <c r="A244" s="365">
        <v>125</v>
      </c>
      <c r="B244" s="271"/>
      <c r="C244" s="272"/>
      <c r="D244" s="273"/>
      <c r="E244" s="17"/>
      <c r="F244" s="17"/>
      <c r="G244" s="17"/>
      <c r="H244" s="17"/>
      <c r="I244" s="17"/>
      <c r="J244" s="35"/>
      <c r="K244" s="30"/>
      <c r="L244" s="187"/>
      <c r="M244" s="188"/>
      <c r="N244" s="121"/>
      <c r="O244" s="123"/>
      <c r="P244" s="124"/>
      <c r="Q244" s="46"/>
      <c r="R244" s="46"/>
    </row>
    <row r="245" spans="1:18" ht="41.1" customHeight="1" x14ac:dyDescent="0.25">
      <c r="A245" s="365">
        <v>126</v>
      </c>
      <c r="B245" s="271"/>
      <c r="C245" s="272"/>
      <c r="D245" s="273"/>
      <c r="E245" s="17"/>
      <c r="F245" s="17"/>
      <c r="G245" s="17"/>
      <c r="H245" s="17"/>
      <c r="I245" s="17"/>
      <c r="J245" s="35"/>
      <c r="K245" s="30"/>
      <c r="L245" s="187"/>
      <c r="M245" s="188"/>
      <c r="N245" s="121"/>
      <c r="O245" s="123"/>
      <c r="P245" s="124"/>
      <c r="Q245" s="46"/>
      <c r="R245" s="46"/>
    </row>
    <row r="246" spans="1:18" ht="41.1" customHeight="1" x14ac:dyDescent="0.25">
      <c r="A246" s="365">
        <v>127</v>
      </c>
      <c r="B246" s="271"/>
      <c r="C246" s="272"/>
      <c r="D246" s="273"/>
      <c r="E246" s="17"/>
      <c r="F246" s="17"/>
      <c r="G246" s="17"/>
      <c r="H246" s="17"/>
      <c r="I246" s="17"/>
      <c r="J246" s="35"/>
      <c r="K246" s="30"/>
      <c r="L246" s="187"/>
      <c r="M246" s="188"/>
      <c r="N246" s="121"/>
      <c r="O246" s="123"/>
      <c r="P246" s="124"/>
      <c r="Q246" s="46"/>
      <c r="R246" s="46"/>
    </row>
    <row r="247" spans="1:18" ht="41.1" customHeight="1" x14ac:dyDescent="0.25">
      <c r="A247" s="365">
        <v>128</v>
      </c>
      <c r="B247" s="271"/>
      <c r="C247" s="272"/>
      <c r="D247" s="273"/>
      <c r="E247" s="17"/>
      <c r="F247" s="17"/>
      <c r="G247" s="17"/>
      <c r="H247" s="17"/>
      <c r="I247" s="17"/>
      <c r="J247" s="35"/>
      <c r="K247" s="30"/>
      <c r="L247" s="187"/>
      <c r="M247" s="188"/>
      <c r="N247" s="121" t="str">
        <f t="shared" si="25"/>
        <v/>
      </c>
      <c r="O247" s="123">
        <f t="shared" si="26"/>
        <v>1</v>
      </c>
      <c r="P247" s="124">
        <f t="shared" si="24"/>
        <v>0</v>
      </c>
      <c r="Q247" s="46"/>
      <c r="R247" s="46"/>
    </row>
    <row r="248" spans="1:18" ht="41.1" customHeight="1" x14ac:dyDescent="0.25">
      <c r="A248" s="365">
        <v>129</v>
      </c>
      <c r="B248" s="271"/>
      <c r="C248" s="272"/>
      <c r="D248" s="273"/>
      <c r="E248" s="17"/>
      <c r="F248" s="17"/>
      <c r="G248" s="17"/>
      <c r="H248" s="17"/>
      <c r="I248" s="17"/>
      <c r="J248" s="35"/>
      <c r="K248" s="30"/>
      <c r="L248" s="187"/>
      <c r="M248" s="188"/>
      <c r="N248" s="121" t="str">
        <f t="shared" si="25"/>
        <v/>
      </c>
      <c r="O248" s="123">
        <f t="shared" si="26"/>
        <v>1</v>
      </c>
      <c r="P248" s="124">
        <f t="shared" si="24"/>
        <v>0</v>
      </c>
      <c r="Q248" s="46"/>
      <c r="R248" s="46"/>
    </row>
    <row r="249" spans="1:18" ht="41.1" customHeight="1" x14ac:dyDescent="0.25">
      <c r="A249" s="365">
        <v>130</v>
      </c>
      <c r="B249" s="271"/>
      <c r="C249" s="272"/>
      <c r="D249" s="273"/>
      <c r="E249" s="17"/>
      <c r="F249" s="17"/>
      <c r="G249" s="17"/>
      <c r="H249" s="17"/>
      <c r="I249" s="17"/>
      <c r="J249" s="35"/>
      <c r="K249" s="30"/>
      <c r="L249" s="187"/>
      <c r="M249" s="188"/>
      <c r="N249" s="121" t="str">
        <f t="shared" si="25"/>
        <v/>
      </c>
      <c r="O249" s="123">
        <f t="shared" si="26"/>
        <v>1</v>
      </c>
      <c r="P249" s="124">
        <f t="shared" si="24"/>
        <v>0</v>
      </c>
      <c r="Q249" s="46"/>
      <c r="R249" s="46"/>
    </row>
    <row r="250" spans="1:18" ht="41.1" customHeight="1" x14ac:dyDescent="0.25">
      <c r="A250" s="365">
        <v>131</v>
      </c>
      <c r="B250" s="271"/>
      <c r="C250" s="272"/>
      <c r="D250" s="273"/>
      <c r="E250" s="17"/>
      <c r="F250" s="17"/>
      <c r="G250" s="17"/>
      <c r="H250" s="17"/>
      <c r="I250" s="17"/>
      <c r="J250" s="35"/>
      <c r="K250" s="30"/>
      <c r="L250" s="187"/>
      <c r="M250" s="188"/>
      <c r="N250" s="121" t="str">
        <f t="shared" si="25"/>
        <v/>
      </c>
      <c r="O250" s="123">
        <f t="shared" si="26"/>
        <v>1</v>
      </c>
      <c r="P250" s="124">
        <f t="shared" si="24"/>
        <v>0</v>
      </c>
      <c r="Q250" s="46"/>
      <c r="R250" s="46"/>
    </row>
    <row r="251" spans="1:18" ht="41.1" customHeight="1" x14ac:dyDescent="0.25">
      <c r="A251" s="365">
        <v>132</v>
      </c>
      <c r="B251" s="271"/>
      <c r="C251" s="272"/>
      <c r="D251" s="273"/>
      <c r="E251" s="17"/>
      <c r="F251" s="17"/>
      <c r="G251" s="17"/>
      <c r="H251" s="17"/>
      <c r="I251" s="17"/>
      <c r="J251" s="35"/>
      <c r="K251" s="30"/>
      <c r="L251" s="187"/>
      <c r="M251" s="188"/>
      <c r="N251" s="121" t="str">
        <f t="shared" si="25"/>
        <v/>
      </c>
      <c r="O251" s="123">
        <f t="shared" si="26"/>
        <v>1</v>
      </c>
      <c r="P251" s="124">
        <f t="shared" si="24"/>
        <v>0</v>
      </c>
      <c r="Q251" s="46"/>
      <c r="R251" s="46"/>
    </row>
    <row r="252" spans="1:18" ht="41.1" customHeight="1" x14ac:dyDescent="0.25">
      <c r="A252" s="365">
        <v>133</v>
      </c>
      <c r="B252" s="271"/>
      <c r="C252" s="272"/>
      <c r="D252" s="273"/>
      <c r="E252" s="17"/>
      <c r="F252" s="17"/>
      <c r="G252" s="17"/>
      <c r="H252" s="17"/>
      <c r="I252" s="17"/>
      <c r="J252" s="35"/>
      <c r="K252" s="30"/>
      <c r="L252" s="187"/>
      <c r="M252" s="188"/>
      <c r="N252" s="121" t="str">
        <f t="shared" si="25"/>
        <v/>
      </c>
      <c r="O252" s="123">
        <f t="shared" si="26"/>
        <v>1</v>
      </c>
      <c r="P252" s="124">
        <f t="shared" si="24"/>
        <v>0</v>
      </c>
      <c r="Q252" s="46"/>
      <c r="R252" s="46"/>
    </row>
    <row r="253" spans="1:18" ht="41.1" customHeight="1" x14ac:dyDescent="0.25">
      <c r="A253" s="365">
        <v>134</v>
      </c>
      <c r="B253" s="271"/>
      <c r="C253" s="272"/>
      <c r="D253" s="273"/>
      <c r="E253" s="17"/>
      <c r="F253" s="17"/>
      <c r="G253" s="17"/>
      <c r="H253" s="17"/>
      <c r="I253" s="17"/>
      <c r="J253" s="35"/>
      <c r="K253" s="30"/>
      <c r="L253" s="187"/>
      <c r="M253" s="188"/>
      <c r="N253" s="121" t="str">
        <f t="shared" si="25"/>
        <v/>
      </c>
      <c r="O253" s="123">
        <f t="shared" si="26"/>
        <v>1</v>
      </c>
      <c r="P253" s="124">
        <f t="shared" si="24"/>
        <v>0</v>
      </c>
      <c r="Q253" s="46"/>
      <c r="R253" s="46"/>
    </row>
    <row r="254" spans="1:18" ht="41.1" customHeight="1" thickBot="1" x14ac:dyDescent="0.3">
      <c r="A254" s="366">
        <v>135</v>
      </c>
      <c r="B254" s="274"/>
      <c r="C254" s="275"/>
      <c r="D254" s="276"/>
      <c r="E254" s="31"/>
      <c r="F254" s="31"/>
      <c r="G254" s="31"/>
      <c r="H254" s="31"/>
      <c r="I254" s="31"/>
      <c r="J254" s="36"/>
      <c r="K254" s="32"/>
      <c r="L254" s="189"/>
      <c r="M254" s="190"/>
      <c r="N254" s="121" t="str">
        <f t="shared" si="25"/>
        <v/>
      </c>
      <c r="O254" s="123">
        <f t="shared" si="26"/>
        <v>1</v>
      </c>
      <c r="P254" s="124">
        <f t="shared" si="24"/>
        <v>0</v>
      </c>
      <c r="Q254" s="119">
        <f>IF(COUNTA(J240:M254)&gt;0,1,0)</f>
        <v>0</v>
      </c>
      <c r="R254" s="46"/>
    </row>
    <row r="255" spans="1:18" ht="31.9" customHeight="1" thickBot="1" x14ac:dyDescent="0.3">
      <c r="A255" s="46"/>
      <c r="B255" s="46"/>
      <c r="C255" s="359"/>
      <c r="D255" s="46"/>
      <c r="E255" s="46"/>
      <c r="F255" s="46"/>
      <c r="G255" s="46"/>
      <c r="H255" s="46"/>
      <c r="I255" s="46"/>
      <c r="J255" s="46"/>
      <c r="K255" s="367" t="s">
        <v>35</v>
      </c>
      <c r="L255" s="191">
        <f>SUM(L240:L254)+L226</f>
        <v>0</v>
      </c>
      <c r="M255" s="360"/>
      <c r="N255" s="342"/>
      <c r="O255" s="46"/>
      <c r="P255" s="356"/>
      <c r="Q255" s="46"/>
      <c r="R255" s="46"/>
    </row>
    <row r="256" spans="1:18" x14ac:dyDescent="0.25">
      <c r="A256" s="119" t="s">
        <v>136</v>
      </c>
      <c r="B256" s="46"/>
      <c r="C256" s="359"/>
      <c r="D256" s="46"/>
      <c r="E256" s="46"/>
      <c r="F256" s="46"/>
      <c r="G256" s="46"/>
      <c r="H256" s="46"/>
      <c r="I256" s="46"/>
      <c r="J256" s="46"/>
      <c r="K256" s="46"/>
      <c r="L256" s="361"/>
      <c r="M256" s="46"/>
      <c r="N256" s="342"/>
      <c r="O256" s="46"/>
      <c r="P256" s="356"/>
      <c r="Q256" s="46"/>
      <c r="R256" s="46"/>
    </row>
    <row r="257" spans="1:18" x14ac:dyDescent="0.25">
      <c r="A257" s="46"/>
      <c r="B257" s="46"/>
      <c r="C257" s="359"/>
      <c r="D257" s="46"/>
      <c r="E257" s="46"/>
      <c r="F257" s="46"/>
      <c r="G257" s="46"/>
      <c r="H257" s="46"/>
      <c r="I257" s="46"/>
      <c r="J257" s="46"/>
      <c r="K257" s="46"/>
      <c r="L257" s="361"/>
      <c r="M257" s="46"/>
      <c r="N257" s="342"/>
      <c r="O257" s="46"/>
      <c r="P257" s="356"/>
      <c r="Q257" s="46"/>
      <c r="R257" s="46"/>
    </row>
    <row r="258" spans="1:18" ht="18.75" x14ac:dyDescent="0.3">
      <c r="A258" s="46"/>
      <c r="B258" s="46"/>
      <c r="C258" s="359"/>
      <c r="D258" s="352" t="s">
        <v>32</v>
      </c>
      <c r="E258" s="354">
        <f ca="1">imzatarihi</f>
        <v>46091</v>
      </c>
      <c r="F258" s="352" t="s">
        <v>33</v>
      </c>
      <c r="G258" s="355" t="str">
        <f>IF(kurulusyetkilisi&gt;0,kurulusyetkilisi,"")</f>
        <v/>
      </c>
      <c r="H258" s="46"/>
      <c r="I258" s="46"/>
      <c r="J258" s="46"/>
      <c r="K258" s="46"/>
      <c r="L258" s="361"/>
      <c r="M258" s="46"/>
      <c r="N258" s="342"/>
      <c r="O258" s="46"/>
      <c r="P258" s="356"/>
      <c r="Q258" s="46"/>
      <c r="R258" s="46"/>
    </row>
    <row r="259" spans="1:18" ht="18.75" x14ac:dyDescent="0.3">
      <c r="A259" s="46"/>
      <c r="B259" s="46"/>
      <c r="C259" s="359"/>
      <c r="D259" s="234"/>
      <c r="E259" s="234"/>
      <c r="F259" s="352" t="s">
        <v>34</v>
      </c>
      <c r="G259" s="233"/>
      <c r="H259" s="46"/>
      <c r="I259" s="46"/>
      <c r="J259" s="46"/>
      <c r="K259" s="46"/>
      <c r="L259" s="361"/>
      <c r="M259" s="46"/>
      <c r="N259" s="342"/>
      <c r="O259" s="46"/>
      <c r="P259" s="356"/>
      <c r="Q259" s="46"/>
      <c r="R259" s="46"/>
    </row>
  </sheetData>
  <sheetProtection algorithmName="SHA-512" hashValue="JLIJO3RKrqNPITjJ9yvh8o0rqYgbLWBlBc7bxGnF+GgCJW7L0cLiWGHg6JlkcY6R/5fl7MCRB9EPDCBdYGqmKw==" saltValue="RJqw2krVNLdIAc7pswxQGA==" spinCount="100000" sheet="1" objects="1" scenarios="1"/>
  <mergeCells count="162">
    <mergeCell ref="A148:M148"/>
    <mergeCell ref="A149:D149"/>
    <mergeCell ref="E149:M149"/>
    <mergeCell ref="A146:M146"/>
    <mergeCell ref="A147:M147"/>
    <mergeCell ref="A150:D150"/>
    <mergeCell ref="E150:M150"/>
    <mergeCell ref="A151:A152"/>
    <mergeCell ref="D151:D152"/>
    <mergeCell ref="E151:E152"/>
    <mergeCell ref="F151:F152"/>
    <mergeCell ref="G151:G152"/>
    <mergeCell ref="H151:H152"/>
    <mergeCell ref="I151:I152"/>
    <mergeCell ref="J151:J152"/>
    <mergeCell ref="K151:K152"/>
    <mergeCell ref="B151:B152"/>
    <mergeCell ref="C151:C152"/>
    <mergeCell ref="A93:A94"/>
    <mergeCell ref="D93:D94"/>
    <mergeCell ref="E93:E94"/>
    <mergeCell ref="F93:F94"/>
    <mergeCell ref="G93:G94"/>
    <mergeCell ref="H93:H94"/>
    <mergeCell ref="I93:I94"/>
    <mergeCell ref="J93:J94"/>
    <mergeCell ref="K93:K94"/>
    <mergeCell ref="B93:B94"/>
    <mergeCell ref="C93:C94"/>
    <mergeCell ref="A117:M117"/>
    <mergeCell ref="A118:M118"/>
    <mergeCell ref="A119:M119"/>
    <mergeCell ref="A120:D120"/>
    <mergeCell ref="E120:M120"/>
    <mergeCell ref="A121:D121"/>
    <mergeCell ref="E121:M121"/>
    <mergeCell ref="A122:A123"/>
    <mergeCell ref="D122:D123"/>
    <mergeCell ref="E122:E123"/>
    <mergeCell ref="F122:F123"/>
    <mergeCell ref="G122:G123"/>
    <mergeCell ref="H122:H123"/>
    <mergeCell ref="I122:I123"/>
    <mergeCell ref="J122:J123"/>
    <mergeCell ref="K122:K123"/>
    <mergeCell ref="B122:B123"/>
    <mergeCell ref="C122:C123"/>
    <mergeCell ref="I64:I65"/>
    <mergeCell ref="A88:M88"/>
    <mergeCell ref="A89:M89"/>
    <mergeCell ref="A90:M90"/>
    <mergeCell ref="A91:D91"/>
    <mergeCell ref="E91:M91"/>
    <mergeCell ref="J64:J65"/>
    <mergeCell ref="K64:K65"/>
    <mergeCell ref="A92:D92"/>
    <mergeCell ref="E92:M92"/>
    <mergeCell ref="B64:B65"/>
    <mergeCell ref="C64:C65"/>
    <mergeCell ref="A1:M1"/>
    <mergeCell ref="A2:M2"/>
    <mergeCell ref="K6:K7"/>
    <mergeCell ref="A4:D4"/>
    <mergeCell ref="A5:D5"/>
    <mergeCell ref="E4:M4"/>
    <mergeCell ref="E5:M5"/>
    <mergeCell ref="D6:D7"/>
    <mergeCell ref="E6:E7"/>
    <mergeCell ref="F6:F7"/>
    <mergeCell ref="G6:G7"/>
    <mergeCell ref="H6:H7"/>
    <mergeCell ref="J6:J7"/>
    <mergeCell ref="A6:A7"/>
    <mergeCell ref="I6:I7"/>
    <mergeCell ref="A3:M3"/>
    <mergeCell ref="B6:B7"/>
    <mergeCell ref="C6:C7"/>
    <mergeCell ref="D35:D36"/>
    <mergeCell ref="E35:E36"/>
    <mergeCell ref="F35:F36"/>
    <mergeCell ref="G35:G36"/>
    <mergeCell ref="A61:M61"/>
    <mergeCell ref="K35:K36"/>
    <mergeCell ref="A59:M59"/>
    <mergeCell ref="A60:M60"/>
    <mergeCell ref="A32:M32"/>
    <mergeCell ref="H35:H36"/>
    <mergeCell ref="J35:J36"/>
    <mergeCell ref="I35:I36"/>
    <mergeCell ref="B35:B36"/>
    <mergeCell ref="C35:C36"/>
    <mergeCell ref="A177:M177"/>
    <mergeCell ref="A178:D178"/>
    <mergeCell ref="E178:M178"/>
    <mergeCell ref="A179:D179"/>
    <mergeCell ref="E179:M179"/>
    <mergeCell ref="A30:M30"/>
    <mergeCell ref="A33:D33"/>
    <mergeCell ref="E33:M33"/>
    <mergeCell ref="A175:M175"/>
    <mergeCell ref="A176:M176"/>
    <mergeCell ref="A62:D62"/>
    <mergeCell ref="E62:M62"/>
    <mergeCell ref="A63:D63"/>
    <mergeCell ref="E63:M63"/>
    <mergeCell ref="A64:A65"/>
    <mergeCell ref="D64:D65"/>
    <mergeCell ref="E64:E65"/>
    <mergeCell ref="F64:F65"/>
    <mergeCell ref="G64:G65"/>
    <mergeCell ref="H64:H65"/>
    <mergeCell ref="A31:M31"/>
    <mergeCell ref="A34:D34"/>
    <mergeCell ref="E34:M34"/>
    <mergeCell ref="A35:A36"/>
    <mergeCell ref="A205:M205"/>
    <mergeCell ref="A206:M206"/>
    <mergeCell ref="A207:D207"/>
    <mergeCell ref="E207:M207"/>
    <mergeCell ref="A208:D208"/>
    <mergeCell ref="E208:M208"/>
    <mergeCell ref="H180:H181"/>
    <mergeCell ref="I180:I181"/>
    <mergeCell ref="J180:J181"/>
    <mergeCell ref="K180:K181"/>
    <mergeCell ref="A204:M204"/>
    <mergeCell ref="A180:A181"/>
    <mergeCell ref="D180:D181"/>
    <mergeCell ref="E180:E181"/>
    <mergeCell ref="F180:F181"/>
    <mergeCell ref="G180:G181"/>
    <mergeCell ref="B180:B181"/>
    <mergeCell ref="C180:C181"/>
    <mergeCell ref="A234:M234"/>
    <mergeCell ref="A235:M235"/>
    <mergeCell ref="A236:D236"/>
    <mergeCell ref="E236:M236"/>
    <mergeCell ref="A237:D237"/>
    <mergeCell ref="E237:M237"/>
    <mergeCell ref="H209:H210"/>
    <mergeCell ref="I209:I210"/>
    <mergeCell ref="J209:J210"/>
    <mergeCell ref="K209:K210"/>
    <mergeCell ref="A233:M233"/>
    <mergeCell ref="A209:A210"/>
    <mergeCell ref="D209:D210"/>
    <mergeCell ref="E209:E210"/>
    <mergeCell ref="F209:F210"/>
    <mergeCell ref="G209:G210"/>
    <mergeCell ref="B209:B210"/>
    <mergeCell ref="C209:C210"/>
    <mergeCell ref="H238:H239"/>
    <mergeCell ref="I238:I239"/>
    <mergeCell ref="J238:J239"/>
    <mergeCell ref="K238:K239"/>
    <mergeCell ref="A238:A239"/>
    <mergeCell ref="D238:D239"/>
    <mergeCell ref="E238:E239"/>
    <mergeCell ref="F238:F239"/>
    <mergeCell ref="G238:G239"/>
    <mergeCell ref="B238:B239"/>
    <mergeCell ref="C238:C239"/>
  </mergeCells>
  <dataValidations count="3">
    <dataValidation type="list" allowBlank="1" showInputMessage="1" showErrorMessage="1" sqref="I240:I254 I37:I51 I66:I80 I95:I109 I124:I138 I153:I167 I182:I196 I211:I225 I8:I22"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L240:L254" xr:uid="{00000000-0002-0000-0D00-000001000000}">
      <formula1>0</formula1>
      <formula2>P240</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L8:L22 L37:L51 L66:L80 L95:L109 L124:L138 L153:L167 L182:L196 L211:L225" xr:uid="{00000000-0002-0000-0D00-000002000000}">
      <formula1>0</formula1>
      <formula2>P8</formula2>
    </dataValidation>
  </dataValidations>
  <printOptions horizontalCentered="1"/>
  <pageMargins left="0.19685039370078741" right="0.19685039370078741" top="0.74803149606299213" bottom="0.74803149606299213" header="0.31496062992125984" footer="0.31496062992125984"/>
  <pageSetup paperSize="9" scale="50" orientation="landscape" r:id="rId1"/>
  <rowBreaks count="8" manualBreakCount="8">
    <brk id="29" max="10" man="1"/>
    <brk id="58" max="10" man="1"/>
    <brk id="87" max="10" man="1"/>
    <brk id="116" max="10" man="1"/>
    <brk id="145" max="10" man="1"/>
    <brk id="174" max="10" man="1"/>
    <brk id="203" max="10" man="1"/>
    <brk id="232" max="10" man="1"/>
  </rowBreaks>
  <ignoredErrors>
    <ignoredError sqref="N19:N22 N45:N51 N72:N80 N100:N109 N129:N138 N158:N167 N187:N196 N216:N225 N247:N254 N8:N15 N37:N41 N66:N68 N95:N96 N124:N125 N153:N154 N182:N183 N211:N212 N240:N24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S208"/>
  <sheetViews>
    <sheetView zoomScale="80" zoomScaleNormal="80" workbookViewId="0">
      <selection activeCell="B8" sqref="B8"/>
    </sheetView>
  </sheetViews>
  <sheetFormatPr defaultColWidth="8.85546875" defaultRowHeight="15.75" x14ac:dyDescent="0.25"/>
  <cols>
    <col min="1" max="1" width="7.7109375" style="24" customWidth="1"/>
    <col min="2" max="2" width="12.7109375" style="24" customWidth="1"/>
    <col min="3" max="3" width="30.7109375" style="24" customWidth="1"/>
    <col min="4" max="4" width="14.7109375" style="24" customWidth="1"/>
    <col min="5" max="5" width="50.7109375" style="24" customWidth="1"/>
    <col min="6" max="6" width="10.7109375" style="24" customWidth="1"/>
    <col min="7" max="7" width="16.7109375" style="24" customWidth="1"/>
    <col min="8" max="8" width="30.7109375" style="24" customWidth="1"/>
    <col min="9" max="10" width="16.7109375" style="24" customWidth="1"/>
    <col min="11" max="11" width="12.42578125" style="24" customWidth="1"/>
    <col min="12" max="12" width="19.42578125" style="24" customWidth="1"/>
    <col min="13" max="13" width="49.28515625" customWidth="1"/>
    <col min="14" max="14" width="10.7109375" style="25" hidden="1" customWidth="1"/>
    <col min="15" max="15" width="21.28515625" style="62" hidden="1" customWidth="1"/>
    <col min="16" max="17" width="8.85546875" style="24" hidden="1" customWidth="1"/>
    <col min="18" max="16384" width="8.85546875" style="24"/>
  </cols>
  <sheetData>
    <row r="1" spans="1:19" x14ac:dyDescent="0.25">
      <c r="A1" s="555" t="s">
        <v>89</v>
      </c>
      <c r="B1" s="555"/>
      <c r="C1" s="555"/>
      <c r="D1" s="555"/>
      <c r="E1" s="555"/>
      <c r="F1" s="555"/>
      <c r="G1" s="555"/>
      <c r="H1" s="555"/>
      <c r="I1" s="555"/>
      <c r="J1" s="555"/>
      <c r="K1" s="555"/>
      <c r="L1" s="555"/>
      <c r="M1" s="2"/>
      <c r="N1" s="368"/>
      <c r="O1" s="356"/>
      <c r="P1" s="46"/>
      <c r="Q1" s="109" t="str">
        <f>CONCATENATE("A1:J",SUM(P:P)*30)</f>
        <v>A1:J30</v>
      </c>
      <c r="S1" s="24" t="str">
        <f>PROPER(A1)</f>
        <v>Alet / Teçhizat /  Yazılım / Yayın Giderleri Formu</v>
      </c>
    </row>
    <row r="2" spans="1:19" x14ac:dyDescent="0.25">
      <c r="A2" s="508" t="str">
        <f>IF(YilDonem&lt;&gt;"",CONCATENATE(YilDonem," dönemine aittir."),"")</f>
        <v/>
      </c>
      <c r="B2" s="508"/>
      <c r="C2" s="508"/>
      <c r="D2" s="508"/>
      <c r="E2" s="508"/>
      <c r="F2" s="508"/>
      <c r="G2" s="508"/>
      <c r="H2" s="508"/>
      <c r="I2" s="508"/>
      <c r="J2" s="508"/>
      <c r="K2" s="184"/>
      <c r="L2" s="184"/>
      <c r="M2" s="2"/>
      <c r="N2" s="368"/>
      <c r="O2" s="356"/>
      <c r="P2" s="46"/>
      <c r="Q2" s="46"/>
    </row>
    <row r="3" spans="1:19" ht="15.95" customHeight="1" thickBot="1" x14ac:dyDescent="0.3">
      <c r="A3" s="556" t="s">
        <v>90</v>
      </c>
      <c r="B3" s="556"/>
      <c r="C3" s="556"/>
      <c r="D3" s="556"/>
      <c r="E3" s="556"/>
      <c r="F3" s="556"/>
      <c r="G3" s="556"/>
      <c r="H3" s="556"/>
      <c r="I3" s="556"/>
      <c r="J3" s="556"/>
      <c r="K3" s="556"/>
      <c r="L3" s="556"/>
      <c r="M3" s="2"/>
      <c r="N3" s="368"/>
      <c r="O3" s="356"/>
      <c r="P3" s="46"/>
      <c r="Q3" s="46"/>
    </row>
    <row r="4" spans="1:19" ht="31.7" customHeight="1" thickBot="1" x14ac:dyDescent="0.3">
      <c r="A4" s="546" t="s">
        <v>167</v>
      </c>
      <c r="B4" s="547"/>
      <c r="C4" s="547"/>
      <c r="D4" s="548"/>
      <c r="E4" s="546" t="str">
        <f>IF(ProjeNo&gt;0,ProjeNo,"")</f>
        <v/>
      </c>
      <c r="F4" s="547"/>
      <c r="G4" s="547"/>
      <c r="H4" s="547"/>
      <c r="I4" s="547"/>
      <c r="J4" s="547"/>
      <c r="K4" s="547"/>
      <c r="L4" s="548"/>
      <c r="M4" s="2"/>
      <c r="N4" s="368"/>
      <c r="O4" s="356"/>
      <c r="P4" s="46"/>
      <c r="Q4" s="46"/>
    </row>
    <row r="5" spans="1:19" ht="31.7" customHeight="1" thickBot="1" x14ac:dyDescent="0.3">
      <c r="A5" s="549" t="s">
        <v>168</v>
      </c>
      <c r="B5" s="550"/>
      <c r="C5" s="550"/>
      <c r="D5" s="551"/>
      <c r="E5" s="552" t="str">
        <f>IF(ProjeAdi&gt;0,ProjeAdi,"")</f>
        <v/>
      </c>
      <c r="F5" s="553"/>
      <c r="G5" s="553"/>
      <c r="H5" s="553"/>
      <c r="I5" s="553"/>
      <c r="J5" s="553"/>
      <c r="K5" s="553"/>
      <c r="L5" s="554"/>
      <c r="M5" s="2"/>
      <c r="N5" s="368"/>
      <c r="O5" s="356"/>
      <c r="P5" s="46"/>
      <c r="Q5" s="46"/>
    </row>
    <row r="6" spans="1:19" s="26" customFormat="1" ht="37.15" customHeight="1" thickBot="1" x14ac:dyDescent="0.3">
      <c r="A6" s="543" t="s">
        <v>3</v>
      </c>
      <c r="B6" s="543" t="s">
        <v>182</v>
      </c>
      <c r="C6" s="543" t="s">
        <v>183</v>
      </c>
      <c r="D6" s="543" t="s">
        <v>91</v>
      </c>
      <c r="E6" s="543" t="s">
        <v>92</v>
      </c>
      <c r="F6" s="543" t="s">
        <v>93</v>
      </c>
      <c r="G6" s="543" t="s">
        <v>82</v>
      </c>
      <c r="H6" s="543" t="s">
        <v>83</v>
      </c>
      <c r="I6" s="363" t="s">
        <v>84</v>
      </c>
      <c r="J6" s="363" t="s">
        <v>84</v>
      </c>
      <c r="K6" s="557" t="s">
        <v>163</v>
      </c>
      <c r="L6" s="373" t="s">
        <v>164</v>
      </c>
      <c r="M6" s="63"/>
      <c r="N6" s="369"/>
      <c r="O6" s="358"/>
      <c r="P6" s="47"/>
      <c r="Q6" s="47"/>
    </row>
    <row r="7" spans="1:19" ht="18" customHeight="1" thickBot="1" x14ac:dyDescent="0.3">
      <c r="A7" s="544"/>
      <c r="B7" s="544"/>
      <c r="C7" s="544"/>
      <c r="D7" s="544"/>
      <c r="E7" s="544"/>
      <c r="F7" s="544"/>
      <c r="G7" s="544"/>
      <c r="H7" s="544"/>
      <c r="I7" s="363" t="s">
        <v>85</v>
      </c>
      <c r="J7" s="363" t="s">
        <v>88</v>
      </c>
      <c r="K7" s="558"/>
      <c r="L7" s="363" t="s">
        <v>85</v>
      </c>
      <c r="M7" s="2"/>
      <c r="N7" s="368"/>
      <c r="O7" s="356"/>
      <c r="P7" s="46"/>
      <c r="Q7" s="46"/>
    </row>
    <row r="8" spans="1:19" ht="26.45" customHeight="1" x14ac:dyDescent="0.25">
      <c r="A8" s="364">
        <v>1</v>
      </c>
      <c r="B8" s="282"/>
      <c r="C8" s="270"/>
      <c r="D8" s="283"/>
      <c r="E8" s="27"/>
      <c r="F8" s="41"/>
      <c r="G8" s="28"/>
      <c r="H8" s="212"/>
      <c r="I8" s="198"/>
      <c r="J8" s="186"/>
      <c r="K8" s="239"/>
      <c r="L8" s="186"/>
      <c r="M8" s="121" t="str">
        <f t="shared" ref="M8:M22" si="0">IF(AND(E8&lt;&gt;"",N8=1),"Belge Tarihi,Belge Numarası ve KDV Dahil Tutar doldurulduktan sonra KDV Hariç Tutar doldurulabilir.","")</f>
        <v/>
      </c>
      <c r="N8" s="115">
        <f t="shared" ref="N8:N22" si="1">IF(COUNTA(G8:H8)+COUNTA(J8)=3,0,1)</f>
        <v>1</v>
      </c>
      <c r="O8" s="124">
        <f>IF(N8=1,0,100000000)</f>
        <v>0</v>
      </c>
      <c r="P8" s="46"/>
      <c r="Q8" s="46"/>
    </row>
    <row r="9" spans="1:19" ht="26.45" customHeight="1" x14ac:dyDescent="0.25">
      <c r="A9" s="374">
        <v>2</v>
      </c>
      <c r="B9" s="284"/>
      <c r="C9" s="280"/>
      <c r="D9" s="285"/>
      <c r="E9" s="19"/>
      <c r="F9" s="20"/>
      <c r="G9" s="18"/>
      <c r="H9" s="213"/>
      <c r="I9" s="192"/>
      <c r="J9" s="188"/>
      <c r="K9" s="240"/>
      <c r="L9" s="193"/>
      <c r="M9" s="121" t="str">
        <f t="shared" si="0"/>
        <v/>
      </c>
      <c r="N9" s="115">
        <f t="shared" si="1"/>
        <v>1</v>
      </c>
      <c r="O9" s="124">
        <f t="shared" ref="O9:O22" si="2">IF(N9=1,0,100000000)</f>
        <v>0</v>
      </c>
      <c r="P9" s="46"/>
      <c r="Q9" s="46"/>
    </row>
    <row r="10" spans="1:19" ht="26.45" customHeight="1" x14ac:dyDescent="0.25">
      <c r="A10" s="374">
        <v>3</v>
      </c>
      <c r="B10" s="284"/>
      <c r="C10" s="280"/>
      <c r="D10" s="285"/>
      <c r="E10" s="19"/>
      <c r="F10" s="20"/>
      <c r="G10" s="18"/>
      <c r="H10" s="213"/>
      <c r="I10" s="192"/>
      <c r="J10" s="188"/>
      <c r="K10" s="240"/>
      <c r="L10" s="193"/>
      <c r="M10" s="121" t="str">
        <f t="shared" si="0"/>
        <v/>
      </c>
      <c r="N10" s="115">
        <f t="shared" si="1"/>
        <v>1</v>
      </c>
      <c r="O10" s="124">
        <f t="shared" si="2"/>
        <v>0</v>
      </c>
      <c r="P10" s="46"/>
      <c r="Q10" s="46"/>
    </row>
    <row r="11" spans="1:19" ht="26.45" customHeight="1" x14ac:dyDescent="0.25">
      <c r="A11" s="374">
        <v>4</v>
      </c>
      <c r="B11" s="284"/>
      <c r="C11" s="280"/>
      <c r="D11" s="285"/>
      <c r="E11" s="19"/>
      <c r="F11" s="20"/>
      <c r="G11" s="18"/>
      <c r="H11" s="213"/>
      <c r="I11" s="192"/>
      <c r="J11" s="188"/>
      <c r="K11" s="240"/>
      <c r="L11" s="193"/>
      <c r="M11" s="121" t="str">
        <f t="shared" si="0"/>
        <v/>
      </c>
      <c r="N11" s="115">
        <f t="shared" si="1"/>
        <v>1</v>
      </c>
      <c r="O11" s="124">
        <f t="shared" si="2"/>
        <v>0</v>
      </c>
      <c r="P11" s="46"/>
      <c r="Q11" s="46"/>
    </row>
    <row r="12" spans="1:19" ht="26.45" customHeight="1" x14ac:dyDescent="0.25">
      <c r="A12" s="374">
        <v>5</v>
      </c>
      <c r="B12" s="284"/>
      <c r="C12" s="280"/>
      <c r="D12" s="285"/>
      <c r="E12" s="19"/>
      <c r="F12" s="20"/>
      <c r="G12" s="18"/>
      <c r="H12" s="213"/>
      <c r="I12" s="192"/>
      <c r="J12" s="188"/>
      <c r="K12" s="240"/>
      <c r="L12" s="193"/>
      <c r="M12" s="121" t="str">
        <f t="shared" si="0"/>
        <v/>
      </c>
      <c r="N12" s="115">
        <f t="shared" si="1"/>
        <v>1</v>
      </c>
      <c r="O12" s="124">
        <f t="shared" si="2"/>
        <v>0</v>
      </c>
      <c r="P12" s="46"/>
      <c r="Q12" s="46"/>
    </row>
    <row r="13" spans="1:19" ht="26.45" customHeight="1" x14ac:dyDescent="0.25">
      <c r="A13" s="374">
        <v>6</v>
      </c>
      <c r="B13" s="284"/>
      <c r="C13" s="280"/>
      <c r="D13" s="285"/>
      <c r="E13" s="19"/>
      <c r="F13" s="20"/>
      <c r="G13" s="18"/>
      <c r="H13" s="213"/>
      <c r="I13" s="192"/>
      <c r="J13" s="188"/>
      <c r="K13" s="240"/>
      <c r="L13" s="193"/>
      <c r="M13" s="121" t="str">
        <f t="shared" si="0"/>
        <v/>
      </c>
      <c r="N13" s="115">
        <f t="shared" si="1"/>
        <v>1</v>
      </c>
      <c r="O13" s="124">
        <f t="shared" si="2"/>
        <v>0</v>
      </c>
      <c r="P13" s="46"/>
      <c r="Q13" s="46"/>
    </row>
    <row r="14" spans="1:19" ht="26.45" customHeight="1" x14ac:dyDescent="0.25">
      <c r="A14" s="374">
        <v>7</v>
      </c>
      <c r="B14" s="284"/>
      <c r="C14" s="280"/>
      <c r="D14" s="285"/>
      <c r="E14" s="19"/>
      <c r="F14" s="20"/>
      <c r="G14" s="18"/>
      <c r="H14" s="213"/>
      <c r="I14" s="192"/>
      <c r="J14" s="188"/>
      <c r="K14" s="240"/>
      <c r="L14" s="193"/>
      <c r="M14" s="121" t="str">
        <f t="shared" si="0"/>
        <v/>
      </c>
      <c r="N14" s="115">
        <f t="shared" si="1"/>
        <v>1</v>
      </c>
      <c r="O14" s="124">
        <f t="shared" si="2"/>
        <v>0</v>
      </c>
      <c r="P14" s="46"/>
      <c r="Q14" s="46"/>
    </row>
    <row r="15" spans="1:19" ht="26.45" customHeight="1" x14ac:dyDescent="0.25">
      <c r="A15" s="374">
        <v>8</v>
      </c>
      <c r="B15" s="284"/>
      <c r="C15" s="280"/>
      <c r="D15" s="285"/>
      <c r="E15" s="19"/>
      <c r="F15" s="20"/>
      <c r="G15" s="18"/>
      <c r="H15" s="213"/>
      <c r="I15" s="192"/>
      <c r="J15" s="188"/>
      <c r="K15" s="240"/>
      <c r="L15" s="193"/>
      <c r="M15" s="121" t="str">
        <f t="shared" si="0"/>
        <v/>
      </c>
      <c r="N15" s="115">
        <f t="shared" si="1"/>
        <v>1</v>
      </c>
      <c r="O15" s="124">
        <f t="shared" si="2"/>
        <v>0</v>
      </c>
      <c r="P15" s="46"/>
      <c r="Q15" s="46"/>
    </row>
    <row r="16" spans="1:19" ht="26.45" customHeight="1" x14ac:dyDescent="0.25">
      <c r="A16" s="374">
        <v>9</v>
      </c>
      <c r="B16" s="284"/>
      <c r="C16" s="280"/>
      <c r="D16" s="285"/>
      <c r="E16" s="19"/>
      <c r="F16" s="20"/>
      <c r="G16" s="18"/>
      <c r="H16" s="213"/>
      <c r="I16" s="192"/>
      <c r="J16" s="188"/>
      <c r="K16" s="240"/>
      <c r="L16" s="193"/>
      <c r="M16" s="121" t="str">
        <f t="shared" si="0"/>
        <v/>
      </c>
      <c r="N16" s="115">
        <f t="shared" si="1"/>
        <v>1</v>
      </c>
      <c r="O16" s="124">
        <f t="shared" si="2"/>
        <v>0</v>
      </c>
      <c r="P16" s="46"/>
      <c r="Q16" s="46"/>
    </row>
    <row r="17" spans="1:17" ht="26.45" customHeight="1" x14ac:dyDescent="0.25">
      <c r="A17" s="374">
        <v>10</v>
      </c>
      <c r="B17" s="284"/>
      <c r="C17" s="280"/>
      <c r="D17" s="285"/>
      <c r="E17" s="19"/>
      <c r="F17" s="20"/>
      <c r="G17" s="18"/>
      <c r="H17" s="213"/>
      <c r="I17" s="192"/>
      <c r="J17" s="188"/>
      <c r="K17" s="240"/>
      <c r="L17" s="193"/>
      <c r="M17" s="121" t="str">
        <f t="shared" si="0"/>
        <v/>
      </c>
      <c r="N17" s="115">
        <f t="shared" si="1"/>
        <v>1</v>
      </c>
      <c r="O17" s="124">
        <f t="shared" si="2"/>
        <v>0</v>
      </c>
      <c r="P17" s="46"/>
      <c r="Q17" s="46"/>
    </row>
    <row r="18" spans="1:17" ht="26.45" customHeight="1" x14ac:dyDescent="0.25">
      <c r="A18" s="374">
        <v>11</v>
      </c>
      <c r="B18" s="284"/>
      <c r="C18" s="280"/>
      <c r="D18" s="285"/>
      <c r="E18" s="19"/>
      <c r="F18" s="20"/>
      <c r="G18" s="18"/>
      <c r="H18" s="213"/>
      <c r="I18" s="192"/>
      <c r="J18" s="188"/>
      <c r="K18" s="240"/>
      <c r="L18" s="193"/>
      <c r="M18" s="121" t="str">
        <f t="shared" si="0"/>
        <v/>
      </c>
      <c r="N18" s="115">
        <f t="shared" si="1"/>
        <v>1</v>
      </c>
      <c r="O18" s="124">
        <f t="shared" si="2"/>
        <v>0</v>
      </c>
      <c r="P18" s="46"/>
      <c r="Q18" s="46"/>
    </row>
    <row r="19" spans="1:17" ht="26.45" customHeight="1" x14ac:dyDescent="0.25">
      <c r="A19" s="374">
        <v>12</v>
      </c>
      <c r="B19" s="284"/>
      <c r="C19" s="280"/>
      <c r="D19" s="285"/>
      <c r="E19" s="19"/>
      <c r="F19" s="20"/>
      <c r="G19" s="18"/>
      <c r="H19" s="213"/>
      <c r="I19" s="192"/>
      <c r="J19" s="188"/>
      <c r="K19" s="240"/>
      <c r="L19" s="193"/>
      <c r="M19" s="121" t="str">
        <f t="shared" si="0"/>
        <v/>
      </c>
      <c r="N19" s="115">
        <f t="shared" si="1"/>
        <v>1</v>
      </c>
      <c r="O19" s="124">
        <f t="shared" si="2"/>
        <v>0</v>
      </c>
      <c r="P19" s="46"/>
      <c r="Q19" s="46"/>
    </row>
    <row r="20" spans="1:17" ht="26.45" customHeight="1" x14ac:dyDescent="0.25">
      <c r="A20" s="374">
        <v>13</v>
      </c>
      <c r="B20" s="284"/>
      <c r="C20" s="280"/>
      <c r="D20" s="285"/>
      <c r="E20" s="19"/>
      <c r="F20" s="20"/>
      <c r="G20" s="18"/>
      <c r="H20" s="213"/>
      <c r="I20" s="192"/>
      <c r="J20" s="188"/>
      <c r="K20" s="240"/>
      <c r="L20" s="193"/>
      <c r="M20" s="121" t="str">
        <f t="shared" si="0"/>
        <v/>
      </c>
      <c r="N20" s="115">
        <f t="shared" si="1"/>
        <v>1</v>
      </c>
      <c r="O20" s="124">
        <f t="shared" si="2"/>
        <v>0</v>
      </c>
      <c r="P20" s="46"/>
      <c r="Q20" s="46"/>
    </row>
    <row r="21" spans="1:17" ht="26.45" customHeight="1" x14ac:dyDescent="0.25">
      <c r="A21" s="374">
        <v>14</v>
      </c>
      <c r="B21" s="284"/>
      <c r="C21" s="280"/>
      <c r="D21" s="285"/>
      <c r="E21" s="19"/>
      <c r="F21" s="20"/>
      <c r="G21" s="18"/>
      <c r="H21" s="213"/>
      <c r="I21" s="192"/>
      <c r="J21" s="188"/>
      <c r="K21" s="240"/>
      <c r="L21" s="193"/>
      <c r="M21" s="121" t="str">
        <f t="shared" si="0"/>
        <v/>
      </c>
      <c r="N21" s="115">
        <f t="shared" si="1"/>
        <v>1</v>
      </c>
      <c r="O21" s="124">
        <f t="shared" si="2"/>
        <v>0</v>
      </c>
      <c r="P21" s="46"/>
      <c r="Q21" s="46"/>
    </row>
    <row r="22" spans="1:17" ht="26.45" customHeight="1" thickBot="1" x14ac:dyDescent="0.3">
      <c r="A22" s="375">
        <v>15</v>
      </c>
      <c r="B22" s="286"/>
      <c r="C22" s="281"/>
      <c r="D22" s="287"/>
      <c r="E22" s="21"/>
      <c r="F22" s="22"/>
      <c r="G22" s="23"/>
      <c r="H22" s="214"/>
      <c r="I22" s="196"/>
      <c r="J22" s="227"/>
      <c r="K22" s="241"/>
      <c r="L22" s="194"/>
      <c r="M22" s="121" t="str">
        <f t="shared" si="0"/>
        <v/>
      </c>
      <c r="N22" s="115">
        <f t="shared" si="1"/>
        <v>1</v>
      </c>
      <c r="O22" s="124">
        <f t="shared" si="2"/>
        <v>0</v>
      </c>
      <c r="P22" s="119">
        <v>1</v>
      </c>
      <c r="Q22" s="46"/>
    </row>
    <row r="23" spans="1:17" ht="32.25" thickBot="1" x14ac:dyDescent="0.3">
      <c r="A23" s="46"/>
      <c r="B23" s="46"/>
      <c r="C23" s="46"/>
      <c r="D23" s="46"/>
      <c r="E23" s="46"/>
      <c r="F23" s="46"/>
      <c r="G23" s="46"/>
      <c r="H23" s="376" t="s">
        <v>35</v>
      </c>
      <c r="I23" s="195">
        <f>SUM(I8:I22)</f>
        <v>0</v>
      </c>
      <c r="J23" s="360"/>
      <c r="K23" s="377" t="s">
        <v>165</v>
      </c>
      <c r="L23" s="242">
        <f>SUM(L8:L22)</f>
        <v>0</v>
      </c>
      <c r="M23" s="64"/>
      <c r="N23" s="368"/>
      <c r="O23" s="356"/>
      <c r="P23" s="46"/>
      <c r="Q23" s="46"/>
    </row>
    <row r="24" spans="1:17" x14ac:dyDescent="0.25">
      <c r="A24" s="46"/>
      <c r="B24" s="46"/>
      <c r="C24" s="46"/>
      <c r="D24" s="46"/>
      <c r="E24" s="46"/>
      <c r="F24" s="46"/>
      <c r="G24" s="46"/>
      <c r="H24" s="46"/>
      <c r="I24" s="46"/>
      <c r="J24" s="46"/>
      <c r="K24" s="46"/>
      <c r="L24" s="46"/>
      <c r="M24" s="64"/>
      <c r="N24" s="368"/>
      <c r="O24" s="356"/>
      <c r="P24" s="46"/>
      <c r="Q24" s="46"/>
    </row>
    <row r="25" spans="1:17" x14ac:dyDescent="0.25">
      <c r="A25" s="378" t="s">
        <v>136</v>
      </c>
      <c r="B25" s="370"/>
      <c r="C25" s="370"/>
      <c r="D25" s="371"/>
      <c r="E25" s="371"/>
      <c r="F25" s="371"/>
      <c r="G25" s="371"/>
      <c r="H25" s="371"/>
      <c r="I25" s="371"/>
      <c r="J25" s="371"/>
      <c r="K25" s="371"/>
      <c r="L25" s="371"/>
      <c r="M25" s="64"/>
      <c r="N25" s="368"/>
      <c r="O25" s="356"/>
      <c r="P25" s="46"/>
      <c r="Q25" s="46"/>
    </row>
    <row r="26" spans="1:17" x14ac:dyDescent="0.25">
      <c r="A26" s="46"/>
      <c r="B26" s="46"/>
      <c r="C26" s="46"/>
      <c r="D26" s="46"/>
      <c r="E26" s="46"/>
      <c r="F26" s="46"/>
      <c r="G26" s="46"/>
      <c r="H26" s="46"/>
      <c r="I26" s="46"/>
      <c r="J26" s="46"/>
      <c r="K26" s="46"/>
      <c r="L26" s="46"/>
      <c r="M26" s="64"/>
      <c r="N26" s="368"/>
      <c r="O26" s="356"/>
      <c r="P26" s="46"/>
      <c r="Q26" s="46"/>
    </row>
    <row r="27" spans="1:17" ht="18.75" x14ac:dyDescent="0.3">
      <c r="A27" s="352" t="s">
        <v>32</v>
      </c>
      <c r="B27" s="233"/>
      <c r="C27" s="233"/>
      <c r="D27" s="354">
        <f ca="1">imzatarihi</f>
        <v>46091</v>
      </c>
      <c r="E27" s="379" t="s">
        <v>33</v>
      </c>
      <c r="F27" s="355" t="str">
        <f>IF(kurulusyetkilisi&gt;0,kurulusyetkilisi,"")</f>
        <v/>
      </c>
      <c r="G27" s="46"/>
      <c r="H27" s="46"/>
      <c r="I27" s="46"/>
      <c r="J27" s="46"/>
      <c r="K27" s="46"/>
      <c r="L27" s="46"/>
      <c r="M27" s="64"/>
      <c r="N27" s="368"/>
      <c r="O27" s="356"/>
      <c r="P27" s="46"/>
      <c r="Q27" s="46"/>
    </row>
    <row r="28" spans="1:17" ht="21" x14ac:dyDescent="0.35">
      <c r="A28" s="46"/>
      <c r="B28" s="46"/>
      <c r="C28" s="46"/>
      <c r="D28" s="234"/>
      <c r="E28" s="379" t="s">
        <v>34</v>
      </c>
      <c r="F28" s="46"/>
      <c r="G28" s="233"/>
      <c r="H28" s="46"/>
      <c r="I28" s="46"/>
      <c r="J28" s="46"/>
      <c r="K28" s="372"/>
      <c r="L28" s="372"/>
      <c r="M28" s="64"/>
      <c r="N28" s="368"/>
      <c r="O28" s="356"/>
      <c r="P28" s="46"/>
      <c r="Q28" s="46"/>
    </row>
    <row r="29" spans="1:17" x14ac:dyDescent="0.25">
      <c r="A29" s="46"/>
      <c r="B29" s="46"/>
      <c r="C29" s="46"/>
      <c r="D29" s="46"/>
      <c r="E29" s="46"/>
      <c r="F29" s="46"/>
      <c r="G29" s="46"/>
      <c r="H29" s="46"/>
      <c r="I29" s="46"/>
      <c r="J29" s="46"/>
      <c r="K29" s="46"/>
      <c r="L29" s="46"/>
      <c r="M29" s="64"/>
      <c r="N29" s="368"/>
      <c r="O29" s="356"/>
      <c r="P29" s="46"/>
      <c r="Q29" s="46"/>
    </row>
    <row r="30" spans="1:17" x14ac:dyDescent="0.25">
      <c r="A30" s="46"/>
      <c r="B30" s="46"/>
      <c r="C30" s="46"/>
      <c r="D30" s="46"/>
      <c r="E30" s="46"/>
      <c r="F30" s="46"/>
      <c r="G30" s="46"/>
      <c r="H30" s="46"/>
      <c r="I30" s="46"/>
      <c r="J30" s="46"/>
      <c r="K30" s="46"/>
      <c r="L30" s="46"/>
      <c r="M30" s="64"/>
      <c r="N30" s="368"/>
      <c r="O30" s="356"/>
      <c r="P30" s="46"/>
      <c r="Q30" s="46"/>
    </row>
    <row r="31" spans="1:17" x14ac:dyDescent="0.25">
      <c r="A31" s="555" t="s">
        <v>89</v>
      </c>
      <c r="B31" s="555"/>
      <c r="C31" s="555"/>
      <c r="D31" s="555"/>
      <c r="E31" s="555"/>
      <c r="F31" s="555"/>
      <c r="G31" s="555"/>
      <c r="H31" s="555"/>
      <c r="I31" s="555"/>
      <c r="J31" s="555"/>
      <c r="K31" s="555"/>
      <c r="L31" s="555"/>
      <c r="M31" s="2"/>
      <c r="N31" s="368"/>
      <c r="O31" s="356"/>
      <c r="P31" s="46"/>
      <c r="Q31" s="46"/>
    </row>
    <row r="32" spans="1:17" x14ac:dyDescent="0.25">
      <c r="A32" s="508" t="str">
        <f>IF(YilDonem&lt;&gt;"",CONCATENATE(YilDonem," dönemine aittir."),"")</f>
        <v/>
      </c>
      <c r="B32" s="508"/>
      <c r="C32" s="508"/>
      <c r="D32" s="508"/>
      <c r="E32" s="508"/>
      <c r="F32" s="508"/>
      <c r="G32" s="508"/>
      <c r="H32" s="508"/>
      <c r="I32" s="508"/>
      <c r="J32" s="508"/>
      <c r="K32" s="184"/>
      <c r="L32" s="184"/>
      <c r="M32" s="2"/>
      <c r="N32" s="368"/>
      <c r="O32" s="356"/>
      <c r="P32" s="46"/>
      <c r="Q32" s="46"/>
    </row>
    <row r="33" spans="1:17" ht="15.95" customHeight="1" thickBot="1" x14ac:dyDescent="0.3">
      <c r="A33" s="556" t="s">
        <v>90</v>
      </c>
      <c r="B33" s="556"/>
      <c r="C33" s="556"/>
      <c r="D33" s="556"/>
      <c r="E33" s="556"/>
      <c r="F33" s="556"/>
      <c r="G33" s="556"/>
      <c r="H33" s="556"/>
      <c r="I33" s="556"/>
      <c r="J33" s="556"/>
      <c r="K33" s="556"/>
      <c r="L33" s="556"/>
      <c r="M33" s="2"/>
      <c r="N33" s="368"/>
      <c r="O33" s="356"/>
      <c r="P33" s="46"/>
      <c r="Q33" s="46"/>
    </row>
    <row r="34" spans="1:17" ht="31.7" customHeight="1" thickBot="1" x14ac:dyDescent="0.3">
      <c r="A34" s="546" t="s">
        <v>167</v>
      </c>
      <c r="B34" s="547"/>
      <c r="C34" s="547"/>
      <c r="D34" s="548"/>
      <c r="E34" s="546" t="str">
        <f>IF(ProjeNo&gt;0,ProjeNo,"")</f>
        <v/>
      </c>
      <c r="F34" s="547"/>
      <c r="G34" s="547"/>
      <c r="H34" s="547"/>
      <c r="I34" s="547"/>
      <c r="J34" s="547"/>
      <c r="K34" s="547"/>
      <c r="L34" s="548"/>
      <c r="M34" s="2"/>
      <c r="N34" s="368"/>
      <c r="O34" s="356"/>
      <c r="P34" s="46"/>
      <c r="Q34" s="46"/>
    </row>
    <row r="35" spans="1:17" ht="31.7" customHeight="1" thickBot="1" x14ac:dyDescent="0.3">
      <c r="A35" s="549" t="s">
        <v>168</v>
      </c>
      <c r="B35" s="550"/>
      <c r="C35" s="550"/>
      <c r="D35" s="551"/>
      <c r="E35" s="552" t="str">
        <f>IF(ProjeAdi&gt;0,ProjeAdi,"")</f>
        <v/>
      </c>
      <c r="F35" s="553"/>
      <c r="G35" s="553"/>
      <c r="H35" s="553"/>
      <c r="I35" s="553"/>
      <c r="J35" s="553"/>
      <c r="K35" s="553"/>
      <c r="L35" s="554"/>
      <c r="M35" s="2"/>
      <c r="N35" s="368"/>
      <c r="O35" s="356"/>
      <c r="P35" s="46"/>
      <c r="Q35" s="46"/>
    </row>
    <row r="36" spans="1:17" s="26" customFormat="1" ht="37.15" customHeight="1" thickBot="1" x14ac:dyDescent="0.3">
      <c r="A36" s="543" t="s">
        <v>3</v>
      </c>
      <c r="B36" s="543" t="s">
        <v>182</v>
      </c>
      <c r="C36" s="543" t="s">
        <v>183</v>
      </c>
      <c r="D36" s="543" t="s">
        <v>91</v>
      </c>
      <c r="E36" s="543" t="s">
        <v>92</v>
      </c>
      <c r="F36" s="543" t="s">
        <v>93</v>
      </c>
      <c r="G36" s="543" t="s">
        <v>82</v>
      </c>
      <c r="H36" s="543" t="s">
        <v>83</v>
      </c>
      <c r="I36" s="363" t="s">
        <v>84</v>
      </c>
      <c r="J36" s="363" t="s">
        <v>84</v>
      </c>
      <c r="K36" s="557" t="s">
        <v>163</v>
      </c>
      <c r="L36" s="373" t="s">
        <v>164</v>
      </c>
      <c r="M36" s="63"/>
      <c r="N36" s="369"/>
      <c r="O36" s="358"/>
      <c r="P36" s="47"/>
      <c r="Q36" s="47"/>
    </row>
    <row r="37" spans="1:17" ht="18" customHeight="1" thickBot="1" x14ac:dyDescent="0.3">
      <c r="A37" s="544"/>
      <c r="B37" s="544"/>
      <c r="C37" s="544"/>
      <c r="D37" s="544"/>
      <c r="E37" s="544"/>
      <c r="F37" s="544"/>
      <c r="G37" s="544"/>
      <c r="H37" s="544"/>
      <c r="I37" s="363" t="s">
        <v>85</v>
      </c>
      <c r="J37" s="363" t="s">
        <v>88</v>
      </c>
      <c r="K37" s="558"/>
      <c r="L37" s="363" t="s">
        <v>85</v>
      </c>
      <c r="M37" s="2"/>
      <c r="N37" s="368"/>
      <c r="O37" s="356"/>
      <c r="P37" s="46"/>
      <c r="Q37" s="46"/>
    </row>
    <row r="38" spans="1:17" ht="26.45" customHeight="1" x14ac:dyDescent="0.25">
      <c r="A38" s="364">
        <v>16</v>
      </c>
      <c r="B38" s="282"/>
      <c r="C38" s="270"/>
      <c r="D38" s="283"/>
      <c r="E38" s="27"/>
      <c r="F38" s="41"/>
      <c r="G38" s="28"/>
      <c r="H38" s="212"/>
      <c r="I38" s="198"/>
      <c r="J38" s="186"/>
      <c r="K38" s="236"/>
      <c r="L38" s="186"/>
      <c r="M38" s="121" t="str">
        <f t="shared" ref="M38:M52" si="3">IF(AND(E38&lt;&gt;"",N38=1),"Belge Tarihi,Belge Numarası ve KDV Dahil Tutar doldurulduktan sonra KDV Hariç Tutar doldurulabilir.","")</f>
        <v/>
      </c>
      <c r="N38" s="115">
        <f t="shared" ref="N38:N52" si="4">IF(COUNTA(G38:H38)+COUNTA(J38)=3,0,1)</f>
        <v>1</v>
      </c>
      <c r="O38" s="124">
        <f>IF(N38=1,0,100000000)</f>
        <v>0</v>
      </c>
      <c r="P38" s="46"/>
      <c r="Q38" s="46"/>
    </row>
    <row r="39" spans="1:17" ht="26.45" customHeight="1" x14ac:dyDescent="0.25">
      <c r="A39" s="374">
        <v>17</v>
      </c>
      <c r="B39" s="284"/>
      <c r="C39" s="280"/>
      <c r="D39" s="285"/>
      <c r="E39" s="19"/>
      <c r="F39" s="20"/>
      <c r="G39" s="18"/>
      <c r="H39" s="213"/>
      <c r="I39" s="192"/>
      <c r="J39" s="188"/>
      <c r="K39" s="237"/>
      <c r="L39" s="193"/>
      <c r="M39" s="121" t="str">
        <f t="shared" si="3"/>
        <v/>
      </c>
      <c r="N39" s="115">
        <f t="shared" si="4"/>
        <v>1</v>
      </c>
      <c r="O39" s="124">
        <f t="shared" ref="O39:O52" si="5">IF(N39=1,0,100000000)</f>
        <v>0</v>
      </c>
      <c r="P39" s="46"/>
      <c r="Q39" s="46"/>
    </row>
    <row r="40" spans="1:17" ht="26.45" customHeight="1" x14ac:dyDescent="0.25">
      <c r="A40" s="374">
        <v>18</v>
      </c>
      <c r="B40" s="284"/>
      <c r="C40" s="280"/>
      <c r="D40" s="285"/>
      <c r="E40" s="19"/>
      <c r="F40" s="20"/>
      <c r="G40" s="18"/>
      <c r="H40" s="213"/>
      <c r="I40" s="192"/>
      <c r="J40" s="188"/>
      <c r="K40" s="237"/>
      <c r="L40" s="193"/>
      <c r="M40" s="121" t="str">
        <f t="shared" si="3"/>
        <v/>
      </c>
      <c r="N40" s="115">
        <f t="shared" si="4"/>
        <v>1</v>
      </c>
      <c r="O40" s="124">
        <f t="shared" si="5"/>
        <v>0</v>
      </c>
      <c r="P40" s="46"/>
      <c r="Q40" s="46"/>
    </row>
    <row r="41" spans="1:17" ht="26.45" customHeight="1" x14ac:dyDescent="0.25">
      <c r="A41" s="374">
        <v>19</v>
      </c>
      <c r="B41" s="284"/>
      <c r="C41" s="280"/>
      <c r="D41" s="285"/>
      <c r="E41" s="19"/>
      <c r="F41" s="20"/>
      <c r="G41" s="18"/>
      <c r="H41" s="213"/>
      <c r="I41" s="192"/>
      <c r="J41" s="188"/>
      <c r="K41" s="237"/>
      <c r="L41" s="193"/>
      <c r="M41" s="121" t="str">
        <f t="shared" si="3"/>
        <v/>
      </c>
      <c r="N41" s="115">
        <f t="shared" si="4"/>
        <v>1</v>
      </c>
      <c r="O41" s="124">
        <f t="shared" si="5"/>
        <v>0</v>
      </c>
      <c r="P41" s="46"/>
      <c r="Q41" s="46"/>
    </row>
    <row r="42" spans="1:17" ht="26.45" customHeight="1" x14ac:dyDescent="0.25">
      <c r="A42" s="374">
        <v>20</v>
      </c>
      <c r="B42" s="284"/>
      <c r="C42" s="280"/>
      <c r="D42" s="285"/>
      <c r="E42" s="19"/>
      <c r="F42" s="20"/>
      <c r="G42" s="18"/>
      <c r="H42" s="213"/>
      <c r="I42" s="192"/>
      <c r="J42" s="188"/>
      <c r="K42" s="237"/>
      <c r="L42" s="193"/>
      <c r="M42" s="121" t="str">
        <f t="shared" si="3"/>
        <v/>
      </c>
      <c r="N42" s="115">
        <f t="shared" si="4"/>
        <v>1</v>
      </c>
      <c r="O42" s="124">
        <f t="shared" si="5"/>
        <v>0</v>
      </c>
      <c r="P42" s="46"/>
      <c r="Q42" s="46"/>
    </row>
    <row r="43" spans="1:17" ht="26.45" customHeight="1" x14ac:dyDescent="0.25">
      <c r="A43" s="374">
        <v>21</v>
      </c>
      <c r="B43" s="284"/>
      <c r="C43" s="280"/>
      <c r="D43" s="285"/>
      <c r="E43" s="19"/>
      <c r="F43" s="20"/>
      <c r="G43" s="18"/>
      <c r="H43" s="213"/>
      <c r="I43" s="192"/>
      <c r="J43" s="188"/>
      <c r="K43" s="237"/>
      <c r="L43" s="193"/>
      <c r="M43" s="121" t="str">
        <f t="shared" si="3"/>
        <v/>
      </c>
      <c r="N43" s="115">
        <f t="shared" si="4"/>
        <v>1</v>
      </c>
      <c r="O43" s="124">
        <f t="shared" si="5"/>
        <v>0</v>
      </c>
      <c r="P43" s="46"/>
      <c r="Q43" s="46"/>
    </row>
    <row r="44" spans="1:17" ht="26.45" customHeight="1" x14ac:dyDescent="0.25">
      <c r="A44" s="374">
        <v>22</v>
      </c>
      <c r="B44" s="284"/>
      <c r="C44" s="280"/>
      <c r="D44" s="285"/>
      <c r="E44" s="19"/>
      <c r="F44" s="20"/>
      <c r="G44" s="18"/>
      <c r="H44" s="213"/>
      <c r="I44" s="192"/>
      <c r="J44" s="188"/>
      <c r="K44" s="237"/>
      <c r="L44" s="193"/>
      <c r="M44" s="121" t="str">
        <f t="shared" si="3"/>
        <v/>
      </c>
      <c r="N44" s="115">
        <f t="shared" si="4"/>
        <v>1</v>
      </c>
      <c r="O44" s="124">
        <f t="shared" si="5"/>
        <v>0</v>
      </c>
      <c r="P44" s="46"/>
      <c r="Q44" s="46"/>
    </row>
    <row r="45" spans="1:17" ht="26.45" customHeight="1" x14ac:dyDescent="0.25">
      <c r="A45" s="374">
        <v>23</v>
      </c>
      <c r="B45" s="284"/>
      <c r="C45" s="280"/>
      <c r="D45" s="285"/>
      <c r="E45" s="19"/>
      <c r="F45" s="20"/>
      <c r="G45" s="18"/>
      <c r="H45" s="213"/>
      <c r="I45" s="192"/>
      <c r="J45" s="188"/>
      <c r="K45" s="237"/>
      <c r="L45" s="193"/>
      <c r="M45" s="121" t="str">
        <f t="shared" si="3"/>
        <v/>
      </c>
      <c r="N45" s="115">
        <f t="shared" si="4"/>
        <v>1</v>
      </c>
      <c r="O45" s="124">
        <f t="shared" si="5"/>
        <v>0</v>
      </c>
      <c r="P45" s="46"/>
      <c r="Q45" s="46"/>
    </row>
    <row r="46" spans="1:17" ht="26.45" customHeight="1" x14ac:dyDescent="0.25">
      <c r="A46" s="374">
        <v>24</v>
      </c>
      <c r="B46" s="284"/>
      <c r="C46" s="280"/>
      <c r="D46" s="285"/>
      <c r="E46" s="19"/>
      <c r="F46" s="20"/>
      <c r="G46" s="18"/>
      <c r="H46" s="213"/>
      <c r="I46" s="192"/>
      <c r="J46" s="188"/>
      <c r="K46" s="237"/>
      <c r="L46" s="193"/>
      <c r="M46" s="121" t="str">
        <f t="shared" si="3"/>
        <v/>
      </c>
      <c r="N46" s="115">
        <f t="shared" si="4"/>
        <v>1</v>
      </c>
      <c r="O46" s="124">
        <f t="shared" si="5"/>
        <v>0</v>
      </c>
      <c r="P46" s="46"/>
      <c r="Q46" s="46"/>
    </row>
    <row r="47" spans="1:17" ht="26.45" customHeight="1" x14ac:dyDescent="0.25">
      <c r="A47" s="374">
        <v>25</v>
      </c>
      <c r="B47" s="284"/>
      <c r="C47" s="280"/>
      <c r="D47" s="285"/>
      <c r="E47" s="19"/>
      <c r="F47" s="20"/>
      <c r="G47" s="18"/>
      <c r="H47" s="213"/>
      <c r="I47" s="192"/>
      <c r="J47" s="188"/>
      <c r="K47" s="237"/>
      <c r="L47" s="193"/>
      <c r="M47" s="121" t="str">
        <f t="shared" si="3"/>
        <v/>
      </c>
      <c r="N47" s="115">
        <f t="shared" si="4"/>
        <v>1</v>
      </c>
      <c r="O47" s="124">
        <f t="shared" si="5"/>
        <v>0</v>
      </c>
      <c r="P47" s="46"/>
      <c r="Q47" s="46"/>
    </row>
    <row r="48" spans="1:17" ht="26.45" customHeight="1" x14ac:dyDescent="0.25">
      <c r="A48" s="374">
        <v>26</v>
      </c>
      <c r="B48" s="284"/>
      <c r="C48" s="280"/>
      <c r="D48" s="285"/>
      <c r="E48" s="19"/>
      <c r="F48" s="20"/>
      <c r="G48" s="18"/>
      <c r="H48" s="213"/>
      <c r="I48" s="192"/>
      <c r="J48" s="188"/>
      <c r="K48" s="237"/>
      <c r="L48" s="193"/>
      <c r="M48" s="121" t="str">
        <f t="shared" si="3"/>
        <v/>
      </c>
      <c r="N48" s="115">
        <f t="shared" si="4"/>
        <v>1</v>
      </c>
      <c r="O48" s="124">
        <f t="shared" si="5"/>
        <v>0</v>
      </c>
      <c r="P48" s="46"/>
      <c r="Q48" s="46"/>
    </row>
    <row r="49" spans="1:17" ht="26.45" customHeight="1" x14ac:dyDescent="0.25">
      <c r="A49" s="374">
        <v>27</v>
      </c>
      <c r="B49" s="284"/>
      <c r="C49" s="280"/>
      <c r="D49" s="285"/>
      <c r="E49" s="19"/>
      <c r="F49" s="20"/>
      <c r="G49" s="18"/>
      <c r="H49" s="213"/>
      <c r="I49" s="192"/>
      <c r="J49" s="188"/>
      <c r="K49" s="237"/>
      <c r="L49" s="193"/>
      <c r="M49" s="121" t="str">
        <f t="shared" si="3"/>
        <v/>
      </c>
      <c r="N49" s="115">
        <f t="shared" si="4"/>
        <v>1</v>
      </c>
      <c r="O49" s="124">
        <f t="shared" si="5"/>
        <v>0</v>
      </c>
      <c r="P49" s="46"/>
      <c r="Q49" s="46"/>
    </row>
    <row r="50" spans="1:17" ht="26.45" customHeight="1" x14ac:dyDescent="0.25">
      <c r="A50" s="374">
        <v>28</v>
      </c>
      <c r="B50" s="284"/>
      <c r="C50" s="280"/>
      <c r="D50" s="285"/>
      <c r="E50" s="19"/>
      <c r="F50" s="20"/>
      <c r="G50" s="18"/>
      <c r="H50" s="213"/>
      <c r="I50" s="192"/>
      <c r="J50" s="188"/>
      <c r="K50" s="237"/>
      <c r="L50" s="193"/>
      <c r="M50" s="121" t="str">
        <f t="shared" si="3"/>
        <v/>
      </c>
      <c r="N50" s="115">
        <f t="shared" si="4"/>
        <v>1</v>
      </c>
      <c r="O50" s="124">
        <f t="shared" si="5"/>
        <v>0</v>
      </c>
      <c r="P50" s="46"/>
      <c r="Q50" s="46"/>
    </row>
    <row r="51" spans="1:17" ht="26.45" customHeight="1" x14ac:dyDescent="0.25">
      <c r="A51" s="374">
        <v>29</v>
      </c>
      <c r="B51" s="284"/>
      <c r="C51" s="280"/>
      <c r="D51" s="285"/>
      <c r="E51" s="19"/>
      <c r="F51" s="20"/>
      <c r="G51" s="18"/>
      <c r="H51" s="213"/>
      <c r="I51" s="192"/>
      <c r="J51" s="188"/>
      <c r="K51" s="237"/>
      <c r="L51" s="193"/>
      <c r="M51" s="121" t="str">
        <f t="shared" si="3"/>
        <v/>
      </c>
      <c r="N51" s="115">
        <f t="shared" si="4"/>
        <v>1</v>
      </c>
      <c r="O51" s="124">
        <f t="shared" si="5"/>
        <v>0</v>
      </c>
      <c r="P51" s="46"/>
      <c r="Q51" s="46"/>
    </row>
    <row r="52" spans="1:17" ht="26.45" customHeight="1" thickBot="1" x14ac:dyDescent="0.3">
      <c r="A52" s="375">
        <v>30</v>
      </c>
      <c r="B52" s="286"/>
      <c r="C52" s="281"/>
      <c r="D52" s="287"/>
      <c r="E52" s="21"/>
      <c r="F52" s="22"/>
      <c r="G52" s="23"/>
      <c r="H52" s="214"/>
      <c r="I52" s="196"/>
      <c r="J52" s="227"/>
      <c r="K52" s="238"/>
      <c r="L52" s="194"/>
      <c r="M52" s="121" t="str">
        <f t="shared" si="3"/>
        <v/>
      </c>
      <c r="N52" s="115">
        <f t="shared" si="4"/>
        <v>1</v>
      </c>
      <c r="O52" s="124">
        <f t="shared" si="5"/>
        <v>0</v>
      </c>
      <c r="P52" s="119">
        <f>IF(COUNTA(I38:J52)&gt;0,1,0)</f>
        <v>0</v>
      </c>
      <c r="Q52" s="46"/>
    </row>
    <row r="53" spans="1:17" ht="32.25" thickBot="1" x14ac:dyDescent="0.3">
      <c r="A53" s="46"/>
      <c r="B53" s="46"/>
      <c r="C53" s="46"/>
      <c r="D53" s="46"/>
      <c r="E53" s="46"/>
      <c r="F53" s="46"/>
      <c r="G53" s="46"/>
      <c r="H53" s="376" t="s">
        <v>35</v>
      </c>
      <c r="I53" s="195">
        <f>SUM(I38:I52)+I23</f>
        <v>0</v>
      </c>
      <c r="J53" s="360"/>
      <c r="K53" s="377" t="s">
        <v>165</v>
      </c>
      <c r="L53" s="195">
        <f>SUM(L38:L52)+L23</f>
        <v>0</v>
      </c>
      <c r="M53" s="64"/>
      <c r="N53" s="368"/>
      <c r="O53" s="356"/>
      <c r="P53" s="46"/>
      <c r="Q53" s="46"/>
    </row>
    <row r="54" spans="1:17" x14ac:dyDescent="0.25">
      <c r="A54" s="46"/>
      <c r="B54" s="46"/>
      <c r="C54" s="46"/>
      <c r="D54" s="46"/>
      <c r="E54" s="46"/>
      <c r="F54" s="46"/>
      <c r="G54" s="46"/>
      <c r="H54" s="46"/>
      <c r="I54" s="46"/>
      <c r="J54" s="46"/>
      <c r="K54" s="46"/>
      <c r="L54" s="46"/>
      <c r="M54" s="64"/>
      <c r="N54" s="368"/>
      <c r="O54" s="356"/>
      <c r="P54" s="46"/>
      <c r="Q54" s="46"/>
    </row>
    <row r="55" spans="1:17" x14ac:dyDescent="0.25">
      <c r="A55" s="378" t="s">
        <v>136</v>
      </c>
      <c r="B55" s="370"/>
      <c r="C55" s="370"/>
      <c r="D55" s="371"/>
      <c r="E55" s="371"/>
      <c r="F55" s="371"/>
      <c r="G55" s="371"/>
      <c r="H55" s="371"/>
      <c r="I55" s="371"/>
      <c r="J55" s="371"/>
      <c r="K55" s="371"/>
      <c r="L55" s="371"/>
      <c r="M55" s="64"/>
      <c r="N55" s="368"/>
      <c r="O55" s="356"/>
      <c r="P55" s="46"/>
      <c r="Q55" s="46"/>
    </row>
    <row r="56" spans="1:17" x14ac:dyDescent="0.25">
      <c r="A56" s="46"/>
      <c r="B56" s="46"/>
      <c r="C56" s="46"/>
      <c r="D56" s="46"/>
      <c r="E56" s="46"/>
      <c r="F56" s="46"/>
      <c r="G56" s="46"/>
      <c r="H56" s="46"/>
      <c r="I56" s="46"/>
      <c r="J56" s="46"/>
      <c r="K56" s="46"/>
      <c r="L56" s="46"/>
      <c r="M56" s="64"/>
      <c r="N56" s="368"/>
      <c r="O56" s="356"/>
      <c r="P56" s="46"/>
      <c r="Q56" s="46"/>
    </row>
    <row r="57" spans="1:17" ht="18.75" x14ac:dyDescent="0.3">
      <c r="A57" s="352" t="s">
        <v>32</v>
      </c>
      <c r="B57" s="233"/>
      <c r="C57" s="233"/>
      <c r="D57" s="354">
        <f ca="1">imzatarihi</f>
        <v>46091</v>
      </c>
      <c r="E57" s="379" t="s">
        <v>33</v>
      </c>
      <c r="F57" s="355" t="str">
        <f>IF(kurulusyetkilisi&gt;0,kurulusyetkilisi,"")</f>
        <v/>
      </c>
      <c r="G57" s="46"/>
      <c r="H57" s="46"/>
      <c r="I57" s="46"/>
      <c r="J57" s="46"/>
      <c r="K57" s="46"/>
      <c r="L57" s="46"/>
      <c r="M57" s="64"/>
      <c r="N57" s="368"/>
      <c r="O57" s="356"/>
      <c r="P57" s="46"/>
      <c r="Q57" s="46"/>
    </row>
    <row r="58" spans="1:17" ht="21" x14ac:dyDescent="0.35">
      <c r="A58" s="46"/>
      <c r="B58" s="46"/>
      <c r="C58" s="46"/>
      <c r="D58" s="234"/>
      <c r="E58" s="379" t="s">
        <v>34</v>
      </c>
      <c r="F58" s="46"/>
      <c r="G58" s="233"/>
      <c r="H58" s="46"/>
      <c r="I58" s="46"/>
      <c r="J58" s="46"/>
      <c r="K58" s="372"/>
      <c r="L58" s="372"/>
      <c r="M58" s="64"/>
      <c r="N58" s="368"/>
      <c r="O58" s="356"/>
      <c r="P58" s="46"/>
      <c r="Q58" s="46"/>
    </row>
    <row r="59" spans="1:17" x14ac:dyDescent="0.25">
      <c r="A59" s="46"/>
      <c r="B59" s="46"/>
      <c r="C59" s="46"/>
      <c r="D59" s="46"/>
      <c r="E59" s="46"/>
      <c r="F59" s="46"/>
      <c r="G59" s="46"/>
      <c r="H59" s="46"/>
      <c r="I59" s="46"/>
      <c r="J59" s="46"/>
      <c r="K59" s="46"/>
      <c r="L59" s="46"/>
      <c r="M59" s="64"/>
      <c r="N59" s="368"/>
      <c r="O59" s="356"/>
      <c r="P59" s="46"/>
      <c r="Q59" s="46"/>
    </row>
    <row r="60" spans="1:17" x14ac:dyDescent="0.25">
      <c r="A60" s="46"/>
      <c r="B60" s="46"/>
      <c r="C60" s="46"/>
      <c r="D60" s="46"/>
      <c r="E60" s="46"/>
      <c r="F60" s="46"/>
      <c r="G60" s="46"/>
      <c r="H60" s="46"/>
      <c r="I60" s="46"/>
      <c r="J60" s="46"/>
      <c r="K60" s="46"/>
      <c r="L60" s="46"/>
      <c r="M60" s="64"/>
      <c r="N60" s="368"/>
      <c r="O60" s="356"/>
      <c r="P60" s="46"/>
      <c r="Q60" s="46"/>
    </row>
    <row r="61" spans="1:17" x14ac:dyDescent="0.25">
      <c r="A61" s="555" t="s">
        <v>89</v>
      </c>
      <c r="B61" s="555"/>
      <c r="C61" s="555"/>
      <c r="D61" s="555"/>
      <c r="E61" s="555"/>
      <c r="F61" s="555"/>
      <c r="G61" s="555"/>
      <c r="H61" s="555"/>
      <c r="I61" s="555"/>
      <c r="J61" s="555"/>
      <c r="K61" s="555"/>
      <c r="L61" s="555"/>
      <c r="M61" s="2"/>
      <c r="N61" s="368"/>
      <c r="O61" s="356"/>
      <c r="P61" s="46"/>
      <c r="Q61" s="46"/>
    </row>
    <row r="62" spans="1:17" x14ac:dyDescent="0.25">
      <c r="A62" s="508" t="str">
        <f>IF(YilDonem&lt;&gt;"",CONCATENATE(YilDonem," dönemine aittir."),"")</f>
        <v/>
      </c>
      <c r="B62" s="508"/>
      <c r="C62" s="508"/>
      <c r="D62" s="508"/>
      <c r="E62" s="508"/>
      <c r="F62" s="508"/>
      <c r="G62" s="508"/>
      <c r="H62" s="508"/>
      <c r="I62" s="508"/>
      <c r="J62" s="508"/>
      <c r="K62" s="184"/>
      <c r="L62" s="184"/>
      <c r="M62" s="2"/>
      <c r="N62" s="368"/>
      <c r="O62" s="356"/>
      <c r="P62" s="46"/>
      <c r="Q62" s="46"/>
    </row>
    <row r="63" spans="1:17" ht="15.95" customHeight="1" thickBot="1" x14ac:dyDescent="0.3">
      <c r="A63" s="556" t="s">
        <v>90</v>
      </c>
      <c r="B63" s="556"/>
      <c r="C63" s="556"/>
      <c r="D63" s="556"/>
      <c r="E63" s="556"/>
      <c r="F63" s="556"/>
      <c r="G63" s="556"/>
      <c r="H63" s="556"/>
      <c r="I63" s="556"/>
      <c r="J63" s="556"/>
      <c r="K63" s="556"/>
      <c r="L63" s="556"/>
      <c r="M63" s="2"/>
      <c r="N63" s="368"/>
      <c r="O63" s="356"/>
      <c r="P63" s="46"/>
      <c r="Q63" s="46"/>
    </row>
    <row r="64" spans="1:17" ht="31.7" customHeight="1" thickBot="1" x14ac:dyDescent="0.3">
      <c r="A64" s="546" t="s">
        <v>167</v>
      </c>
      <c r="B64" s="547"/>
      <c r="C64" s="547"/>
      <c r="D64" s="548"/>
      <c r="E64" s="546" t="str">
        <f>IF(ProjeNo&gt;0,ProjeNo,"")</f>
        <v/>
      </c>
      <c r="F64" s="547"/>
      <c r="G64" s="547"/>
      <c r="H64" s="547"/>
      <c r="I64" s="547"/>
      <c r="J64" s="547"/>
      <c r="K64" s="547"/>
      <c r="L64" s="548"/>
      <c r="M64" s="2"/>
      <c r="N64" s="368"/>
      <c r="O64" s="356"/>
      <c r="P64" s="46"/>
      <c r="Q64" s="46"/>
    </row>
    <row r="65" spans="1:17" ht="31.7" customHeight="1" thickBot="1" x14ac:dyDescent="0.3">
      <c r="A65" s="549" t="s">
        <v>168</v>
      </c>
      <c r="B65" s="550"/>
      <c r="C65" s="550"/>
      <c r="D65" s="551"/>
      <c r="E65" s="552" t="str">
        <f>IF(ProjeAdi&gt;0,ProjeAdi,"")</f>
        <v/>
      </c>
      <c r="F65" s="553"/>
      <c r="G65" s="553"/>
      <c r="H65" s="553"/>
      <c r="I65" s="553"/>
      <c r="J65" s="553"/>
      <c r="K65" s="553"/>
      <c r="L65" s="554"/>
      <c r="M65" s="2"/>
      <c r="N65" s="368"/>
      <c r="O65" s="356"/>
      <c r="P65" s="46"/>
      <c r="Q65" s="46"/>
    </row>
    <row r="66" spans="1:17" s="26" customFormat="1" ht="37.15" customHeight="1" thickBot="1" x14ac:dyDescent="0.3">
      <c r="A66" s="543" t="s">
        <v>3</v>
      </c>
      <c r="B66" s="543" t="s">
        <v>182</v>
      </c>
      <c r="C66" s="543" t="s">
        <v>183</v>
      </c>
      <c r="D66" s="543" t="s">
        <v>91</v>
      </c>
      <c r="E66" s="559" t="s">
        <v>92</v>
      </c>
      <c r="F66" s="559" t="s">
        <v>93</v>
      </c>
      <c r="G66" s="559" t="s">
        <v>82</v>
      </c>
      <c r="H66" s="559" t="s">
        <v>83</v>
      </c>
      <c r="I66" s="380" t="s">
        <v>84</v>
      </c>
      <c r="J66" s="380" t="s">
        <v>84</v>
      </c>
      <c r="K66" s="557" t="s">
        <v>163</v>
      </c>
      <c r="L66" s="373" t="s">
        <v>164</v>
      </c>
      <c r="M66" s="63"/>
      <c r="N66" s="369"/>
      <c r="O66" s="358"/>
      <c r="P66" s="47"/>
      <c r="Q66" s="47"/>
    </row>
    <row r="67" spans="1:17" ht="18" customHeight="1" thickBot="1" x14ac:dyDescent="0.3">
      <c r="A67" s="544"/>
      <c r="B67" s="544"/>
      <c r="C67" s="544"/>
      <c r="D67" s="544"/>
      <c r="E67" s="544"/>
      <c r="F67" s="544"/>
      <c r="G67" s="544"/>
      <c r="H67" s="544"/>
      <c r="I67" s="363" t="s">
        <v>85</v>
      </c>
      <c r="J67" s="363" t="s">
        <v>88</v>
      </c>
      <c r="K67" s="558"/>
      <c r="L67" s="363" t="s">
        <v>85</v>
      </c>
      <c r="M67" s="2"/>
      <c r="N67" s="368"/>
      <c r="O67" s="356"/>
      <c r="P67" s="46"/>
      <c r="Q67" s="46"/>
    </row>
    <row r="68" spans="1:17" ht="26.45" customHeight="1" x14ac:dyDescent="0.25">
      <c r="A68" s="364">
        <v>31</v>
      </c>
      <c r="B68" s="282"/>
      <c r="C68" s="270"/>
      <c r="D68" s="283"/>
      <c r="E68" s="27"/>
      <c r="F68" s="41"/>
      <c r="G68" s="28"/>
      <c r="H68" s="212"/>
      <c r="I68" s="198"/>
      <c r="J68" s="186"/>
      <c r="K68" s="236"/>
      <c r="L68" s="186"/>
      <c r="M68" s="121" t="str">
        <f t="shared" ref="M68:M82" si="6">IF(AND(E68&lt;&gt;"",N68=1),"Belge Tarihi,Belge Numarası ve KDV Dahil Tutar doldurulduktan sonra KDV Hariç Tutar doldurulabilir.","")</f>
        <v/>
      </c>
      <c r="N68" s="115">
        <f t="shared" ref="N68:N82" si="7">IF(COUNTA(G68:H68)+COUNTA(J68)=3,0,1)</f>
        <v>1</v>
      </c>
      <c r="O68" s="124">
        <f>IF(N68=1,0,100000000)</f>
        <v>0</v>
      </c>
      <c r="P68" s="46"/>
      <c r="Q68" s="46"/>
    </row>
    <row r="69" spans="1:17" ht="26.45" customHeight="1" x14ac:dyDescent="0.25">
      <c r="A69" s="374">
        <v>32</v>
      </c>
      <c r="B69" s="284"/>
      <c r="C69" s="280"/>
      <c r="D69" s="285"/>
      <c r="E69" s="19"/>
      <c r="F69" s="20"/>
      <c r="G69" s="18"/>
      <c r="H69" s="213"/>
      <c r="I69" s="192"/>
      <c r="J69" s="188"/>
      <c r="K69" s="237"/>
      <c r="L69" s="193"/>
      <c r="M69" s="121" t="str">
        <f t="shared" si="6"/>
        <v/>
      </c>
      <c r="N69" s="115">
        <f t="shared" si="7"/>
        <v>1</v>
      </c>
      <c r="O69" s="124">
        <f t="shared" ref="O69:O82" si="8">IF(N69=1,0,100000000)</f>
        <v>0</v>
      </c>
      <c r="P69" s="46"/>
      <c r="Q69" s="46"/>
    </row>
    <row r="70" spans="1:17" ht="26.45" customHeight="1" x14ac:dyDescent="0.25">
      <c r="A70" s="374">
        <v>33</v>
      </c>
      <c r="B70" s="284"/>
      <c r="C70" s="280"/>
      <c r="D70" s="285"/>
      <c r="E70" s="19"/>
      <c r="F70" s="20"/>
      <c r="G70" s="18"/>
      <c r="H70" s="213"/>
      <c r="I70" s="192"/>
      <c r="J70" s="188"/>
      <c r="K70" s="237"/>
      <c r="L70" s="193"/>
      <c r="M70" s="121" t="str">
        <f t="shared" si="6"/>
        <v/>
      </c>
      <c r="N70" s="115">
        <f t="shared" si="7"/>
        <v>1</v>
      </c>
      <c r="O70" s="124">
        <f t="shared" si="8"/>
        <v>0</v>
      </c>
      <c r="P70" s="46"/>
      <c r="Q70" s="46"/>
    </row>
    <row r="71" spans="1:17" ht="26.45" customHeight="1" x14ac:dyDescent="0.25">
      <c r="A71" s="374">
        <v>34</v>
      </c>
      <c r="B71" s="284"/>
      <c r="C71" s="280"/>
      <c r="D71" s="285"/>
      <c r="E71" s="19"/>
      <c r="F71" s="20"/>
      <c r="G71" s="18"/>
      <c r="H71" s="213"/>
      <c r="I71" s="192"/>
      <c r="J71" s="188"/>
      <c r="K71" s="237"/>
      <c r="L71" s="193"/>
      <c r="M71" s="121" t="str">
        <f t="shared" si="6"/>
        <v/>
      </c>
      <c r="N71" s="115">
        <f t="shared" si="7"/>
        <v>1</v>
      </c>
      <c r="O71" s="124">
        <f t="shared" si="8"/>
        <v>0</v>
      </c>
      <c r="P71" s="46"/>
      <c r="Q71" s="46"/>
    </row>
    <row r="72" spans="1:17" ht="26.45" customHeight="1" x14ac:dyDescent="0.25">
      <c r="A72" s="374">
        <v>35</v>
      </c>
      <c r="B72" s="284"/>
      <c r="C72" s="280"/>
      <c r="D72" s="285"/>
      <c r="E72" s="19"/>
      <c r="F72" s="20"/>
      <c r="G72" s="18"/>
      <c r="H72" s="213"/>
      <c r="I72" s="192"/>
      <c r="J72" s="188"/>
      <c r="K72" s="237"/>
      <c r="L72" s="193"/>
      <c r="M72" s="121" t="str">
        <f t="shared" si="6"/>
        <v/>
      </c>
      <c r="N72" s="115">
        <f t="shared" si="7"/>
        <v>1</v>
      </c>
      <c r="O72" s="124">
        <f t="shared" si="8"/>
        <v>0</v>
      </c>
      <c r="P72" s="46"/>
      <c r="Q72" s="46"/>
    </row>
    <row r="73" spans="1:17" ht="26.45" customHeight="1" x14ac:dyDescent="0.25">
      <c r="A73" s="374">
        <v>36</v>
      </c>
      <c r="B73" s="284"/>
      <c r="C73" s="280"/>
      <c r="D73" s="285"/>
      <c r="E73" s="19"/>
      <c r="F73" s="20"/>
      <c r="G73" s="18"/>
      <c r="H73" s="213"/>
      <c r="I73" s="192"/>
      <c r="J73" s="188"/>
      <c r="K73" s="237"/>
      <c r="L73" s="193"/>
      <c r="M73" s="121" t="str">
        <f t="shared" si="6"/>
        <v/>
      </c>
      <c r="N73" s="115">
        <f t="shared" si="7"/>
        <v>1</v>
      </c>
      <c r="O73" s="124">
        <f t="shared" si="8"/>
        <v>0</v>
      </c>
      <c r="P73" s="46"/>
      <c r="Q73" s="46"/>
    </row>
    <row r="74" spans="1:17" ht="26.45" customHeight="1" x14ac:dyDescent="0.25">
      <c r="A74" s="374">
        <v>37</v>
      </c>
      <c r="B74" s="284"/>
      <c r="C74" s="280"/>
      <c r="D74" s="285"/>
      <c r="E74" s="19"/>
      <c r="F74" s="20"/>
      <c r="G74" s="18"/>
      <c r="H74" s="213"/>
      <c r="I74" s="192"/>
      <c r="J74" s="188"/>
      <c r="K74" s="237"/>
      <c r="L74" s="193"/>
      <c r="M74" s="121" t="str">
        <f t="shared" si="6"/>
        <v/>
      </c>
      <c r="N74" s="115">
        <f t="shared" si="7"/>
        <v>1</v>
      </c>
      <c r="O74" s="124">
        <f t="shared" si="8"/>
        <v>0</v>
      </c>
      <c r="P74" s="46"/>
      <c r="Q74" s="46"/>
    </row>
    <row r="75" spans="1:17" ht="26.45" customHeight="1" x14ac:dyDescent="0.25">
      <c r="A75" s="374">
        <v>38</v>
      </c>
      <c r="B75" s="284"/>
      <c r="C75" s="280"/>
      <c r="D75" s="285"/>
      <c r="E75" s="19"/>
      <c r="F75" s="20"/>
      <c r="G75" s="18"/>
      <c r="H75" s="213"/>
      <c r="I75" s="192"/>
      <c r="J75" s="188"/>
      <c r="K75" s="237"/>
      <c r="L75" s="193"/>
      <c r="M75" s="121" t="str">
        <f t="shared" si="6"/>
        <v/>
      </c>
      <c r="N75" s="115">
        <f t="shared" si="7"/>
        <v>1</v>
      </c>
      <c r="O75" s="124">
        <f t="shared" si="8"/>
        <v>0</v>
      </c>
      <c r="P75" s="46"/>
      <c r="Q75" s="46"/>
    </row>
    <row r="76" spans="1:17" ht="26.45" customHeight="1" x14ac:dyDescent="0.25">
      <c r="A76" s="374">
        <v>39</v>
      </c>
      <c r="B76" s="284"/>
      <c r="C76" s="280"/>
      <c r="D76" s="285"/>
      <c r="E76" s="19"/>
      <c r="F76" s="20"/>
      <c r="G76" s="18"/>
      <c r="H76" s="213"/>
      <c r="I76" s="192"/>
      <c r="J76" s="188"/>
      <c r="K76" s="237"/>
      <c r="L76" s="193"/>
      <c r="M76" s="121" t="str">
        <f t="shared" si="6"/>
        <v/>
      </c>
      <c r="N76" s="115">
        <f t="shared" si="7"/>
        <v>1</v>
      </c>
      <c r="O76" s="124">
        <f t="shared" si="8"/>
        <v>0</v>
      </c>
      <c r="P76" s="46"/>
      <c r="Q76" s="46"/>
    </row>
    <row r="77" spans="1:17" ht="26.45" customHeight="1" x14ac:dyDescent="0.25">
      <c r="A77" s="374">
        <v>40</v>
      </c>
      <c r="B77" s="284"/>
      <c r="C77" s="280"/>
      <c r="D77" s="285"/>
      <c r="E77" s="19"/>
      <c r="F77" s="20"/>
      <c r="G77" s="18"/>
      <c r="H77" s="213"/>
      <c r="I77" s="192"/>
      <c r="J77" s="188"/>
      <c r="K77" s="237"/>
      <c r="L77" s="193"/>
      <c r="M77" s="121" t="str">
        <f t="shared" si="6"/>
        <v/>
      </c>
      <c r="N77" s="115">
        <f t="shared" si="7"/>
        <v>1</v>
      </c>
      <c r="O77" s="124">
        <f t="shared" si="8"/>
        <v>0</v>
      </c>
      <c r="P77" s="46"/>
      <c r="Q77" s="46"/>
    </row>
    <row r="78" spans="1:17" ht="26.45" customHeight="1" x14ac:dyDescent="0.25">
      <c r="A78" s="374">
        <v>41</v>
      </c>
      <c r="B78" s="284"/>
      <c r="C78" s="280"/>
      <c r="D78" s="285"/>
      <c r="E78" s="19"/>
      <c r="F78" s="20"/>
      <c r="G78" s="18"/>
      <c r="H78" s="213"/>
      <c r="I78" s="192"/>
      <c r="J78" s="188"/>
      <c r="K78" s="237"/>
      <c r="L78" s="193"/>
      <c r="M78" s="121" t="str">
        <f t="shared" si="6"/>
        <v/>
      </c>
      <c r="N78" s="115">
        <f t="shared" si="7"/>
        <v>1</v>
      </c>
      <c r="O78" s="124">
        <f t="shared" si="8"/>
        <v>0</v>
      </c>
      <c r="P78" s="46"/>
      <c r="Q78" s="46"/>
    </row>
    <row r="79" spans="1:17" ht="26.45" customHeight="1" x14ac:dyDescent="0.25">
      <c r="A79" s="374">
        <v>42</v>
      </c>
      <c r="B79" s="284"/>
      <c r="C79" s="280"/>
      <c r="D79" s="285"/>
      <c r="E79" s="19"/>
      <c r="F79" s="20"/>
      <c r="G79" s="18"/>
      <c r="H79" s="213"/>
      <c r="I79" s="192"/>
      <c r="J79" s="188"/>
      <c r="K79" s="237"/>
      <c r="L79" s="193"/>
      <c r="M79" s="121" t="str">
        <f t="shared" si="6"/>
        <v/>
      </c>
      <c r="N79" s="115">
        <f t="shared" si="7"/>
        <v>1</v>
      </c>
      <c r="O79" s="124">
        <f t="shared" si="8"/>
        <v>0</v>
      </c>
      <c r="P79" s="46"/>
      <c r="Q79" s="46"/>
    </row>
    <row r="80" spans="1:17" ht="26.45" customHeight="1" x14ac:dyDescent="0.25">
      <c r="A80" s="374">
        <v>43</v>
      </c>
      <c r="B80" s="284"/>
      <c r="C80" s="280"/>
      <c r="D80" s="285"/>
      <c r="E80" s="19"/>
      <c r="F80" s="20"/>
      <c r="G80" s="18"/>
      <c r="H80" s="213"/>
      <c r="I80" s="192"/>
      <c r="J80" s="188"/>
      <c r="K80" s="237"/>
      <c r="L80" s="193"/>
      <c r="M80" s="121" t="str">
        <f t="shared" si="6"/>
        <v/>
      </c>
      <c r="N80" s="115">
        <f t="shared" si="7"/>
        <v>1</v>
      </c>
      <c r="O80" s="124">
        <f t="shared" si="8"/>
        <v>0</v>
      </c>
      <c r="P80" s="46"/>
      <c r="Q80" s="46"/>
    </row>
    <row r="81" spans="1:17" ht="26.45" customHeight="1" x14ac:dyDescent="0.25">
      <c r="A81" s="374">
        <v>44</v>
      </c>
      <c r="B81" s="284"/>
      <c r="C81" s="280"/>
      <c r="D81" s="285"/>
      <c r="E81" s="19"/>
      <c r="F81" s="20"/>
      <c r="G81" s="18"/>
      <c r="H81" s="213"/>
      <c r="I81" s="192"/>
      <c r="J81" s="188"/>
      <c r="K81" s="237"/>
      <c r="L81" s="193"/>
      <c r="M81" s="121" t="str">
        <f t="shared" si="6"/>
        <v/>
      </c>
      <c r="N81" s="115">
        <f t="shared" si="7"/>
        <v>1</v>
      </c>
      <c r="O81" s="124">
        <f t="shared" si="8"/>
        <v>0</v>
      </c>
      <c r="P81" s="46"/>
      <c r="Q81" s="46"/>
    </row>
    <row r="82" spans="1:17" ht="26.45" customHeight="1" thickBot="1" x14ac:dyDescent="0.3">
      <c r="A82" s="375">
        <v>45</v>
      </c>
      <c r="B82" s="286"/>
      <c r="C82" s="281"/>
      <c r="D82" s="287"/>
      <c r="E82" s="21"/>
      <c r="F82" s="22"/>
      <c r="G82" s="23"/>
      <c r="H82" s="214"/>
      <c r="I82" s="196"/>
      <c r="J82" s="227"/>
      <c r="K82" s="238"/>
      <c r="L82" s="194"/>
      <c r="M82" s="121" t="str">
        <f t="shared" si="6"/>
        <v/>
      </c>
      <c r="N82" s="115">
        <f t="shared" si="7"/>
        <v>1</v>
      </c>
      <c r="O82" s="124">
        <f t="shared" si="8"/>
        <v>0</v>
      </c>
      <c r="P82" s="119">
        <f>IF(COUNTA(I68:J82)&gt;0,1,0)</f>
        <v>0</v>
      </c>
      <c r="Q82" s="46"/>
    </row>
    <row r="83" spans="1:17" ht="32.25" thickBot="1" x14ac:dyDescent="0.3">
      <c r="A83" s="46"/>
      <c r="B83" s="46"/>
      <c r="C83" s="46"/>
      <c r="D83" s="46"/>
      <c r="E83" s="46"/>
      <c r="F83" s="46"/>
      <c r="G83" s="46"/>
      <c r="H83" s="376" t="s">
        <v>35</v>
      </c>
      <c r="I83" s="195">
        <f>SUM(I68:I82)+I53</f>
        <v>0</v>
      </c>
      <c r="J83" s="360"/>
      <c r="K83" s="377" t="s">
        <v>165</v>
      </c>
      <c r="L83" s="195">
        <f>SUM(L68:L82)+L53</f>
        <v>0</v>
      </c>
      <c r="M83" s="64"/>
      <c r="N83" s="368"/>
      <c r="O83" s="356"/>
      <c r="P83" s="46"/>
      <c r="Q83" s="46"/>
    </row>
    <row r="84" spans="1:17" x14ac:dyDescent="0.25">
      <c r="A84" s="46"/>
      <c r="B84" s="46"/>
      <c r="C84" s="46"/>
      <c r="D84" s="46"/>
      <c r="E84" s="46"/>
      <c r="F84" s="46"/>
      <c r="G84" s="46"/>
      <c r="H84" s="46"/>
      <c r="I84" s="46"/>
      <c r="J84" s="46"/>
      <c r="K84" s="46"/>
      <c r="L84" s="46"/>
      <c r="M84" s="64"/>
      <c r="N84" s="368"/>
      <c r="O84" s="356"/>
      <c r="P84" s="46"/>
      <c r="Q84" s="46"/>
    </row>
    <row r="85" spans="1:17" x14ac:dyDescent="0.25">
      <c r="A85" s="378" t="s">
        <v>136</v>
      </c>
      <c r="B85" s="370"/>
      <c r="C85" s="370"/>
      <c r="D85" s="371"/>
      <c r="E85" s="371"/>
      <c r="F85" s="371"/>
      <c r="G85" s="371"/>
      <c r="H85" s="371"/>
      <c r="I85" s="371"/>
      <c r="J85" s="371"/>
      <c r="K85" s="371"/>
      <c r="L85" s="371"/>
      <c r="M85" s="64"/>
      <c r="N85" s="368"/>
      <c r="O85" s="356"/>
      <c r="P85" s="46"/>
      <c r="Q85" s="46"/>
    </row>
    <row r="86" spans="1:17" x14ac:dyDescent="0.25">
      <c r="A86" s="46"/>
      <c r="B86" s="46"/>
      <c r="C86" s="46"/>
      <c r="D86" s="46"/>
      <c r="E86" s="46"/>
      <c r="F86" s="46"/>
      <c r="G86" s="46"/>
      <c r="H86" s="46"/>
      <c r="I86" s="46"/>
      <c r="J86" s="46"/>
      <c r="K86" s="46"/>
      <c r="L86" s="46"/>
      <c r="M86" s="64"/>
      <c r="N86" s="368"/>
      <c r="O86" s="356"/>
      <c r="P86" s="46"/>
      <c r="Q86" s="46"/>
    </row>
    <row r="87" spans="1:17" ht="18.75" x14ac:dyDescent="0.3">
      <c r="A87" s="352" t="s">
        <v>32</v>
      </c>
      <c r="B87" s="233"/>
      <c r="C87" s="233"/>
      <c r="D87" s="354">
        <f ca="1">imzatarihi</f>
        <v>46091</v>
      </c>
      <c r="E87" s="379" t="s">
        <v>33</v>
      </c>
      <c r="F87" s="355" t="str">
        <f>IF(kurulusyetkilisi&gt;0,kurulusyetkilisi,"")</f>
        <v/>
      </c>
      <c r="G87" s="46"/>
      <c r="H87" s="46"/>
      <c r="I87" s="46"/>
      <c r="J87" s="46"/>
      <c r="K87" s="46"/>
      <c r="L87" s="46"/>
      <c r="M87" s="64"/>
      <c r="N87" s="368"/>
      <c r="O87" s="356"/>
      <c r="P87" s="46"/>
      <c r="Q87" s="46"/>
    </row>
    <row r="88" spans="1:17" ht="21" x14ac:dyDescent="0.35">
      <c r="A88" s="46"/>
      <c r="B88" s="46"/>
      <c r="C88" s="46"/>
      <c r="D88" s="234"/>
      <c r="E88" s="379" t="s">
        <v>34</v>
      </c>
      <c r="F88" s="46"/>
      <c r="G88" s="233"/>
      <c r="H88" s="46"/>
      <c r="I88" s="46"/>
      <c r="J88" s="46"/>
      <c r="K88" s="372"/>
      <c r="L88" s="372"/>
      <c r="M88" s="64"/>
      <c r="N88" s="368"/>
      <c r="O88" s="356"/>
      <c r="P88" s="46"/>
      <c r="Q88" s="46"/>
    </row>
    <row r="89" spans="1:17" x14ac:dyDescent="0.25">
      <c r="A89" s="46"/>
      <c r="B89" s="46"/>
      <c r="C89" s="46"/>
      <c r="D89" s="46"/>
      <c r="E89" s="46"/>
      <c r="F89" s="46"/>
      <c r="G89" s="46"/>
      <c r="H89" s="46"/>
      <c r="I89" s="46"/>
      <c r="J89" s="46"/>
      <c r="K89" s="46"/>
      <c r="L89" s="46"/>
      <c r="M89" s="64"/>
      <c r="N89" s="368"/>
      <c r="O89" s="356"/>
      <c r="P89" s="46"/>
      <c r="Q89" s="46"/>
    </row>
    <row r="90" spans="1:17" x14ac:dyDescent="0.25">
      <c r="A90" s="46"/>
      <c r="B90" s="46"/>
      <c r="C90" s="46"/>
      <c r="D90" s="46"/>
      <c r="E90" s="46"/>
      <c r="F90" s="46"/>
      <c r="G90" s="46"/>
      <c r="H90" s="46"/>
      <c r="I90" s="46"/>
      <c r="J90" s="46"/>
      <c r="K90" s="46"/>
      <c r="L90" s="46"/>
      <c r="M90" s="64"/>
      <c r="N90" s="368"/>
      <c r="O90" s="356"/>
      <c r="P90" s="46"/>
      <c r="Q90" s="46"/>
    </row>
    <row r="91" spans="1:17" x14ac:dyDescent="0.25">
      <c r="A91" s="555" t="s">
        <v>89</v>
      </c>
      <c r="B91" s="555"/>
      <c r="C91" s="555"/>
      <c r="D91" s="555"/>
      <c r="E91" s="555"/>
      <c r="F91" s="555"/>
      <c r="G91" s="555"/>
      <c r="H91" s="555"/>
      <c r="I91" s="555"/>
      <c r="J91" s="555"/>
      <c r="K91" s="555"/>
      <c r="L91" s="555"/>
      <c r="M91" s="2"/>
      <c r="N91" s="368"/>
      <c r="O91" s="356"/>
      <c r="P91" s="46"/>
      <c r="Q91" s="46"/>
    </row>
    <row r="92" spans="1:17" x14ac:dyDescent="0.25">
      <c r="A92" s="508" t="str">
        <f>IF(YilDonem&lt;&gt;"",CONCATENATE(YilDonem," dönemine aittir."),"")</f>
        <v/>
      </c>
      <c r="B92" s="508"/>
      <c r="C92" s="508"/>
      <c r="D92" s="508"/>
      <c r="E92" s="508"/>
      <c r="F92" s="508"/>
      <c r="G92" s="508"/>
      <c r="H92" s="508"/>
      <c r="I92" s="508"/>
      <c r="J92" s="508"/>
      <c r="K92" s="184"/>
      <c r="L92" s="184"/>
      <c r="M92" s="2"/>
      <c r="N92" s="368"/>
      <c r="O92" s="356"/>
      <c r="P92" s="46"/>
      <c r="Q92" s="46"/>
    </row>
    <row r="93" spans="1:17" ht="15.95" customHeight="1" thickBot="1" x14ac:dyDescent="0.3">
      <c r="A93" s="556" t="s">
        <v>90</v>
      </c>
      <c r="B93" s="556"/>
      <c r="C93" s="556"/>
      <c r="D93" s="556"/>
      <c r="E93" s="556"/>
      <c r="F93" s="556"/>
      <c r="G93" s="556"/>
      <c r="H93" s="556"/>
      <c r="I93" s="556"/>
      <c r="J93" s="556"/>
      <c r="K93" s="556"/>
      <c r="L93" s="556"/>
      <c r="M93" s="2"/>
      <c r="N93" s="368"/>
      <c r="O93" s="356"/>
      <c r="P93" s="46"/>
      <c r="Q93" s="46"/>
    </row>
    <row r="94" spans="1:17" ht="31.7" customHeight="1" thickBot="1" x14ac:dyDescent="0.3">
      <c r="A94" s="546" t="s">
        <v>167</v>
      </c>
      <c r="B94" s="547"/>
      <c r="C94" s="547"/>
      <c r="D94" s="548"/>
      <c r="E94" s="546" t="str">
        <f>IF(ProjeNo&gt;0,ProjeNo,"")</f>
        <v/>
      </c>
      <c r="F94" s="547"/>
      <c r="G94" s="547"/>
      <c r="H94" s="547"/>
      <c r="I94" s="547"/>
      <c r="J94" s="547"/>
      <c r="K94" s="547"/>
      <c r="L94" s="548"/>
      <c r="M94" s="2"/>
      <c r="N94" s="368"/>
      <c r="O94" s="356"/>
      <c r="P94" s="46"/>
      <c r="Q94" s="46"/>
    </row>
    <row r="95" spans="1:17" ht="31.7" customHeight="1" thickBot="1" x14ac:dyDescent="0.3">
      <c r="A95" s="549" t="s">
        <v>168</v>
      </c>
      <c r="B95" s="550"/>
      <c r="C95" s="550"/>
      <c r="D95" s="551"/>
      <c r="E95" s="552" t="str">
        <f>IF(ProjeAdi&gt;0,ProjeAdi,"")</f>
        <v/>
      </c>
      <c r="F95" s="553"/>
      <c r="G95" s="553"/>
      <c r="H95" s="553"/>
      <c r="I95" s="553"/>
      <c r="J95" s="553"/>
      <c r="K95" s="553"/>
      <c r="L95" s="554"/>
      <c r="M95" s="2"/>
      <c r="N95" s="368"/>
      <c r="O95" s="356"/>
      <c r="P95" s="46"/>
      <c r="Q95" s="46"/>
    </row>
    <row r="96" spans="1:17" s="26" customFormat="1" ht="37.15" customHeight="1" thickBot="1" x14ac:dyDescent="0.3">
      <c r="A96" s="543" t="s">
        <v>3</v>
      </c>
      <c r="B96" s="543" t="s">
        <v>182</v>
      </c>
      <c r="C96" s="543" t="s">
        <v>183</v>
      </c>
      <c r="D96" s="543" t="s">
        <v>91</v>
      </c>
      <c r="E96" s="559" t="s">
        <v>92</v>
      </c>
      <c r="F96" s="559" t="s">
        <v>93</v>
      </c>
      <c r="G96" s="559" t="s">
        <v>82</v>
      </c>
      <c r="H96" s="559" t="s">
        <v>83</v>
      </c>
      <c r="I96" s="380" t="s">
        <v>84</v>
      </c>
      <c r="J96" s="380" t="s">
        <v>84</v>
      </c>
      <c r="K96" s="557" t="s">
        <v>163</v>
      </c>
      <c r="L96" s="373" t="s">
        <v>164</v>
      </c>
      <c r="M96" s="63"/>
      <c r="N96" s="369"/>
      <c r="O96" s="358"/>
      <c r="P96" s="47"/>
      <c r="Q96" s="47"/>
    </row>
    <row r="97" spans="1:17" ht="18" customHeight="1" thickBot="1" x14ac:dyDescent="0.3">
      <c r="A97" s="544"/>
      <c r="B97" s="544"/>
      <c r="C97" s="544"/>
      <c r="D97" s="544"/>
      <c r="E97" s="544"/>
      <c r="F97" s="544"/>
      <c r="G97" s="544"/>
      <c r="H97" s="544"/>
      <c r="I97" s="363" t="s">
        <v>85</v>
      </c>
      <c r="J97" s="363" t="s">
        <v>88</v>
      </c>
      <c r="K97" s="558"/>
      <c r="L97" s="363" t="s">
        <v>85</v>
      </c>
      <c r="M97" s="2"/>
      <c r="N97" s="368"/>
      <c r="O97" s="356"/>
      <c r="P97" s="46"/>
      <c r="Q97" s="46"/>
    </row>
    <row r="98" spans="1:17" ht="26.45" customHeight="1" x14ac:dyDescent="0.25">
      <c r="A98" s="364">
        <v>46</v>
      </c>
      <c r="B98" s="282"/>
      <c r="C98" s="270"/>
      <c r="D98" s="283"/>
      <c r="E98" s="27"/>
      <c r="F98" s="41"/>
      <c r="G98" s="28"/>
      <c r="H98" s="212"/>
      <c r="I98" s="198"/>
      <c r="J98" s="186"/>
      <c r="K98" s="236"/>
      <c r="L98" s="186"/>
      <c r="M98" s="121" t="str">
        <f t="shared" ref="M98:M112" si="9">IF(AND(E98&lt;&gt;"",N98=1),"Belge Tarihi,Belge Numarası ve KDV Dahil Tutar doldurulduktan sonra KDV Hariç Tutar doldurulabilir.","")</f>
        <v/>
      </c>
      <c r="N98" s="115">
        <f t="shared" ref="N98:N112" si="10">IF(COUNTA(G98:H98)+COUNTA(J98)=3,0,1)</f>
        <v>1</v>
      </c>
      <c r="O98" s="124">
        <f>IF(N98=1,0,100000000)</f>
        <v>0</v>
      </c>
      <c r="P98" s="46"/>
      <c r="Q98" s="46"/>
    </row>
    <row r="99" spans="1:17" ht="26.45" customHeight="1" x14ac:dyDescent="0.25">
      <c r="A99" s="374">
        <v>47</v>
      </c>
      <c r="B99" s="284"/>
      <c r="C99" s="280"/>
      <c r="D99" s="285"/>
      <c r="E99" s="19"/>
      <c r="F99" s="20"/>
      <c r="G99" s="18"/>
      <c r="H99" s="213"/>
      <c r="I99" s="192"/>
      <c r="J99" s="188"/>
      <c r="K99" s="237"/>
      <c r="L99" s="193"/>
      <c r="M99" s="121" t="str">
        <f t="shared" si="9"/>
        <v/>
      </c>
      <c r="N99" s="115">
        <f t="shared" si="10"/>
        <v>1</v>
      </c>
      <c r="O99" s="124">
        <f t="shared" ref="O99:O112" si="11">IF(N99=1,0,100000000)</f>
        <v>0</v>
      </c>
      <c r="P99" s="46"/>
      <c r="Q99" s="46"/>
    </row>
    <row r="100" spans="1:17" ht="26.45" customHeight="1" x14ac:dyDescent="0.25">
      <c r="A100" s="374">
        <v>48</v>
      </c>
      <c r="B100" s="284"/>
      <c r="C100" s="280"/>
      <c r="D100" s="285"/>
      <c r="E100" s="19"/>
      <c r="F100" s="20"/>
      <c r="G100" s="18"/>
      <c r="H100" s="213"/>
      <c r="I100" s="192"/>
      <c r="J100" s="188"/>
      <c r="K100" s="237"/>
      <c r="L100" s="193"/>
      <c r="M100" s="121" t="str">
        <f t="shared" si="9"/>
        <v/>
      </c>
      <c r="N100" s="115">
        <f t="shared" si="10"/>
        <v>1</v>
      </c>
      <c r="O100" s="124">
        <f t="shared" si="11"/>
        <v>0</v>
      </c>
      <c r="P100" s="46"/>
      <c r="Q100" s="46"/>
    </row>
    <row r="101" spans="1:17" ht="26.45" customHeight="1" x14ac:dyDescent="0.25">
      <c r="A101" s="374">
        <v>49</v>
      </c>
      <c r="B101" s="284"/>
      <c r="C101" s="280"/>
      <c r="D101" s="285"/>
      <c r="E101" s="19"/>
      <c r="F101" s="20"/>
      <c r="G101" s="18"/>
      <c r="H101" s="213"/>
      <c r="I101" s="192"/>
      <c r="J101" s="188"/>
      <c r="K101" s="237"/>
      <c r="L101" s="193"/>
      <c r="M101" s="121" t="str">
        <f t="shared" si="9"/>
        <v/>
      </c>
      <c r="N101" s="115">
        <f t="shared" si="10"/>
        <v>1</v>
      </c>
      <c r="O101" s="124">
        <f t="shared" si="11"/>
        <v>0</v>
      </c>
      <c r="P101" s="46"/>
      <c r="Q101" s="46"/>
    </row>
    <row r="102" spans="1:17" ht="26.45" customHeight="1" x14ac:dyDescent="0.25">
      <c r="A102" s="374">
        <v>50</v>
      </c>
      <c r="B102" s="284"/>
      <c r="C102" s="280"/>
      <c r="D102" s="285"/>
      <c r="E102" s="19"/>
      <c r="F102" s="20"/>
      <c r="G102" s="18"/>
      <c r="H102" s="213"/>
      <c r="I102" s="192"/>
      <c r="J102" s="188"/>
      <c r="K102" s="237"/>
      <c r="L102" s="193"/>
      <c r="M102" s="121" t="str">
        <f t="shared" si="9"/>
        <v/>
      </c>
      <c r="N102" s="115">
        <f t="shared" si="10"/>
        <v>1</v>
      </c>
      <c r="O102" s="124">
        <f t="shared" si="11"/>
        <v>0</v>
      </c>
      <c r="P102" s="46"/>
      <c r="Q102" s="46"/>
    </row>
    <row r="103" spans="1:17" ht="26.45" customHeight="1" x14ac:dyDescent="0.25">
      <c r="A103" s="374">
        <v>51</v>
      </c>
      <c r="B103" s="284"/>
      <c r="C103" s="280"/>
      <c r="D103" s="285"/>
      <c r="E103" s="19"/>
      <c r="F103" s="20"/>
      <c r="G103" s="18"/>
      <c r="H103" s="213"/>
      <c r="I103" s="192"/>
      <c r="J103" s="188"/>
      <c r="K103" s="237"/>
      <c r="L103" s="193"/>
      <c r="M103" s="121" t="str">
        <f t="shared" si="9"/>
        <v/>
      </c>
      <c r="N103" s="115">
        <f t="shared" si="10"/>
        <v>1</v>
      </c>
      <c r="O103" s="124">
        <f t="shared" si="11"/>
        <v>0</v>
      </c>
      <c r="P103" s="46"/>
      <c r="Q103" s="46"/>
    </row>
    <row r="104" spans="1:17" ht="26.45" customHeight="1" x14ac:dyDescent="0.25">
      <c r="A104" s="374">
        <v>52</v>
      </c>
      <c r="B104" s="284"/>
      <c r="C104" s="280"/>
      <c r="D104" s="285"/>
      <c r="E104" s="19"/>
      <c r="F104" s="20"/>
      <c r="G104" s="18"/>
      <c r="H104" s="213"/>
      <c r="I104" s="192"/>
      <c r="J104" s="188"/>
      <c r="K104" s="237"/>
      <c r="L104" s="193"/>
      <c r="M104" s="121" t="str">
        <f t="shared" si="9"/>
        <v/>
      </c>
      <c r="N104" s="115">
        <f t="shared" si="10"/>
        <v>1</v>
      </c>
      <c r="O104" s="124">
        <f t="shared" si="11"/>
        <v>0</v>
      </c>
      <c r="P104" s="46"/>
      <c r="Q104" s="46"/>
    </row>
    <row r="105" spans="1:17" ht="26.45" customHeight="1" x14ac:dyDescent="0.25">
      <c r="A105" s="374">
        <v>53</v>
      </c>
      <c r="B105" s="284"/>
      <c r="C105" s="280"/>
      <c r="D105" s="285"/>
      <c r="E105" s="19"/>
      <c r="F105" s="20"/>
      <c r="G105" s="18"/>
      <c r="H105" s="213"/>
      <c r="I105" s="192"/>
      <c r="J105" s="188"/>
      <c r="K105" s="237"/>
      <c r="L105" s="193"/>
      <c r="M105" s="121" t="str">
        <f t="shared" si="9"/>
        <v/>
      </c>
      <c r="N105" s="115">
        <f t="shared" si="10"/>
        <v>1</v>
      </c>
      <c r="O105" s="124">
        <f t="shared" si="11"/>
        <v>0</v>
      </c>
      <c r="P105" s="46"/>
      <c r="Q105" s="46"/>
    </row>
    <row r="106" spans="1:17" ht="26.45" customHeight="1" x14ac:dyDescent="0.25">
      <c r="A106" s="374">
        <v>54</v>
      </c>
      <c r="B106" s="284"/>
      <c r="C106" s="280"/>
      <c r="D106" s="285"/>
      <c r="E106" s="19"/>
      <c r="F106" s="20"/>
      <c r="G106" s="18"/>
      <c r="H106" s="213"/>
      <c r="I106" s="192"/>
      <c r="J106" s="188"/>
      <c r="K106" s="237"/>
      <c r="L106" s="193"/>
      <c r="M106" s="121" t="str">
        <f t="shared" si="9"/>
        <v/>
      </c>
      <c r="N106" s="115">
        <f t="shared" si="10"/>
        <v>1</v>
      </c>
      <c r="O106" s="124">
        <f t="shared" si="11"/>
        <v>0</v>
      </c>
      <c r="P106" s="46"/>
      <c r="Q106" s="46"/>
    </row>
    <row r="107" spans="1:17" ht="26.45" customHeight="1" x14ac:dyDescent="0.25">
      <c r="A107" s="374">
        <v>55</v>
      </c>
      <c r="B107" s="284"/>
      <c r="C107" s="280"/>
      <c r="D107" s="285"/>
      <c r="E107" s="19"/>
      <c r="F107" s="20"/>
      <c r="G107" s="18"/>
      <c r="H107" s="213"/>
      <c r="I107" s="192"/>
      <c r="J107" s="188"/>
      <c r="K107" s="237"/>
      <c r="L107" s="193"/>
      <c r="M107" s="121" t="str">
        <f t="shared" si="9"/>
        <v/>
      </c>
      <c r="N107" s="115">
        <f t="shared" si="10"/>
        <v>1</v>
      </c>
      <c r="O107" s="124">
        <f t="shared" si="11"/>
        <v>0</v>
      </c>
      <c r="P107" s="46"/>
      <c r="Q107" s="46"/>
    </row>
    <row r="108" spans="1:17" ht="26.45" customHeight="1" x14ac:dyDescent="0.25">
      <c r="A108" s="374">
        <v>56</v>
      </c>
      <c r="B108" s="284"/>
      <c r="C108" s="280"/>
      <c r="D108" s="285"/>
      <c r="E108" s="19"/>
      <c r="F108" s="20"/>
      <c r="G108" s="18"/>
      <c r="H108" s="213"/>
      <c r="I108" s="192"/>
      <c r="J108" s="188"/>
      <c r="K108" s="237"/>
      <c r="L108" s="193"/>
      <c r="M108" s="121" t="str">
        <f t="shared" si="9"/>
        <v/>
      </c>
      <c r="N108" s="115">
        <f t="shared" si="10"/>
        <v>1</v>
      </c>
      <c r="O108" s="124">
        <f t="shared" si="11"/>
        <v>0</v>
      </c>
      <c r="P108" s="46"/>
      <c r="Q108" s="46"/>
    </row>
    <row r="109" spans="1:17" ht="26.45" customHeight="1" x14ac:dyDescent="0.25">
      <c r="A109" s="374">
        <v>57</v>
      </c>
      <c r="B109" s="284"/>
      <c r="C109" s="280"/>
      <c r="D109" s="285"/>
      <c r="E109" s="19"/>
      <c r="F109" s="20"/>
      <c r="G109" s="18"/>
      <c r="H109" s="213"/>
      <c r="I109" s="192"/>
      <c r="J109" s="188"/>
      <c r="K109" s="237"/>
      <c r="L109" s="193"/>
      <c r="M109" s="121" t="str">
        <f t="shared" si="9"/>
        <v/>
      </c>
      <c r="N109" s="115">
        <f t="shared" si="10"/>
        <v>1</v>
      </c>
      <c r="O109" s="124">
        <f t="shared" si="11"/>
        <v>0</v>
      </c>
      <c r="P109" s="46"/>
      <c r="Q109" s="46"/>
    </row>
    <row r="110" spans="1:17" ht="26.45" customHeight="1" x14ac:dyDescent="0.25">
      <c r="A110" s="374">
        <v>58</v>
      </c>
      <c r="B110" s="284"/>
      <c r="C110" s="280"/>
      <c r="D110" s="285"/>
      <c r="E110" s="19"/>
      <c r="F110" s="20"/>
      <c r="G110" s="18"/>
      <c r="H110" s="213"/>
      <c r="I110" s="192"/>
      <c r="J110" s="188"/>
      <c r="K110" s="237"/>
      <c r="L110" s="193"/>
      <c r="M110" s="121" t="str">
        <f t="shared" si="9"/>
        <v/>
      </c>
      <c r="N110" s="115">
        <f t="shared" si="10"/>
        <v>1</v>
      </c>
      <c r="O110" s="124">
        <f t="shared" si="11"/>
        <v>0</v>
      </c>
      <c r="P110" s="46"/>
      <c r="Q110" s="46"/>
    </row>
    <row r="111" spans="1:17" ht="26.45" customHeight="1" x14ac:dyDescent="0.25">
      <c r="A111" s="374">
        <v>59</v>
      </c>
      <c r="B111" s="284"/>
      <c r="C111" s="280"/>
      <c r="D111" s="285"/>
      <c r="E111" s="19"/>
      <c r="F111" s="20"/>
      <c r="G111" s="18"/>
      <c r="H111" s="213"/>
      <c r="I111" s="192"/>
      <c r="J111" s="188"/>
      <c r="K111" s="237"/>
      <c r="L111" s="193"/>
      <c r="M111" s="121" t="str">
        <f t="shared" si="9"/>
        <v/>
      </c>
      <c r="N111" s="115">
        <f t="shared" si="10"/>
        <v>1</v>
      </c>
      <c r="O111" s="124">
        <f t="shared" si="11"/>
        <v>0</v>
      </c>
      <c r="P111" s="46"/>
      <c r="Q111" s="46"/>
    </row>
    <row r="112" spans="1:17" ht="26.45" customHeight="1" thickBot="1" x14ac:dyDescent="0.3">
      <c r="A112" s="375">
        <v>60</v>
      </c>
      <c r="B112" s="286"/>
      <c r="C112" s="281"/>
      <c r="D112" s="287"/>
      <c r="E112" s="21"/>
      <c r="F112" s="22"/>
      <c r="G112" s="23"/>
      <c r="H112" s="214"/>
      <c r="I112" s="196"/>
      <c r="J112" s="227"/>
      <c r="K112" s="238"/>
      <c r="L112" s="194"/>
      <c r="M112" s="121" t="str">
        <f t="shared" si="9"/>
        <v/>
      </c>
      <c r="N112" s="115">
        <f t="shared" si="10"/>
        <v>1</v>
      </c>
      <c r="O112" s="124">
        <f t="shared" si="11"/>
        <v>0</v>
      </c>
      <c r="P112" s="119">
        <f>IF(COUNTA(I98:J112)&gt;0,1,0)</f>
        <v>0</v>
      </c>
      <c r="Q112" s="46"/>
    </row>
    <row r="113" spans="1:17" ht="32.25" thickBot="1" x14ac:dyDescent="0.3">
      <c r="A113" s="46"/>
      <c r="B113" s="46"/>
      <c r="C113" s="46"/>
      <c r="D113" s="46"/>
      <c r="E113" s="46"/>
      <c r="F113" s="46"/>
      <c r="G113" s="46"/>
      <c r="H113" s="376" t="s">
        <v>35</v>
      </c>
      <c r="I113" s="195">
        <f>SUM(I98:I112)+I83</f>
        <v>0</v>
      </c>
      <c r="J113" s="360"/>
      <c r="K113" s="377" t="s">
        <v>165</v>
      </c>
      <c r="L113" s="195">
        <f>SUM(L98:L112)+L83</f>
        <v>0</v>
      </c>
      <c r="M113" s="64"/>
      <c r="N113" s="368"/>
      <c r="O113" s="356"/>
      <c r="P113" s="46"/>
      <c r="Q113" s="46"/>
    </row>
    <row r="114" spans="1:17" x14ac:dyDescent="0.25">
      <c r="A114" s="46"/>
      <c r="B114" s="46"/>
      <c r="C114" s="46"/>
      <c r="D114" s="46"/>
      <c r="E114" s="46"/>
      <c r="F114" s="46"/>
      <c r="G114" s="46"/>
      <c r="H114" s="46"/>
      <c r="I114" s="46"/>
      <c r="J114" s="46"/>
      <c r="K114" s="46"/>
      <c r="L114" s="46"/>
      <c r="M114" s="64"/>
      <c r="N114" s="368"/>
      <c r="O114" s="356"/>
      <c r="P114" s="46"/>
      <c r="Q114" s="46"/>
    </row>
    <row r="115" spans="1:17" x14ac:dyDescent="0.25">
      <c r="A115" s="378" t="s">
        <v>136</v>
      </c>
      <c r="B115" s="370"/>
      <c r="C115" s="370"/>
      <c r="D115" s="371"/>
      <c r="E115" s="371"/>
      <c r="F115" s="371"/>
      <c r="G115" s="371"/>
      <c r="H115" s="371"/>
      <c r="I115" s="371"/>
      <c r="J115" s="371"/>
      <c r="K115" s="371"/>
      <c r="L115" s="371"/>
      <c r="M115" s="64"/>
      <c r="N115" s="368"/>
      <c r="O115" s="356"/>
      <c r="P115" s="46"/>
      <c r="Q115" s="46"/>
    </row>
    <row r="116" spans="1:17" x14ac:dyDescent="0.25">
      <c r="A116" s="46"/>
      <c r="B116" s="46"/>
      <c r="C116" s="46"/>
      <c r="D116" s="46"/>
      <c r="E116" s="46"/>
      <c r="F116" s="46"/>
      <c r="G116" s="46"/>
      <c r="H116" s="46"/>
      <c r="I116" s="46"/>
      <c r="J116" s="46"/>
      <c r="K116" s="46"/>
      <c r="L116" s="46"/>
      <c r="M116" s="64"/>
      <c r="N116" s="368"/>
      <c r="O116" s="356"/>
      <c r="P116" s="46"/>
      <c r="Q116" s="46"/>
    </row>
    <row r="117" spans="1:17" ht="18.75" x14ac:dyDescent="0.3">
      <c r="A117" s="352" t="s">
        <v>32</v>
      </c>
      <c r="B117" s="233"/>
      <c r="C117" s="233"/>
      <c r="D117" s="354">
        <f ca="1">imzatarihi</f>
        <v>46091</v>
      </c>
      <c r="E117" s="379" t="s">
        <v>33</v>
      </c>
      <c r="F117" s="355" t="str">
        <f>IF(kurulusyetkilisi&gt;0,kurulusyetkilisi,"")</f>
        <v/>
      </c>
      <c r="G117" s="46"/>
      <c r="H117" s="46"/>
      <c r="I117" s="46"/>
      <c r="J117" s="46"/>
      <c r="K117" s="46"/>
      <c r="L117" s="46"/>
      <c r="M117" s="64"/>
      <c r="N117" s="368"/>
      <c r="O117" s="356"/>
      <c r="P117" s="46"/>
      <c r="Q117" s="46"/>
    </row>
    <row r="118" spans="1:17" ht="21" x14ac:dyDescent="0.35">
      <c r="A118" s="46"/>
      <c r="B118" s="46"/>
      <c r="C118" s="46"/>
      <c r="D118" s="234"/>
      <c r="E118" s="379" t="s">
        <v>34</v>
      </c>
      <c r="F118" s="46"/>
      <c r="G118" s="233"/>
      <c r="H118" s="46"/>
      <c r="I118" s="46"/>
      <c r="J118" s="46"/>
      <c r="K118" s="372"/>
      <c r="L118" s="372"/>
      <c r="M118" s="64"/>
      <c r="N118" s="368"/>
      <c r="O118" s="356"/>
      <c r="P118" s="46"/>
      <c r="Q118" s="46"/>
    </row>
    <row r="119" spans="1:17" x14ac:dyDescent="0.25">
      <c r="A119" s="46"/>
      <c r="B119" s="46"/>
      <c r="C119" s="46"/>
      <c r="D119" s="46"/>
      <c r="E119" s="46"/>
      <c r="F119" s="46"/>
      <c r="G119" s="46"/>
      <c r="H119" s="46"/>
      <c r="I119" s="46"/>
      <c r="J119" s="46"/>
      <c r="K119" s="46"/>
      <c r="L119" s="46"/>
      <c r="M119" s="64"/>
      <c r="N119" s="368"/>
      <c r="O119" s="356"/>
      <c r="P119" s="46"/>
      <c r="Q119" s="46"/>
    </row>
    <row r="120" spans="1:17" x14ac:dyDescent="0.25">
      <c r="A120" s="46"/>
      <c r="B120" s="46"/>
      <c r="C120" s="46"/>
      <c r="D120" s="46"/>
      <c r="E120" s="46"/>
      <c r="F120" s="46"/>
      <c r="G120" s="46"/>
      <c r="H120" s="46"/>
      <c r="I120" s="46"/>
      <c r="J120" s="46"/>
      <c r="K120" s="46"/>
      <c r="L120" s="46"/>
      <c r="M120" s="64"/>
      <c r="N120" s="368"/>
      <c r="O120" s="356"/>
      <c r="P120" s="46"/>
      <c r="Q120" s="46"/>
    </row>
    <row r="121" spans="1:17" x14ac:dyDescent="0.25">
      <c r="A121" s="555" t="s">
        <v>89</v>
      </c>
      <c r="B121" s="555"/>
      <c r="C121" s="555"/>
      <c r="D121" s="555"/>
      <c r="E121" s="555"/>
      <c r="F121" s="555"/>
      <c r="G121" s="555"/>
      <c r="H121" s="555"/>
      <c r="I121" s="555"/>
      <c r="J121" s="555"/>
      <c r="K121" s="555"/>
      <c r="L121" s="555"/>
      <c r="M121" s="2"/>
      <c r="N121" s="368"/>
      <c r="O121" s="356"/>
      <c r="P121" s="46"/>
      <c r="Q121" s="46"/>
    </row>
    <row r="122" spans="1:17" x14ac:dyDescent="0.25">
      <c r="A122" s="508" t="str">
        <f>IF(YilDonem&lt;&gt;"",CONCATENATE(YilDonem," dönemine aittir."),"")</f>
        <v/>
      </c>
      <c r="B122" s="508"/>
      <c r="C122" s="508"/>
      <c r="D122" s="508"/>
      <c r="E122" s="508"/>
      <c r="F122" s="508"/>
      <c r="G122" s="508"/>
      <c r="H122" s="508"/>
      <c r="I122" s="508"/>
      <c r="J122" s="508"/>
      <c r="K122" s="184"/>
      <c r="L122" s="184"/>
      <c r="M122" s="2"/>
      <c r="N122" s="368"/>
      <c r="O122" s="356"/>
      <c r="P122" s="46"/>
      <c r="Q122" s="46"/>
    </row>
    <row r="123" spans="1:17" ht="15.95" customHeight="1" thickBot="1" x14ac:dyDescent="0.3">
      <c r="A123" s="556" t="s">
        <v>90</v>
      </c>
      <c r="B123" s="556"/>
      <c r="C123" s="556"/>
      <c r="D123" s="556"/>
      <c r="E123" s="556"/>
      <c r="F123" s="556"/>
      <c r="G123" s="556"/>
      <c r="H123" s="556"/>
      <c r="I123" s="556"/>
      <c r="J123" s="556"/>
      <c r="K123" s="556"/>
      <c r="L123" s="556"/>
      <c r="M123" s="2"/>
      <c r="N123" s="368"/>
      <c r="O123" s="356"/>
      <c r="P123" s="46"/>
      <c r="Q123" s="46"/>
    </row>
    <row r="124" spans="1:17" ht="31.7" customHeight="1" thickBot="1" x14ac:dyDescent="0.3">
      <c r="A124" s="546" t="s">
        <v>167</v>
      </c>
      <c r="B124" s="547"/>
      <c r="C124" s="547"/>
      <c r="D124" s="548"/>
      <c r="E124" s="546" t="str">
        <f>IF(ProjeNo&gt;0,ProjeNo,"")</f>
        <v/>
      </c>
      <c r="F124" s="547"/>
      <c r="G124" s="547"/>
      <c r="H124" s="547"/>
      <c r="I124" s="547"/>
      <c r="J124" s="547"/>
      <c r="K124" s="547"/>
      <c r="L124" s="548"/>
      <c r="M124" s="2"/>
      <c r="N124" s="368"/>
      <c r="O124" s="356"/>
      <c r="P124" s="46"/>
      <c r="Q124" s="46"/>
    </row>
    <row r="125" spans="1:17" ht="31.7" customHeight="1" thickBot="1" x14ac:dyDescent="0.3">
      <c r="A125" s="549" t="s">
        <v>168</v>
      </c>
      <c r="B125" s="550"/>
      <c r="C125" s="550"/>
      <c r="D125" s="551"/>
      <c r="E125" s="552" t="str">
        <f>IF(ProjeAdi&gt;0,ProjeAdi,"")</f>
        <v/>
      </c>
      <c r="F125" s="553"/>
      <c r="G125" s="553"/>
      <c r="H125" s="553"/>
      <c r="I125" s="553"/>
      <c r="J125" s="553"/>
      <c r="K125" s="553"/>
      <c r="L125" s="554"/>
      <c r="M125" s="2"/>
      <c r="N125" s="368"/>
      <c r="O125" s="356"/>
      <c r="P125" s="46"/>
      <c r="Q125" s="46"/>
    </row>
    <row r="126" spans="1:17" s="26" customFormat="1" ht="37.15" customHeight="1" thickBot="1" x14ac:dyDescent="0.3">
      <c r="A126" s="543" t="s">
        <v>3</v>
      </c>
      <c r="B126" s="543" t="s">
        <v>182</v>
      </c>
      <c r="C126" s="543" t="s">
        <v>183</v>
      </c>
      <c r="D126" s="543" t="s">
        <v>91</v>
      </c>
      <c r="E126" s="559" t="s">
        <v>92</v>
      </c>
      <c r="F126" s="559" t="s">
        <v>93</v>
      </c>
      <c r="G126" s="559" t="s">
        <v>82</v>
      </c>
      <c r="H126" s="559" t="s">
        <v>83</v>
      </c>
      <c r="I126" s="380" t="s">
        <v>84</v>
      </c>
      <c r="J126" s="380" t="s">
        <v>84</v>
      </c>
      <c r="K126" s="557" t="s">
        <v>163</v>
      </c>
      <c r="L126" s="373" t="s">
        <v>164</v>
      </c>
      <c r="M126" s="63"/>
      <c r="N126" s="369"/>
      <c r="O126" s="358"/>
      <c r="P126" s="47"/>
      <c r="Q126" s="47"/>
    </row>
    <row r="127" spans="1:17" ht="18" customHeight="1" thickBot="1" x14ac:dyDescent="0.3">
      <c r="A127" s="544"/>
      <c r="B127" s="544"/>
      <c r="C127" s="544"/>
      <c r="D127" s="544"/>
      <c r="E127" s="544"/>
      <c r="F127" s="544"/>
      <c r="G127" s="544"/>
      <c r="H127" s="544"/>
      <c r="I127" s="363" t="s">
        <v>85</v>
      </c>
      <c r="J127" s="363" t="s">
        <v>88</v>
      </c>
      <c r="K127" s="558"/>
      <c r="L127" s="363" t="s">
        <v>85</v>
      </c>
      <c r="M127" s="2"/>
      <c r="N127" s="368"/>
      <c r="O127" s="356"/>
      <c r="P127" s="46"/>
      <c r="Q127" s="46"/>
    </row>
    <row r="128" spans="1:17" ht="26.45" customHeight="1" x14ac:dyDescent="0.25">
      <c r="A128" s="364">
        <v>61</v>
      </c>
      <c r="B128" s="282"/>
      <c r="C128" s="270"/>
      <c r="D128" s="283"/>
      <c r="E128" s="27"/>
      <c r="F128" s="41"/>
      <c r="G128" s="28"/>
      <c r="H128" s="212"/>
      <c r="I128" s="198"/>
      <c r="J128" s="186"/>
      <c r="K128" s="236"/>
      <c r="L128" s="186"/>
      <c r="M128" s="121" t="str">
        <f t="shared" ref="M128:M142" si="12">IF(AND(E128&lt;&gt;"",N128=1),"Belge Tarihi,Belge Numarası ve KDV Dahil Tutar doldurulduktan sonra KDV Hariç Tutar doldurulabilir.","")</f>
        <v/>
      </c>
      <c r="N128" s="115">
        <f t="shared" ref="N128:N142" si="13">IF(COUNTA(G128:H128)+COUNTA(J128)=3,0,1)</f>
        <v>1</v>
      </c>
      <c r="O128" s="124">
        <f>IF(N128=1,0,100000000)</f>
        <v>0</v>
      </c>
      <c r="P128" s="46"/>
      <c r="Q128" s="46"/>
    </row>
    <row r="129" spans="1:17" ht="26.45" customHeight="1" x14ac:dyDescent="0.25">
      <c r="A129" s="374">
        <v>62</v>
      </c>
      <c r="B129" s="284"/>
      <c r="C129" s="280"/>
      <c r="D129" s="285"/>
      <c r="E129" s="19"/>
      <c r="F129" s="20"/>
      <c r="G129" s="18"/>
      <c r="H129" s="213"/>
      <c r="I129" s="192"/>
      <c r="J129" s="188"/>
      <c r="K129" s="237"/>
      <c r="L129" s="193"/>
      <c r="M129" s="121" t="str">
        <f t="shared" si="12"/>
        <v/>
      </c>
      <c r="N129" s="115">
        <f t="shared" si="13"/>
        <v>1</v>
      </c>
      <c r="O129" s="124">
        <f t="shared" ref="O129:O142" si="14">IF(N129=1,0,100000000)</f>
        <v>0</v>
      </c>
      <c r="P129" s="46"/>
      <c r="Q129" s="46"/>
    </row>
    <row r="130" spans="1:17" ht="26.45" customHeight="1" x14ac:dyDescent="0.25">
      <c r="A130" s="374">
        <v>63</v>
      </c>
      <c r="B130" s="284"/>
      <c r="C130" s="280"/>
      <c r="D130" s="285"/>
      <c r="E130" s="19"/>
      <c r="F130" s="20"/>
      <c r="G130" s="18"/>
      <c r="H130" s="213"/>
      <c r="I130" s="192"/>
      <c r="J130" s="188"/>
      <c r="K130" s="237"/>
      <c r="L130" s="193"/>
      <c r="M130" s="121" t="str">
        <f t="shared" si="12"/>
        <v/>
      </c>
      <c r="N130" s="115">
        <f t="shared" si="13"/>
        <v>1</v>
      </c>
      <c r="O130" s="124">
        <f t="shared" si="14"/>
        <v>0</v>
      </c>
      <c r="P130" s="46"/>
      <c r="Q130" s="46"/>
    </row>
    <row r="131" spans="1:17" ht="26.45" customHeight="1" x14ac:dyDescent="0.25">
      <c r="A131" s="374">
        <v>64</v>
      </c>
      <c r="B131" s="284"/>
      <c r="C131" s="280"/>
      <c r="D131" s="285"/>
      <c r="E131" s="19"/>
      <c r="F131" s="20"/>
      <c r="G131" s="18"/>
      <c r="H131" s="213"/>
      <c r="I131" s="192"/>
      <c r="J131" s="188"/>
      <c r="K131" s="237"/>
      <c r="L131" s="193"/>
      <c r="M131" s="121" t="str">
        <f t="shared" si="12"/>
        <v/>
      </c>
      <c r="N131" s="115">
        <f t="shared" si="13"/>
        <v>1</v>
      </c>
      <c r="O131" s="124">
        <f t="shared" si="14"/>
        <v>0</v>
      </c>
      <c r="P131" s="46"/>
      <c r="Q131" s="46"/>
    </row>
    <row r="132" spans="1:17" ht="26.45" customHeight="1" x14ac:dyDescent="0.25">
      <c r="A132" s="374">
        <v>65</v>
      </c>
      <c r="B132" s="284"/>
      <c r="C132" s="280"/>
      <c r="D132" s="285"/>
      <c r="E132" s="19"/>
      <c r="F132" s="20"/>
      <c r="G132" s="18"/>
      <c r="H132" s="213"/>
      <c r="I132" s="192"/>
      <c r="J132" s="188"/>
      <c r="K132" s="237"/>
      <c r="L132" s="193"/>
      <c r="M132" s="121" t="str">
        <f t="shared" si="12"/>
        <v/>
      </c>
      <c r="N132" s="115">
        <f t="shared" si="13"/>
        <v>1</v>
      </c>
      <c r="O132" s="124">
        <f t="shared" si="14"/>
        <v>0</v>
      </c>
      <c r="P132" s="46"/>
      <c r="Q132" s="46"/>
    </row>
    <row r="133" spans="1:17" ht="26.45" customHeight="1" x14ac:dyDescent="0.25">
      <c r="A133" s="374">
        <v>66</v>
      </c>
      <c r="B133" s="284"/>
      <c r="C133" s="280"/>
      <c r="D133" s="285"/>
      <c r="E133" s="19"/>
      <c r="F133" s="20"/>
      <c r="G133" s="18"/>
      <c r="H133" s="213"/>
      <c r="I133" s="192"/>
      <c r="J133" s="188"/>
      <c r="K133" s="237"/>
      <c r="L133" s="193"/>
      <c r="M133" s="121" t="str">
        <f t="shared" si="12"/>
        <v/>
      </c>
      <c r="N133" s="115">
        <f t="shared" si="13"/>
        <v>1</v>
      </c>
      <c r="O133" s="124">
        <f t="shared" si="14"/>
        <v>0</v>
      </c>
      <c r="P133" s="46"/>
      <c r="Q133" s="46"/>
    </row>
    <row r="134" spans="1:17" ht="26.45" customHeight="1" x14ac:dyDescent="0.25">
      <c r="A134" s="374">
        <v>67</v>
      </c>
      <c r="B134" s="284"/>
      <c r="C134" s="280"/>
      <c r="D134" s="285"/>
      <c r="E134" s="19"/>
      <c r="F134" s="20"/>
      <c r="G134" s="18"/>
      <c r="H134" s="213"/>
      <c r="I134" s="192"/>
      <c r="J134" s="188"/>
      <c r="K134" s="237"/>
      <c r="L134" s="193"/>
      <c r="M134" s="121" t="str">
        <f t="shared" si="12"/>
        <v/>
      </c>
      <c r="N134" s="115">
        <f t="shared" si="13"/>
        <v>1</v>
      </c>
      <c r="O134" s="124">
        <f t="shared" si="14"/>
        <v>0</v>
      </c>
      <c r="P134" s="46"/>
      <c r="Q134" s="46"/>
    </row>
    <row r="135" spans="1:17" ht="26.45" customHeight="1" x14ac:dyDescent="0.25">
      <c r="A135" s="374">
        <v>68</v>
      </c>
      <c r="B135" s="284"/>
      <c r="C135" s="280"/>
      <c r="D135" s="285"/>
      <c r="E135" s="19"/>
      <c r="F135" s="20"/>
      <c r="G135" s="18"/>
      <c r="H135" s="213"/>
      <c r="I135" s="192"/>
      <c r="J135" s="188"/>
      <c r="K135" s="237"/>
      <c r="L135" s="193"/>
      <c r="M135" s="121" t="str">
        <f t="shared" si="12"/>
        <v/>
      </c>
      <c r="N135" s="115">
        <f t="shared" si="13"/>
        <v>1</v>
      </c>
      <c r="O135" s="124">
        <f t="shared" si="14"/>
        <v>0</v>
      </c>
      <c r="P135" s="46"/>
      <c r="Q135" s="46"/>
    </row>
    <row r="136" spans="1:17" ht="26.45" customHeight="1" x14ac:dyDescent="0.25">
      <c r="A136" s="374">
        <v>69</v>
      </c>
      <c r="B136" s="284"/>
      <c r="C136" s="280"/>
      <c r="D136" s="285"/>
      <c r="E136" s="19"/>
      <c r="F136" s="20"/>
      <c r="G136" s="18"/>
      <c r="H136" s="213"/>
      <c r="I136" s="192"/>
      <c r="J136" s="188"/>
      <c r="K136" s="237"/>
      <c r="L136" s="193"/>
      <c r="M136" s="121" t="str">
        <f t="shared" si="12"/>
        <v/>
      </c>
      <c r="N136" s="115">
        <f t="shared" si="13"/>
        <v>1</v>
      </c>
      <c r="O136" s="124">
        <f t="shared" si="14"/>
        <v>0</v>
      </c>
      <c r="P136" s="46"/>
      <c r="Q136" s="46"/>
    </row>
    <row r="137" spans="1:17" ht="26.45" customHeight="1" x14ac:dyDescent="0.25">
      <c r="A137" s="374">
        <v>70</v>
      </c>
      <c r="B137" s="284"/>
      <c r="C137" s="280"/>
      <c r="D137" s="285"/>
      <c r="E137" s="19"/>
      <c r="F137" s="20"/>
      <c r="G137" s="18"/>
      <c r="H137" s="213"/>
      <c r="I137" s="192"/>
      <c r="J137" s="188"/>
      <c r="K137" s="237"/>
      <c r="L137" s="193"/>
      <c r="M137" s="121" t="str">
        <f t="shared" si="12"/>
        <v/>
      </c>
      <c r="N137" s="115">
        <f t="shared" si="13"/>
        <v>1</v>
      </c>
      <c r="O137" s="124">
        <f t="shared" si="14"/>
        <v>0</v>
      </c>
      <c r="P137" s="46"/>
      <c r="Q137" s="46"/>
    </row>
    <row r="138" spans="1:17" ht="26.45" customHeight="1" x14ac:dyDescent="0.25">
      <c r="A138" s="374">
        <v>71</v>
      </c>
      <c r="B138" s="284"/>
      <c r="C138" s="280"/>
      <c r="D138" s="285"/>
      <c r="E138" s="19"/>
      <c r="F138" s="20"/>
      <c r="G138" s="18"/>
      <c r="H138" s="213"/>
      <c r="I138" s="192"/>
      <c r="J138" s="188"/>
      <c r="K138" s="237"/>
      <c r="L138" s="193"/>
      <c r="M138" s="121" t="str">
        <f t="shared" si="12"/>
        <v/>
      </c>
      <c r="N138" s="115">
        <f t="shared" si="13"/>
        <v>1</v>
      </c>
      <c r="O138" s="124">
        <f t="shared" si="14"/>
        <v>0</v>
      </c>
      <c r="P138" s="46"/>
      <c r="Q138" s="46"/>
    </row>
    <row r="139" spans="1:17" ht="26.45" customHeight="1" x14ac:dyDescent="0.25">
      <c r="A139" s="374">
        <v>72</v>
      </c>
      <c r="B139" s="284"/>
      <c r="C139" s="280"/>
      <c r="D139" s="285"/>
      <c r="E139" s="19"/>
      <c r="F139" s="20"/>
      <c r="G139" s="18"/>
      <c r="H139" s="213"/>
      <c r="I139" s="192"/>
      <c r="J139" s="188"/>
      <c r="K139" s="237"/>
      <c r="L139" s="193"/>
      <c r="M139" s="121" t="str">
        <f t="shared" si="12"/>
        <v/>
      </c>
      <c r="N139" s="115">
        <f t="shared" si="13"/>
        <v>1</v>
      </c>
      <c r="O139" s="124">
        <f t="shared" si="14"/>
        <v>0</v>
      </c>
      <c r="P139" s="46"/>
      <c r="Q139" s="46"/>
    </row>
    <row r="140" spans="1:17" ht="26.45" customHeight="1" x14ac:dyDescent="0.25">
      <c r="A140" s="374">
        <v>73</v>
      </c>
      <c r="B140" s="284"/>
      <c r="C140" s="280"/>
      <c r="D140" s="285"/>
      <c r="E140" s="19"/>
      <c r="F140" s="20"/>
      <c r="G140" s="18"/>
      <c r="H140" s="213"/>
      <c r="I140" s="192"/>
      <c r="J140" s="188"/>
      <c r="K140" s="237"/>
      <c r="L140" s="193"/>
      <c r="M140" s="121" t="str">
        <f t="shared" si="12"/>
        <v/>
      </c>
      <c r="N140" s="115">
        <f t="shared" si="13"/>
        <v>1</v>
      </c>
      <c r="O140" s="124">
        <f t="shared" si="14"/>
        <v>0</v>
      </c>
      <c r="P140" s="46"/>
      <c r="Q140" s="46"/>
    </row>
    <row r="141" spans="1:17" ht="26.45" customHeight="1" x14ac:dyDescent="0.25">
      <c r="A141" s="374">
        <v>74</v>
      </c>
      <c r="B141" s="284"/>
      <c r="C141" s="280"/>
      <c r="D141" s="285"/>
      <c r="E141" s="19"/>
      <c r="F141" s="20"/>
      <c r="G141" s="18"/>
      <c r="H141" s="213"/>
      <c r="I141" s="192"/>
      <c r="J141" s="188"/>
      <c r="K141" s="237"/>
      <c r="L141" s="193"/>
      <c r="M141" s="121" t="str">
        <f t="shared" si="12"/>
        <v/>
      </c>
      <c r="N141" s="115">
        <f t="shared" si="13"/>
        <v>1</v>
      </c>
      <c r="O141" s="124">
        <f t="shared" si="14"/>
        <v>0</v>
      </c>
      <c r="P141" s="46"/>
      <c r="Q141" s="46"/>
    </row>
    <row r="142" spans="1:17" ht="26.45" customHeight="1" thickBot="1" x14ac:dyDescent="0.3">
      <c r="A142" s="375">
        <v>75</v>
      </c>
      <c r="B142" s="286"/>
      <c r="C142" s="281"/>
      <c r="D142" s="287"/>
      <c r="E142" s="21"/>
      <c r="F142" s="22"/>
      <c r="G142" s="23"/>
      <c r="H142" s="214"/>
      <c r="I142" s="196"/>
      <c r="J142" s="227"/>
      <c r="K142" s="238"/>
      <c r="L142" s="194"/>
      <c r="M142" s="121" t="str">
        <f t="shared" si="12"/>
        <v/>
      </c>
      <c r="N142" s="115">
        <f t="shared" si="13"/>
        <v>1</v>
      </c>
      <c r="O142" s="124">
        <f t="shared" si="14"/>
        <v>0</v>
      </c>
      <c r="P142" s="119">
        <f>IF(COUNTA(I128:J142)&gt;0,1,0)</f>
        <v>0</v>
      </c>
      <c r="Q142" s="46"/>
    </row>
    <row r="143" spans="1:17" ht="32.25" thickBot="1" x14ac:dyDescent="0.3">
      <c r="A143" s="46"/>
      <c r="B143" s="46"/>
      <c r="C143" s="46"/>
      <c r="D143" s="46"/>
      <c r="E143" s="46"/>
      <c r="F143" s="46"/>
      <c r="G143" s="46"/>
      <c r="H143" s="376" t="s">
        <v>35</v>
      </c>
      <c r="I143" s="195">
        <f>SUM(I128:I142)+I113</f>
        <v>0</v>
      </c>
      <c r="J143" s="360"/>
      <c r="K143" s="377" t="s">
        <v>165</v>
      </c>
      <c r="L143" s="195">
        <f>SUM(L128:L142)+L113</f>
        <v>0</v>
      </c>
      <c r="M143" s="64"/>
      <c r="N143" s="368"/>
      <c r="O143" s="356"/>
      <c r="P143" s="46"/>
      <c r="Q143" s="46"/>
    </row>
    <row r="144" spans="1:17" x14ac:dyDescent="0.25">
      <c r="A144" s="46"/>
      <c r="B144" s="46"/>
      <c r="C144" s="46"/>
      <c r="D144" s="46"/>
      <c r="E144" s="46"/>
      <c r="F144" s="46"/>
      <c r="G144" s="46"/>
      <c r="H144" s="46"/>
      <c r="I144" s="46"/>
      <c r="J144" s="46"/>
      <c r="K144" s="46"/>
      <c r="L144" s="46"/>
      <c r="M144" s="64"/>
      <c r="N144" s="368"/>
      <c r="O144" s="356"/>
      <c r="P144" s="46"/>
      <c r="Q144" s="46"/>
    </row>
    <row r="145" spans="1:17" x14ac:dyDescent="0.25">
      <c r="A145" s="378" t="s">
        <v>136</v>
      </c>
      <c r="B145" s="370"/>
      <c r="C145" s="370"/>
      <c r="D145" s="371"/>
      <c r="E145" s="371"/>
      <c r="F145" s="371"/>
      <c r="G145" s="371"/>
      <c r="H145" s="371"/>
      <c r="I145" s="371"/>
      <c r="J145" s="371"/>
      <c r="K145" s="371"/>
      <c r="L145" s="371"/>
      <c r="M145" s="64"/>
      <c r="N145" s="368"/>
      <c r="O145" s="356"/>
      <c r="P145" s="46"/>
      <c r="Q145" s="46"/>
    </row>
    <row r="146" spans="1:17" x14ac:dyDescent="0.25">
      <c r="A146" s="46"/>
      <c r="B146" s="46"/>
      <c r="C146" s="46"/>
      <c r="D146" s="46"/>
      <c r="E146" s="46"/>
      <c r="F146" s="46"/>
      <c r="G146" s="46"/>
      <c r="H146" s="46"/>
      <c r="I146" s="46"/>
      <c r="J146" s="46"/>
      <c r="K146" s="46"/>
      <c r="L146" s="46"/>
      <c r="M146" s="64"/>
      <c r="N146" s="368"/>
      <c r="O146" s="356"/>
      <c r="P146" s="46"/>
      <c r="Q146" s="46"/>
    </row>
    <row r="147" spans="1:17" ht="18.75" x14ac:dyDescent="0.3">
      <c r="A147" s="352" t="s">
        <v>32</v>
      </c>
      <c r="B147" s="233"/>
      <c r="C147" s="233"/>
      <c r="D147" s="354">
        <f ca="1">imzatarihi</f>
        <v>46091</v>
      </c>
      <c r="E147" s="379" t="s">
        <v>33</v>
      </c>
      <c r="F147" s="355" t="str">
        <f>IF(kurulusyetkilisi&gt;0,kurulusyetkilisi,"")</f>
        <v/>
      </c>
      <c r="G147" s="46"/>
      <c r="H147" s="46"/>
      <c r="I147" s="46"/>
      <c r="J147" s="46"/>
      <c r="K147" s="46"/>
      <c r="L147" s="46"/>
      <c r="M147" s="64"/>
      <c r="N147" s="368"/>
      <c r="O147" s="356"/>
      <c r="P147" s="46"/>
      <c r="Q147" s="46"/>
    </row>
    <row r="148" spans="1:17" ht="21" x14ac:dyDescent="0.35">
      <c r="A148" s="46"/>
      <c r="B148" s="46"/>
      <c r="C148" s="46"/>
      <c r="D148" s="234"/>
      <c r="E148" s="379" t="s">
        <v>34</v>
      </c>
      <c r="F148" s="46"/>
      <c r="G148" s="233"/>
      <c r="H148" s="46"/>
      <c r="I148" s="46"/>
      <c r="J148" s="46"/>
      <c r="K148" s="372"/>
      <c r="L148" s="372"/>
      <c r="M148" s="64"/>
      <c r="N148" s="368"/>
      <c r="O148" s="356"/>
      <c r="P148" s="46"/>
      <c r="Q148" s="46"/>
    </row>
    <row r="149" spans="1:17" x14ac:dyDescent="0.25">
      <c r="A149" s="46"/>
      <c r="B149" s="46"/>
      <c r="C149" s="46"/>
      <c r="D149" s="46"/>
      <c r="E149" s="46"/>
      <c r="F149" s="46"/>
      <c r="G149" s="46"/>
      <c r="H149" s="46"/>
      <c r="I149" s="46"/>
      <c r="J149" s="46"/>
      <c r="K149" s="46"/>
      <c r="L149" s="46"/>
      <c r="M149" s="64"/>
      <c r="N149" s="368"/>
      <c r="O149" s="356"/>
      <c r="P149" s="46"/>
      <c r="Q149" s="46"/>
    </row>
    <row r="150" spans="1:17" x14ac:dyDescent="0.25">
      <c r="A150" s="46"/>
      <c r="B150" s="46"/>
      <c r="C150" s="46"/>
      <c r="D150" s="46"/>
      <c r="E150" s="46"/>
      <c r="F150" s="46"/>
      <c r="G150" s="46"/>
      <c r="H150" s="46"/>
      <c r="I150" s="46"/>
      <c r="J150" s="46"/>
      <c r="K150" s="46"/>
      <c r="L150" s="46"/>
      <c r="M150" s="64"/>
      <c r="N150" s="368"/>
      <c r="O150" s="356"/>
      <c r="P150" s="46"/>
      <c r="Q150" s="46"/>
    </row>
    <row r="151" spans="1:17" x14ac:dyDescent="0.25">
      <c r="A151" s="555" t="s">
        <v>89</v>
      </c>
      <c r="B151" s="555"/>
      <c r="C151" s="555"/>
      <c r="D151" s="555"/>
      <c r="E151" s="555"/>
      <c r="F151" s="555"/>
      <c r="G151" s="555"/>
      <c r="H151" s="555"/>
      <c r="I151" s="555"/>
      <c r="J151" s="555"/>
      <c r="K151" s="267"/>
      <c r="L151" s="267"/>
      <c r="M151" s="2"/>
      <c r="N151" s="368"/>
      <c r="O151" s="356"/>
      <c r="P151" s="46"/>
      <c r="Q151" s="46"/>
    </row>
    <row r="152" spans="1:17" x14ac:dyDescent="0.25">
      <c r="A152" s="508" t="str">
        <f>IF(YilDonem&lt;&gt;"",CONCATENATE(YilDonem," dönemine aittir."),"")</f>
        <v/>
      </c>
      <c r="B152" s="508"/>
      <c r="C152" s="508"/>
      <c r="D152" s="508"/>
      <c r="E152" s="508"/>
      <c r="F152" s="508"/>
      <c r="G152" s="508"/>
      <c r="H152" s="508"/>
      <c r="I152" s="508"/>
      <c r="J152" s="508"/>
      <c r="K152" s="184"/>
      <c r="L152" s="184"/>
      <c r="M152" s="2"/>
      <c r="N152" s="368"/>
      <c r="O152" s="356"/>
      <c r="P152" s="46"/>
      <c r="Q152" s="46"/>
    </row>
    <row r="153" spans="1:17" ht="15.95" customHeight="1" thickBot="1" x14ac:dyDescent="0.3">
      <c r="A153" s="556" t="s">
        <v>90</v>
      </c>
      <c r="B153" s="556"/>
      <c r="C153" s="556"/>
      <c r="D153" s="556"/>
      <c r="E153" s="556"/>
      <c r="F153" s="556"/>
      <c r="G153" s="556"/>
      <c r="H153" s="556"/>
      <c r="I153" s="556"/>
      <c r="J153" s="556"/>
      <c r="K153" s="556"/>
      <c r="L153" s="556"/>
      <c r="M153" s="2"/>
      <c r="N153" s="368"/>
      <c r="O153" s="356"/>
      <c r="P153" s="46"/>
      <c r="Q153" s="46"/>
    </row>
    <row r="154" spans="1:17" ht="31.7" customHeight="1" thickBot="1" x14ac:dyDescent="0.3">
      <c r="A154" s="546" t="s">
        <v>167</v>
      </c>
      <c r="B154" s="547"/>
      <c r="C154" s="547"/>
      <c r="D154" s="548"/>
      <c r="E154" s="546" t="str">
        <f>IF(ProjeNo&gt;0,ProjeNo,"")</f>
        <v/>
      </c>
      <c r="F154" s="547"/>
      <c r="G154" s="547"/>
      <c r="H154" s="547"/>
      <c r="I154" s="547"/>
      <c r="J154" s="547"/>
      <c r="K154" s="547"/>
      <c r="L154" s="548"/>
      <c r="M154" s="2"/>
      <c r="N154" s="368"/>
      <c r="O154" s="356"/>
      <c r="P154" s="46"/>
      <c r="Q154" s="46"/>
    </row>
    <row r="155" spans="1:17" ht="31.7" customHeight="1" thickBot="1" x14ac:dyDescent="0.3">
      <c r="A155" s="549" t="s">
        <v>168</v>
      </c>
      <c r="B155" s="550"/>
      <c r="C155" s="550"/>
      <c r="D155" s="551"/>
      <c r="E155" s="552" t="str">
        <f>IF(ProjeAdi&gt;0,ProjeAdi,"")</f>
        <v/>
      </c>
      <c r="F155" s="553"/>
      <c r="G155" s="553"/>
      <c r="H155" s="553"/>
      <c r="I155" s="553"/>
      <c r="J155" s="553"/>
      <c r="K155" s="553"/>
      <c r="L155" s="554"/>
      <c r="M155" s="2"/>
      <c r="N155" s="368"/>
      <c r="O155" s="356"/>
      <c r="P155" s="46"/>
      <c r="Q155" s="46"/>
    </row>
    <row r="156" spans="1:17" s="26" customFormat="1" ht="37.15" customHeight="1" thickBot="1" x14ac:dyDescent="0.3">
      <c r="A156" s="543" t="s">
        <v>3</v>
      </c>
      <c r="B156" s="543" t="s">
        <v>182</v>
      </c>
      <c r="C156" s="543" t="s">
        <v>183</v>
      </c>
      <c r="D156" s="543" t="s">
        <v>91</v>
      </c>
      <c r="E156" s="559" t="s">
        <v>92</v>
      </c>
      <c r="F156" s="559" t="s">
        <v>93</v>
      </c>
      <c r="G156" s="559" t="s">
        <v>82</v>
      </c>
      <c r="H156" s="559" t="s">
        <v>83</v>
      </c>
      <c r="I156" s="380" t="s">
        <v>84</v>
      </c>
      <c r="J156" s="380" t="s">
        <v>84</v>
      </c>
      <c r="K156" s="557" t="s">
        <v>163</v>
      </c>
      <c r="L156" s="373" t="s">
        <v>164</v>
      </c>
      <c r="M156" s="63"/>
      <c r="N156" s="369"/>
      <c r="O156" s="358"/>
      <c r="P156" s="47"/>
      <c r="Q156" s="47"/>
    </row>
    <row r="157" spans="1:17" ht="18" customHeight="1" thickBot="1" x14ac:dyDescent="0.3">
      <c r="A157" s="544"/>
      <c r="B157" s="544"/>
      <c r="C157" s="544"/>
      <c r="D157" s="544"/>
      <c r="E157" s="544"/>
      <c r="F157" s="544"/>
      <c r="G157" s="544"/>
      <c r="H157" s="544"/>
      <c r="I157" s="363" t="s">
        <v>85</v>
      </c>
      <c r="J157" s="363" t="s">
        <v>88</v>
      </c>
      <c r="K157" s="558"/>
      <c r="L157" s="363" t="s">
        <v>85</v>
      </c>
      <c r="M157" s="2"/>
      <c r="N157" s="368"/>
      <c r="O157" s="356"/>
      <c r="P157" s="46"/>
      <c r="Q157" s="46"/>
    </row>
    <row r="158" spans="1:17" ht="26.45" customHeight="1" x14ac:dyDescent="0.25">
      <c r="A158" s="364">
        <v>76</v>
      </c>
      <c r="B158" s="282"/>
      <c r="C158" s="270"/>
      <c r="D158" s="283"/>
      <c r="E158" s="27"/>
      <c r="F158" s="41"/>
      <c r="G158" s="28"/>
      <c r="H158" s="212"/>
      <c r="I158" s="198"/>
      <c r="J158" s="186"/>
      <c r="K158" s="236"/>
      <c r="L158" s="186"/>
      <c r="M158" s="121" t="str">
        <f t="shared" ref="M158:M172" si="15">IF(AND(E158&lt;&gt;"",N158=1),"Belge Tarihi,Belge Numarası ve KDV Dahil Tutar doldurulduktan sonra KDV Hariç Tutar doldurulabilir.","")</f>
        <v/>
      </c>
      <c r="N158" s="115">
        <f t="shared" ref="N158:N172" si="16">IF(COUNTA(G158:H158)+COUNTA(J158)=3,0,1)</f>
        <v>1</v>
      </c>
      <c r="O158" s="124">
        <f>IF(N158=1,0,100000000)</f>
        <v>0</v>
      </c>
      <c r="P158" s="46"/>
      <c r="Q158" s="46"/>
    </row>
    <row r="159" spans="1:17" ht="26.45" customHeight="1" x14ac:dyDescent="0.25">
      <c r="A159" s="374">
        <v>77</v>
      </c>
      <c r="B159" s="284"/>
      <c r="C159" s="280"/>
      <c r="D159" s="285"/>
      <c r="E159" s="19"/>
      <c r="F159" s="20"/>
      <c r="G159" s="18"/>
      <c r="H159" s="213"/>
      <c r="I159" s="192"/>
      <c r="J159" s="188"/>
      <c r="K159" s="237"/>
      <c r="L159" s="193"/>
      <c r="M159" s="121" t="str">
        <f t="shared" si="15"/>
        <v/>
      </c>
      <c r="N159" s="115">
        <f t="shared" si="16"/>
        <v>1</v>
      </c>
      <c r="O159" s="124">
        <f t="shared" ref="O159:O172" si="17">IF(N159=1,0,100000000)</f>
        <v>0</v>
      </c>
      <c r="P159" s="46"/>
      <c r="Q159" s="46"/>
    </row>
    <row r="160" spans="1:17" ht="26.45" customHeight="1" x14ac:dyDescent="0.25">
      <c r="A160" s="374">
        <v>78</v>
      </c>
      <c r="B160" s="284"/>
      <c r="C160" s="280"/>
      <c r="D160" s="285"/>
      <c r="E160" s="19"/>
      <c r="F160" s="20"/>
      <c r="G160" s="18"/>
      <c r="H160" s="213"/>
      <c r="I160" s="192"/>
      <c r="J160" s="188"/>
      <c r="K160" s="237"/>
      <c r="L160" s="193"/>
      <c r="M160" s="121" t="str">
        <f t="shared" si="15"/>
        <v/>
      </c>
      <c r="N160" s="115">
        <f t="shared" si="16"/>
        <v>1</v>
      </c>
      <c r="O160" s="124">
        <f t="shared" si="17"/>
        <v>0</v>
      </c>
      <c r="P160" s="46"/>
      <c r="Q160" s="46"/>
    </row>
    <row r="161" spans="1:17" ht="26.45" customHeight="1" x14ac:dyDescent="0.25">
      <c r="A161" s="374">
        <v>79</v>
      </c>
      <c r="B161" s="284"/>
      <c r="C161" s="280"/>
      <c r="D161" s="285"/>
      <c r="E161" s="19"/>
      <c r="F161" s="20"/>
      <c r="G161" s="18"/>
      <c r="H161" s="213"/>
      <c r="I161" s="192"/>
      <c r="J161" s="188"/>
      <c r="K161" s="237"/>
      <c r="L161" s="193"/>
      <c r="M161" s="121" t="str">
        <f t="shared" si="15"/>
        <v/>
      </c>
      <c r="N161" s="115">
        <f t="shared" si="16"/>
        <v>1</v>
      </c>
      <c r="O161" s="124">
        <f t="shared" si="17"/>
        <v>0</v>
      </c>
      <c r="P161" s="46"/>
      <c r="Q161" s="46"/>
    </row>
    <row r="162" spans="1:17" ht="26.45" customHeight="1" x14ac:dyDescent="0.25">
      <c r="A162" s="374">
        <v>80</v>
      </c>
      <c r="B162" s="284"/>
      <c r="C162" s="280"/>
      <c r="D162" s="285"/>
      <c r="E162" s="19"/>
      <c r="F162" s="20"/>
      <c r="G162" s="18"/>
      <c r="H162" s="213"/>
      <c r="I162" s="192"/>
      <c r="J162" s="188"/>
      <c r="K162" s="237"/>
      <c r="L162" s="193"/>
      <c r="M162" s="121" t="str">
        <f t="shared" si="15"/>
        <v/>
      </c>
      <c r="N162" s="115">
        <f t="shared" si="16"/>
        <v>1</v>
      </c>
      <c r="O162" s="124">
        <f t="shared" si="17"/>
        <v>0</v>
      </c>
      <c r="P162" s="46"/>
      <c r="Q162" s="46"/>
    </row>
    <row r="163" spans="1:17" ht="26.45" customHeight="1" x14ac:dyDescent="0.25">
      <c r="A163" s="374">
        <v>81</v>
      </c>
      <c r="B163" s="284"/>
      <c r="C163" s="280"/>
      <c r="D163" s="285"/>
      <c r="E163" s="19"/>
      <c r="F163" s="20"/>
      <c r="G163" s="18"/>
      <c r="H163" s="213"/>
      <c r="I163" s="192"/>
      <c r="J163" s="188"/>
      <c r="K163" s="237"/>
      <c r="L163" s="193"/>
      <c r="M163" s="121" t="str">
        <f t="shared" si="15"/>
        <v/>
      </c>
      <c r="N163" s="115">
        <f t="shared" si="16"/>
        <v>1</v>
      </c>
      <c r="O163" s="124">
        <f t="shared" si="17"/>
        <v>0</v>
      </c>
      <c r="P163" s="46"/>
      <c r="Q163" s="46"/>
    </row>
    <row r="164" spans="1:17" ht="26.45" customHeight="1" x14ac:dyDescent="0.25">
      <c r="A164" s="374">
        <v>82</v>
      </c>
      <c r="B164" s="284"/>
      <c r="C164" s="280"/>
      <c r="D164" s="285"/>
      <c r="E164" s="19"/>
      <c r="F164" s="20"/>
      <c r="G164" s="18"/>
      <c r="H164" s="213"/>
      <c r="I164" s="192"/>
      <c r="J164" s="188"/>
      <c r="K164" s="237"/>
      <c r="L164" s="193"/>
      <c r="M164" s="121" t="str">
        <f t="shared" si="15"/>
        <v/>
      </c>
      <c r="N164" s="115">
        <f t="shared" si="16"/>
        <v>1</v>
      </c>
      <c r="O164" s="124">
        <f t="shared" si="17"/>
        <v>0</v>
      </c>
      <c r="P164" s="46"/>
      <c r="Q164" s="46"/>
    </row>
    <row r="165" spans="1:17" ht="26.45" customHeight="1" x14ac:dyDescent="0.25">
      <c r="A165" s="374">
        <v>83</v>
      </c>
      <c r="B165" s="284"/>
      <c r="C165" s="280"/>
      <c r="D165" s="285"/>
      <c r="E165" s="19"/>
      <c r="F165" s="20"/>
      <c r="G165" s="18"/>
      <c r="H165" s="213"/>
      <c r="I165" s="192"/>
      <c r="J165" s="188"/>
      <c r="K165" s="237"/>
      <c r="L165" s="193"/>
      <c r="M165" s="121" t="str">
        <f t="shared" si="15"/>
        <v/>
      </c>
      <c r="N165" s="115">
        <f t="shared" si="16"/>
        <v>1</v>
      </c>
      <c r="O165" s="124">
        <f t="shared" si="17"/>
        <v>0</v>
      </c>
      <c r="P165" s="46"/>
      <c r="Q165" s="46"/>
    </row>
    <row r="166" spans="1:17" ht="26.45" customHeight="1" x14ac:dyDescent="0.25">
      <c r="A166" s="374">
        <v>84</v>
      </c>
      <c r="B166" s="284"/>
      <c r="C166" s="280"/>
      <c r="D166" s="285"/>
      <c r="E166" s="19"/>
      <c r="F166" s="20"/>
      <c r="G166" s="18"/>
      <c r="H166" s="213"/>
      <c r="I166" s="192"/>
      <c r="J166" s="188"/>
      <c r="K166" s="237"/>
      <c r="L166" s="193"/>
      <c r="M166" s="121" t="str">
        <f t="shared" si="15"/>
        <v/>
      </c>
      <c r="N166" s="115">
        <f t="shared" si="16"/>
        <v>1</v>
      </c>
      <c r="O166" s="124">
        <f t="shared" si="17"/>
        <v>0</v>
      </c>
      <c r="P166" s="46"/>
      <c r="Q166" s="46"/>
    </row>
    <row r="167" spans="1:17" ht="26.45" customHeight="1" x14ac:dyDescent="0.25">
      <c r="A167" s="374">
        <v>85</v>
      </c>
      <c r="B167" s="284"/>
      <c r="C167" s="280"/>
      <c r="D167" s="285"/>
      <c r="E167" s="19"/>
      <c r="F167" s="20"/>
      <c r="G167" s="18"/>
      <c r="H167" s="213"/>
      <c r="I167" s="192"/>
      <c r="J167" s="188"/>
      <c r="K167" s="237"/>
      <c r="L167" s="193"/>
      <c r="M167" s="121" t="str">
        <f t="shared" si="15"/>
        <v/>
      </c>
      <c r="N167" s="115">
        <f t="shared" si="16"/>
        <v>1</v>
      </c>
      <c r="O167" s="124">
        <f t="shared" si="17"/>
        <v>0</v>
      </c>
      <c r="P167" s="46"/>
      <c r="Q167" s="46"/>
    </row>
    <row r="168" spans="1:17" ht="26.45" customHeight="1" x14ac:dyDescent="0.25">
      <c r="A168" s="374">
        <v>86</v>
      </c>
      <c r="B168" s="284"/>
      <c r="C168" s="280"/>
      <c r="D168" s="285"/>
      <c r="E168" s="19"/>
      <c r="F168" s="20"/>
      <c r="G168" s="18"/>
      <c r="H168" s="213"/>
      <c r="I168" s="192"/>
      <c r="J168" s="188"/>
      <c r="K168" s="237"/>
      <c r="L168" s="193"/>
      <c r="M168" s="121" t="str">
        <f t="shared" si="15"/>
        <v/>
      </c>
      <c r="N168" s="115">
        <f t="shared" si="16"/>
        <v>1</v>
      </c>
      <c r="O168" s="124">
        <f t="shared" si="17"/>
        <v>0</v>
      </c>
      <c r="P168" s="46"/>
      <c r="Q168" s="46"/>
    </row>
    <row r="169" spans="1:17" ht="26.45" customHeight="1" x14ac:dyDescent="0.25">
      <c r="A169" s="374">
        <v>87</v>
      </c>
      <c r="B169" s="284"/>
      <c r="C169" s="280"/>
      <c r="D169" s="285"/>
      <c r="E169" s="19"/>
      <c r="F169" s="20"/>
      <c r="G169" s="18"/>
      <c r="H169" s="213"/>
      <c r="I169" s="192"/>
      <c r="J169" s="188"/>
      <c r="K169" s="237"/>
      <c r="L169" s="193"/>
      <c r="M169" s="121" t="str">
        <f t="shared" si="15"/>
        <v/>
      </c>
      <c r="N169" s="115">
        <f t="shared" si="16"/>
        <v>1</v>
      </c>
      <c r="O169" s="124">
        <f t="shared" si="17"/>
        <v>0</v>
      </c>
      <c r="P169" s="46"/>
      <c r="Q169" s="46"/>
    </row>
    <row r="170" spans="1:17" ht="26.45" customHeight="1" x14ac:dyDescent="0.25">
      <c r="A170" s="374">
        <v>88</v>
      </c>
      <c r="B170" s="284"/>
      <c r="C170" s="280"/>
      <c r="D170" s="285"/>
      <c r="E170" s="19"/>
      <c r="F170" s="20"/>
      <c r="G170" s="18"/>
      <c r="H170" s="213"/>
      <c r="I170" s="192"/>
      <c r="J170" s="188"/>
      <c r="K170" s="237"/>
      <c r="L170" s="193"/>
      <c r="M170" s="121" t="str">
        <f t="shared" si="15"/>
        <v/>
      </c>
      <c r="N170" s="115">
        <f t="shared" si="16"/>
        <v>1</v>
      </c>
      <c r="O170" s="124">
        <f t="shared" si="17"/>
        <v>0</v>
      </c>
      <c r="P170" s="46"/>
      <c r="Q170" s="46"/>
    </row>
    <row r="171" spans="1:17" ht="26.45" customHeight="1" x14ac:dyDescent="0.25">
      <c r="A171" s="374">
        <v>89</v>
      </c>
      <c r="B171" s="284"/>
      <c r="C171" s="280"/>
      <c r="D171" s="285"/>
      <c r="E171" s="19"/>
      <c r="F171" s="20"/>
      <c r="G171" s="18"/>
      <c r="H171" s="213"/>
      <c r="I171" s="192"/>
      <c r="J171" s="188"/>
      <c r="K171" s="237"/>
      <c r="L171" s="193"/>
      <c r="M171" s="121" t="str">
        <f t="shared" si="15"/>
        <v/>
      </c>
      <c r="N171" s="115">
        <f t="shared" si="16"/>
        <v>1</v>
      </c>
      <c r="O171" s="124">
        <f t="shared" si="17"/>
        <v>0</v>
      </c>
      <c r="P171" s="46"/>
      <c r="Q171" s="46"/>
    </row>
    <row r="172" spans="1:17" ht="26.45" customHeight="1" thickBot="1" x14ac:dyDescent="0.3">
      <c r="A172" s="375">
        <v>90</v>
      </c>
      <c r="B172" s="286"/>
      <c r="C172" s="281"/>
      <c r="D172" s="287"/>
      <c r="E172" s="21"/>
      <c r="F172" s="22"/>
      <c r="G172" s="23"/>
      <c r="H172" s="214"/>
      <c r="I172" s="196"/>
      <c r="J172" s="227"/>
      <c r="K172" s="238"/>
      <c r="L172" s="194"/>
      <c r="M172" s="121" t="str">
        <f t="shared" si="15"/>
        <v/>
      </c>
      <c r="N172" s="115">
        <f t="shared" si="16"/>
        <v>1</v>
      </c>
      <c r="O172" s="124">
        <f t="shared" si="17"/>
        <v>0</v>
      </c>
      <c r="P172" s="119">
        <f>IF(COUNTA(I158:J172)&gt;0,1,0)</f>
        <v>0</v>
      </c>
      <c r="Q172" s="46"/>
    </row>
    <row r="173" spans="1:17" ht="32.25" thickBot="1" x14ac:dyDescent="0.3">
      <c r="A173" s="46"/>
      <c r="B173" s="46"/>
      <c r="C173" s="46"/>
      <c r="D173" s="46"/>
      <c r="E173" s="46"/>
      <c r="F173" s="46"/>
      <c r="G173" s="46"/>
      <c r="H173" s="376" t="s">
        <v>35</v>
      </c>
      <c r="I173" s="195">
        <f>SUM(I158:I172)+I143</f>
        <v>0</v>
      </c>
      <c r="J173" s="360"/>
      <c r="K173" s="377" t="s">
        <v>165</v>
      </c>
      <c r="L173" s="195">
        <f>SUM(L158:L172)+L143</f>
        <v>0</v>
      </c>
      <c r="M173" s="64"/>
      <c r="N173" s="368"/>
      <c r="O173" s="356"/>
      <c r="P173" s="46"/>
      <c r="Q173" s="46"/>
    </row>
    <row r="174" spans="1:17" x14ac:dyDescent="0.25">
      <c r="A174" s="46"/>
      <c r="B174" s="46"/>
      <c r="C174" s="46"/>
      <c r="D174" s="46"/>
      <c r="E174" s="46"/>
      <c r="F174" s="46"/>
      <c r="G174" s="46"/>
      <c r="H174" s="46"/>
      <c r="I174" s="46"/>
      <c r="J174" s="46"/>
      <c r="K174" s="46"/>
      <c r="L174" s="46"/>
      <c r="M174" s="64"/>
      <c r="N174" s="368"/>
      <c r="O174" s="356"/>
      <c r="P174" s="46"/>
      <c r="Q174" s="46"/>
    </row>
    <row r="175" spans="1:17" x14ac:dyDescent="0.25">
      <c r="A175" s="378" t="s">
        <v>136</v>
      </c>
      <c r="B175" s="370"/>
      <c r="C175" s="370"/>
      <c r="D175" s="371"/>
      <c r="E175" s="371"/>
      <c r="F175" s="371"/>
      <c r="G175" s="371"/>
      <c r="H175" s="371"/>
      <c r="I175" s="371"/>
      <c r="J175" s="371"/>
      <c r="K175" s="371"/>
      <c r="L175" s="371"/>
      <c r="M175" s="64"/>
      <c r="N175" s="368"/>
      <c r="O175" s="356"/>
      <c r="P175" s="46"/>
      <c r="Q175" s="46"/>
    </row>
    <row r="176" spans="1:17" x14ac:dyDescent="0.25">
      <c r="A176" s="46"/>
      <c r="B176" s="46"/>
      <c r="C176" s="46"/>
      <c r="D176" s="46"/>
      <c r="E176" s="46"/>
      <c r="F176" s="46"/>
      <c r="G176" s="46"/>
      <c r="H176" s="46"/>
      <c r="I176" s="46"/>
      <c r="J176" s="46"/>
      <c r="K176" s="46"/>
      <c r="L176" s="46"/>
      <c r="M176" s="64"/>
      <c r="N176" s="368"/>
      <c r="O176" s="356"/>
      <c r="P176" s="46"/>
      <c r="Q176" s="46"/>
    </row>
    <row r="177" spans="1:17" ht="18.75" x14ac:dyDescent="0.3">
      <c r="A177" s="352" t="s">
        <v>32</v>
      </c>
      <c r="B177" s="233"/>
      <c r="C177" s="233"/>
      <c r="D177" s="354">
        <f ca="1">imzatarihi</f>
        <v>46091</v>
      </c>
      <c r="E177" s="379" t="s">
        <v>33</v>
      </c>
      <c r="F177" s="355" t="str">
        <f>IF(kurulusyetkilisi&gt;0,kurulusyetkilisi,"")</f>
        <v/>
      </c>
      <c r="G177" s="46"/>
      <c r="H177" s="46"/>
      <c r="I177" s="46"/>
      <c r="J177" s="46"/>
      <c r="K177" s="46"/>
      <c r="L177" s="46"/>
      <c r="M177" s="64"/>
      <c r="N177" s="368"/>
      <c r="O177" s="356"/>
      <c r="P177" s="46"/>
      <c r="Q177" s="46"/>
    </row>
    <row r="178" spans="1:17" ht="21" x14ac:dyDescent="0.35">
      <c r="A178" s="46"/>
      <c r="B178" s="46"/>
      <c r="C178" s="46"/>
      <c r="D178" s="234"/>
      <c r="E178" s="379" t="s">
        <v>34</v>
      </c>
      <c r="F178" s="46"/>
      <c r="G178" s="233"/>
      <c r="H178" s="46"/>
      <c r="I178" s="46"/>
      <c r="J178" s="46"/>
      <c r="K178" s="372"/>
      <c r="L178" s="372"/>
      <c r="M178" s="64"/>
      <c r="N178" s="368"/>
      <c r="O178" s="356"/>
      <c r="P178" s="46"/>
      <c r="Q178" s="46"/>
    </row>
    <row r="179" spans="1:17" x14ac:dyDescent="0.25">
      <c r="A179" s="46"/>
      <c r="B179" s="46"/>
      <c r="C179" s="46"/>
      <c r="D179" s="46"/>
      <c r="E179" s="46"/>
      <c r="F179" s="46"/>
      <c r="G179" s="46"/>
      <c r="H179" s="46"/>
      <c r="I179" s="46"/>
      <c r="J179" s="46"/>
      <c r="K179" s="46"/>
      <c r="L179" s="46"/>
      <c r="M179" s="64"/>
      <c r="N179" s="368"/>
      <c r="O179" s="356"/>
      <c r="P179" s="46"/>
      <c r="Q179" s="46"/>
    </row>
    <row r="180" spans="1:17" x14ac:dyDescent="0.25">
      <c r="A180" s="46"/>
      <c r="B180" s="46"/>
      <c r="C180" s="46"/>
      <c r="D180" s="46"/>
      <c r="E180" s="46"/>
      <c r="F180" s="46"/>
      <c r="G180" s="46"/>
      <c r="H180" s="46"/>
      <c r="I180" s="46"/>
      <c r="J180" s="46"/>
      <c r="K180" s="46"/>
      <c r="L180" s="46"/>
      <c r="M180" s="64"/>
      <c r="N180" s="368"/>
      <c r="O180" s="356"/>
      <c r="P180" s="46"/>
      <c r="Q180" s="46"/>
    </row>
    <row r="181" spans="1:17" x14ac:dyDescent="0.25">
      <c r="A181" s="555" t="s">
        <v>89</v>
      </c>
      <c r="B181" s="555"/>
      <c r="C181" s="555"/>
      <c r="D181" s="555"/>
      <c r="E181" s="555"/>
      <c r="F181" s="555"/>
      <c r="G181" s="555"/>
      <c r="H181" s="555"/>
      <c r="I181" s="555"/>
      <c r="J181" s="555"/>
      <c r="K181" s="267"/>
      <c r="L181" s="267"/>
      <c r="M181" s="2"/>
      <c r="N181" s="368"/>
      <c r="O181" s="356"/>
      <c r="P181" s="46"/>
      <c r="Q181" s="46"/>
    </row>
    <row r="182" spans="1:17" x14ac:dyDescent="0.25">
      <c r="A182" s="508" t="str">
        <f>IF(YilDonem&lt;&gt;"",CONCATENATE(YilDonem," dönemine aittir."),"")</f>
        <v/>
      </c>
      <c r="B182" s="508"/>
      <c r="C182" s="508"/>
      <c r="D182" s="508"/>
      <c r="E182" s="508"/>
      <c r="F182" s="508"/>
      <c r="G182" s="508"/>
      <c r="H182" s="508"/>
      <c r="I182" s="508"/>
      <c r="J182" s="508"/>
      <c r="K182" s="184"/>
      <c r="L182" s="184"/>
      <c r="M182" s="2"/>
      <c r="N182" s="368"/>
      <c r="O182" s="356"/>
      <c r="P182" s="46"/>
      <c r="Q182" s="46"/>
    </row>
    <row r="183" spans="1:17" ht="15.95" customHeight="1" thickBot="1" x14ac:dyDescent="0.3">
      <c r="A183" s="556" t="s">
        <v>90</v>
      </c>
      <c r="B183" s="556"/>
      <c r="C183" s="556"/>
      <c r="D183" s="556"/>
      <c r="E183" s="556"/>
      <c r="F183" s="556"/>
      <c r="G183" s="556"/>
      <c r="H183" s="556"/>
      <c r="I183" s="556"/>
      <c r="J183" s="556"/>
      <c r="K183" s="556"/>
      <c r="L183" s="556"/>
      <c r="M183" s="2"/>
      <c r="N183" s="368"/>
      <c r="O183" s="356"/>
      <c r="P183" s="46"/>
      <c r="Q183" s="46"/>
    </row>
    <row r="184" spans="1:17" ht="31.7" customHeight="1" thickBot="1" x14ac:dyDescent="0.3">
      <c r="A184" s="546" t="s">
        <v>167</v>
      </c>
      <c r="B184" s="547"/>
      <c r="C184" s="547"/>
      <c r="D184" s="548"/>
      <c r="E184" s="546" t="str">
        <f>IF(ProjeNo&gt;0,ProjeNo,"")</f>
        <v/>
      </c>
      <c r="F184" s="547"/>
      <c r="G184" s="547"/>
      <c r="H184" s="547"/>
      <c r="I184" s="547"/>
      <c r="J184" s="547"/>
      <c r="K184" s="547"/>
      <c r="L184" s="548"/>
      <c r="M184" s="2"/>
      <c r="N184" s="368"/>
      <c r="O184" s="356"/>
      <c r="P184" s="46"/>
      <c r="Q184" s="46"/>
    </row>
    <row r="185" spans="1:17" ht="31.7" customHeight="1" thickBot="1" x14ac:dyDescent="0.3">
      <c r="A185" s="549" t="s">
        <v>168</v>
      </c>
      <c r="B185" s="550"/>
      <c r="C185" s="550"/>
      <c r="D185" s="551"/>
      <c r="E185" s="552" t="str">
        <f>IF(ProjeAdi&gt;0,ProjeAdi,"")</f>
        <v/>
      </c>
      <c r="F185" s="553"/>
      <c r="G185" s="553"/>
      <c r="H185" s="553"/>
      <c r="I185" s="553"/>
      <c r="J185" s="553"/>
      <c r="K185" s="553"/>
      <c r="L185" s="554"/>
      <c r="M185" s="2"/>
      <c r="N185" s="368"/>
      <c r="O185" s="356"/>
      <c r="P185" s="46"/>
      <c r="Q185" s="46"/>
    </row>
    <row r="186" spans="1:17" s="26" customFormat="1" ht="37.15" customHeight="1" thickBot="1" x14ac:dyDescent="0.3">
      <c r="A186" s="543" t="s">
        <v>3</v>
      </c>
      <c r="B186" s="543" t="s">
        <v>182</v>
      </c>
      <c r="C186" s="543" t="s">
        <v>183</v>
      </c>
      <c r="D186" s="543" t="s">
        <v>91</v>
      </c>
      <c r="E186" s="559" t="s">
        <v>92</v>
      </c>
      <c r="F186" s="559" t="s">
        <v>93</v>
      </c>
      <c r="G186" s="559" t="s">
        <v>82</v>
      </c>
      <c r="H186" s="559" t="s">
        <v>83</v>
      </c>
      <c r="I186" s="380" t="s">
        <v>84</v>
      </c>
      <c r="J186" s="380" t="s">
        <v>84</v>
      </c>
      <c r="K186" s="557" t="s">
        <v>163</v>
      </c>
      <c r="L186" s="373" t="s">
        <v>164</v>
      </c>
      <c r="M186" s="63"/>
      <c r="N186" s="369"/>
      <c r="O186" s="358"/>
      <c r="P186" s="47"/>
      <c r="Q186" s="47"/>
    </row>
    <row r="187" spans="1:17" ht="18" customHeight="1" thickBot="1" x14ac:dyDescent="0.3">
      <c r="A187" s="544"/>
      <c r="B187" s="544"/>
      <c r="C187" s="544"/>
      <c r="D187" s="544"/>
      <c r="E187" s="544"/>
      <c r="F187" s="544"/>
      <c r="G187" s="544"/>
      <c r="H187" s="544"/>
      <c r="I187" s="363" t="s">
        <v>85</v>
      </c>
      <c r="J187" s="363" t="s">
        <v>88</v>
      </c>
      <c r="K187" s="558"/>
      <c r="L187" s="363" t="s">
        <v>85</v>
      </c>
      <c r="M187" s="2"/>
      <c r="N187" s="368"/>
      <c r="O187" s="356"/>
      <c r="P187" s="46"/>
      <c r="Q187" s="46"/>
    </row>
    <row r="188" spans="1:17" ht="26.45" customHeight="1" x14ac:dyDescent="0.25">
      <c r="A188" s="364">
        <v>91</v>
      </c>
      <c r="B188" s="282"/>
      <c r="C188" s="270"/>
      <c r="D188" s="283"/>
      <c r="E188" s="27"/>
      <c r="F188" s="41"/>
      <c r="G188" s="28"/>
      <c r="H188" s="212"/>
      <c r="I188" s="198"/>
      <c r="J188" s="186"/>
      <c r="K188" s="236"/>
      <c r="L188" s="186"/>
      <c r="M188" s="121" t="str">
        <f t="shared" ref="M188:M202" si="18">IF(AND(E188&lt;&gt;"",N188=1),"Belge Tarihi,Belge Numarası ve KDV Dahil Tutar doldurulduktan sonra KDV Hariç Tutar doldurulabilir.","")</f>
        <v/>
      </c>
      <c r="N188" s="115">
        <f t="shared" ref="N188:N202" si="19">IF(COUNTA(G188:H188)+COUNTA(J188)=3,0,1)</f>
        <v>1</v>
      </c>
      <c r="O188" s="124">
        <f>IF(N188=1,0,100000000)</f>
        <v>0</v>
      </c>
      <c r="P188" s="46"/>
      <c r="Q188" s="46"/>
    </row>
    <row r="189" spans="1:17" ht="26.45" customHeight="1" x14ac:dyDescent="0.25">
      <c r="A189" s="374">
        <v>92</v>
      </c>
      <c r="B189" s="284"/>
      <c r="C189" s="280"/>
      <c r="D189" s="285"/>
      <c r="E189" s="19"/>
      <c r="F189" s="20"/>
      <c r="G189" s="18"/>
      <c r="H189" s="213"/>
      <c r="I189" s="192"/>
      <c r="J189" s="188"/>
      <c r="K189" s="237"/>
      <c r="L189" s="193"/>
      <c r="M189" s="121" t="str">
        <f t="shared" si="18"/>
        <v/>
      </c>
      <c r="N189" s="115">
        <f t="shared" si="19"/>
        <v>1</v>
      </c>
      <c r="O189" s="124">
        <f t="shared" ref="O189:O202" si="20">IF(N189=1,0,100000000)</f>
        <v>0</v>
      </c>
      <c r="P189" s="46"/>
      <c r="Q189" s="46"/>
    </row>
    <row r="190" spans="1:17" ht="26.45" customHeight="1" x14ac:dyDescent="0.25">
      <c r="A190" s="374">
        <v>93</v>
      </c>
      <c r="B190" s="284"/>
      <c r="C190" s="280"/>
      <c r="D190" s="285"/>
      <c r="E190" s="19"/>
      <c r="F190" s="20"/>
      <c r="G190" s="18"/>
      <c r="H190" s="213"/>
      <c r="I190" s="192"/>
      <c r="J190" s="188"/>
      <c r="K190" s="237"/>
      <c r="L190" s="193"/>
      <c r="M190" s="121" t="str">
        <f t="shared" si="18"/>
        <v/>
      </c>
      <c r="N190" s="115">
        <f t="shared" si="19"/>
        <v>1</v>
      </c>
      <c r="O190" s="124">
        <f t="shared" si="20"/>
        <v>0</v>
      </c>
      <c r="P190" s="46"/>
      <c r="Q190" s="46"/>
    </row>
    <row r="191" spans="1:17" ht="26.45" customHeight="1" x14ac:dyDescent="0.25">
      <c r="A191" s="374">
        <v>94</v>
      </c>
      <c r="B191" s="284"/>
      <c r="C191" s="280"/>
      <c r="D191" s="285"/>
      <c r="E191" s="19"/>
      <c r="F191" s="20"/>
      <c r="G191" s="18"/>
      <c r="H191" s="213"/>
      <c r="I191" s="192"/>
      <c r="J191" s="188"/>
      <c r="K191" s="237"/>
      <c r="L191" s="193"/>
      <c r="M191" s="121" t="str">
        <f t="shared" si="18"/>
        <v/>
      </c>
      <c r="N191" s="115">
        <f t="shared" si="19"/>
        <v>1</v>
      </c>
      <c r="O191" s="124">
        <f t="shared" si="20"/>
        <v>0</v>
      </c>
      <c r="P191" s="46"/>
      <c r="Q191" s="46"/>
    </row>
    <row r="192" spans="1:17" ht="26.45" customHeight="1" x14ac:dyDescent="0.25">
      <c r="A192" s="374">
        <v>95</v>
      </c>
      <c r="B192" s="284"/>
      <c r="C192" s="280"/>
      <c r="D192" s="285"/>
      <c r="E192" s="19"/>
      <c r="F192" s="20"/>
      <c r="G192" s="18"/>
      <c r="H192" s="213"/>
      <c r="I192" s="192"/>
      <c r="J192" s="188"/>
      <c r="K192" s="237"/>
      <c r="L192" s="193"/>
      <c r="M192" s="121" t="str">
        <f t="shared" si="18"/>
        <v/>
      </c>
      <c r="N192" s="115">
        <f t="shared" si="19"/>
        <v>1</v>
      </c>
      <c r="O192" s="124">
        <f t="shared" si="20"/>
        <v>0</v>
      </c>
      <c r="P192" s="46"/>
      <c r="Q192" s="46"/>
    </row>
    <row r="193" spans="1:17" ht="26.45" customHeight="1" x14ac:dyDescent="0.25">
      <c r="A193" s="374">
        <v>96</v>
      </c>
      <c r="B193" s="284"/>
      <c r="C193" s="280"/>
      <c r="D193" s="285"/>
      <c r="E193" s="19"/>
      <c r="F193" s="20"/>
      <c r="G193" s="18"/>
      <c r="H193" s="213"/>
      <c r="I193" s="192"/>
      <c r="J193" s="188"/>
      <c r="K193" s="237"/>
      <c r="L193" s="193"/>
      <c r="M193" s="121" t="str">
        <f t="shared" si="18"/>
        <v/>
      </c>
      <c r="N193" s="115">
        <f t="shared" si="19"/>
        <v>1</v>
      </c>
      <c r="O193" s="124">
        <f t="shared" si="20"/>
        <v>0</v>
      </c>
      <c r="P193" s="46"/>
      <c r="Q193" s="46"/>
    </row>
    <row r="194" spans="1:17" ht="26.45" customHeight="1" x14ac:dyDescent="0.25">
      <c r="A194" s="374">
        <v>97</v>
      </c>
      <c r="B194" s="284"/>
      <c r="C194" s="280"/>
      <c r="D194" s="285"/>
      <c r="E194" s="19"/>
      <c r="F194" s="20"/>
      <c r="G194" s="18"/>
      <c r="H194" s="213"/>
      <c r="I194" s="192"/>
      <c r="J194" s="188"/>
      <c r="K194" s="237"/>
      <c r="L194" s="193"/>
      <c r="M194" s="121" t="str">
        <f t="shared" si="18"/>
        <v/>
      </c>
      <c r="N194" s="115">
        <f t="shared" si="19"/>
        <v>1</v>
      </c>
      <c r="O194" s="124">
        <f t="shared" si="20"/>
        <v>0</v>
      </c>
      <c r="P194" s="46"/>
      <c r="Q194" s="46"/>
    </row>
    <row r="195" spans="1:17" ht="26.45" customHeight="1" x14ac:dyDescent="0.25">
      <c r="A195" s="374">
        <v>98</v>
      </c>
      <c r="B195" s="284"/>
      <c r="C195" s="280"/>
      <c r="D195" s="285"/>
      <c r="E195" s="19"/>
      <c r="F195" s="20"/>
      <c r="G195" s="18"/>
      <c r="H195" s="213"/>
      <c r="I195" s="192"/>
      <c r="J195" s="188"/>
      <c r="K195" s="237"/>
      <c r="L195" s="193"/>
      <c r="M195" s="121" t="str">
        <f t="shared" si="18"/>
        <v/>
      </c>
      <c r="N195" s="115">
        <f t="shared" si="19"/>
        <v>1</v>
      </c>
      <c r="O195" s="124">
        <f t="shared" si="20"/>
        <v>0</v>
      </c>
      <c r="P195" s="46"/>
      <c r="Q195" s="46"/>
    </row>
    <row r="196" spans="1:17" ht="26.45" customHeight="1" x14ac:dyDescent="0.25">
      <c r="A196" s="374">
        <v>99</v>
      </c>
      <c r="B196" s="284"/>
      <c r="C196" s="280"/>
      <c r="D196" s="285"/>
      <c r="E196" s="19"/>
      <c r="F196" s="20"/>
      <c r="G196" s="18"/>
      <c r="H196" s="213"/>
      <c r="I196" s="192"/>
      <c r="J196" s="188"/>
      <c r="K196" s="237"/>
      <c r="L196" s="193"/>
      <c r="M196" s="121" t="str">
        <f t="shared" si="18"/>
        <v/>
      </c>
      <c r="N196" s="115">
        <f t="shared" si="19"/>
        <v>1</v>
      </c>
      <c r="O196" s="124">
        <f t="shared" si="20"/>
        <v>0</v>
      </c>
      <c r="P196" s="46"/>
      <c r="Q196" s="46"/>
    </row>
    <row r="197" spans="1:17" ht="26.45" customHeight="1" x14ac:dyDescent="0.25">
      <c r="A197" s="374">
        <v>100</v>
      </c>
      <c r="B197" s="284"/>
      <c r="C197" s="280"/>
      <c r="D197" s="285"/>
      <c r="E197" s="19"/>
      <c r="F197" s="20"/>
      <c r="G197" s="18"/>
      <c r="H197" s="213"/>
      <c r="I197" s="192"/>
      <c r="J197" s="188"/>
      <c r="K197" s="237"/>
      <c r="L197" s="193"/>
      <c r="M197" s="121" t="str">
        <f t="shared" si="18"/>
        <v/>
      </c>
      <c r="N197" s="115">
        <f t="shared" si="19"/>
        <v>1</v>
      </c>
      <c r="O197" s="124">
        <f t="shared" si="20"/>
        <v>0</v>
      </c>
      <c r="P197" s="46"/>
      <c r="Q197" s="46"/>
    </row>
    <row r="198" spans="1:17" ht="26.45" customHeight="1" x14ac:dyDescent="0.25">
      <c r="A198" s="374">
        <v>101</v>
      </c>
      <c r="B198" s="284"/>
      <c r="C198" s="280"/>
      <c r="D198" s="285"/>
      <c r="E198" s="19"/>
      <c r="F198" s="20"/>
      <c r="G198" s="18"/>
      <c r="H198" s="213"/>
      <c r="I198" s="192"/>
      <c r="J198" s="188"/>
      <c r="K198" s="237"/>
      <c r="L198" s="193"/>
      <c r="M198" s="121" t="str">
        <f t="shared" si="18"/>
        <v/>
      </c>
      <c r="N198" s="115">
        <f t="shared" si="19"/>
        <v>1</v>
      </c>
      <c r="O198" s="124">
        <f t="shared" si="20"/>
        <v>0</v>
      </c>
      <c r="P198" s="46"/>
      <c r="Q198" s="46"/>
    </row>
    <row r="199" spans="1:17" ht="26.45" customHeight="1" x14ac:dyDescent="0.25">
      <c r="A199" s="374">
        <v>102</v>
      </c>
      <c r="B199" s="284"/>
      <c r="C199" s="280"/>
      <c r="D199" s="285"/>
      <c r="E199" s="19"/>
      <c r="F199" s="20"/>
      <c r="G199" s="18"/>
      <c r="H199" s="213"/>
      <c r="I199" s="192"/>
      <c r="J199" s="188"/>
      <c r="K199" s="237"/>
      <c r="L199" s="193"/>
      <c r="M199" s="121" t="str">
        <f t="shared" si="18"/>
        <v/>
      </c>
      <c r="N199" s="115">
        <f t="shared" si="19"/>
        <v>1</v>
      </c>
      <c r="O199" s="124">
        <f t="shared" si="20"/>
        <v>0</v>
      </c>
      <c r="P199" s="46"/>
      <c r="Q199" s="46"/>
    </row>
    <row r="200" spans="1:17" ht="26.45" customHeight="1" x14ac:dyDescent="0.25">
      <c r="A200" s="374">
        <v>103</v>
      </c>
      <c r="B200" s="284"/>
      <c r="C200" s="280"/>
      <c r="D200" s="285"/>
      <c r="E200" s="19"/>
      <c r="F200" s="20"/>
      <c r="G200" s="18"/>
      <c r="H200" s="213"/>
      <c r="I200" s="192"/>
      <c r="J200" s="188"/>
      <c r="K200" s="237"/>
      <c r="L200" s="193"/>
      <c r="M200" s="121" t="str">
        <f t="shared" si="18"/>
        <v/>
      </c>
      <c r="N200" s="115">
        <f t="shared" si="19"/>
        <v>1</v>
      </c>
      <c r="O200" s="124">
        <f t="shared" si="20"/>
        <v>0</v>
      </c>
      <c r="P200" s="46"/>
      <c r="Q200" s="46"/>
    </row>
    <row r="201" spans="1:17" ht="26.45" customHeight="1" x14ac:dyDescent="0.25">
      <c r="A201" s="374">
        <v>104</v>
      </c>
      <c r="B201" s="284"/>
      <c r="C201" s="280"/>
      <c r="D201" s="285"/>
      <c r="E201" s="19"/>
      <c r="F201" s="20"/>
      <c r="G201" s="18"/>
      <c r="H201" s="213"/>
      <c r="I201" s="192"/>
      <c r="J201" s="188"/>
      <c r="K201" s="237"/>
      <c r="L201" s="193"/>
      <c r="M201" s="121" t="str">
        <f t="shared" si="18"/>
        <v/>
      </c>
      <c r="N201" s="115">
        <f t="shared" si="19"/>
        <v>1</v>
      </c>
      <c r="O201" s="124">
        <f t="shared" si="20"/>
        <v>0</v>
      </c>
      <c r="P201" s="46"/>
      <c r="Q201" s="46"/>
    </row>
    <row r="202" spans="1:17" ht="26.45" customHeight="1" thickBot="1" x14ac:dyDescent="0.3">
      <c r="A202" s="375">
        <v>105</v>
      </c>
      <c r="B202" s="286"/>
      <c r="C202" s="281"/>
      <c r="D202" s="287"/>
      <c r="E202" s="21"/>
      <c r="F202" s="22"/>
      <c r="G202" s="23"/>
      <c r="H202" s="214"/>
      <c r="I202" s="196"/>
      <c r="J202" s="227"/>
      <c r="K202" s="238"/>
      <c r="L202" s="194"/>
      <c r="M202" s="121" t="str">
        <f t="shared" si="18"/>
        <v/>
      </c>
      <c r="N202" s="115">
        <f t="shared" si="19"/>
        <v>1</v>
      </c>
      <c r="O202" s="124">
        <f t="shared" si="20"/>
        <v>0</v>
      </c>
      <c r="P202" s="119">
        <f>IF(COUNTA(I188:J202)&gt;0,1,0)</f>
        <v>0</v>
      </c>
      <c r="Q202" s="46"/>
    </row>
    <row r="203" spans="1:17" ht="32.25" thickBot="1" x14ac:dyDescent="0.3">
      <c r="A203" s="46"/>
      <c r="B203" s="46"/>
      <c r="C203" s="46"/>
      <c r="D203" s="46"/>
      <c r="E203" s="46"/>
      <c r="F203" s="46"/>
      <c r="G203" s="46"/>
      <c r="H203" s="376" t="s">
        <v>35</v>
      </c>
      <c r="I203" s="195">
        <f>SUM(I188:I202)+I173</f>
        <v>0</v>
      </c>
      <c r="J203" s="360"/>
      <c r="K203" s="377" t="s">
        <v>165</v>
      </c>
      <c r="L203" s="195">
        <f>SUM(L188:L202)+L173</f>
        <v>0</v>
      </c>
      <c r="M203" s="64"/>
      <c r="N203" s="368"/>
      <c r="O203" s="356"/>
      <c r="P203" s="46"/>
      <c r="Q203" s="46"/>
    </row>
    <row r="204" spans="1:17" x14ac:dyDescent="0.25">
      <c r="A204" s="46"/>
      <c r="B204" s="46"/>
      <c r="C204" s="46"/>
      <c r="D204" s="46"/>
      <c r="E204" s="46"/>
      <c r="F204" s="46"/>
      <c r="G204" s="46"/>
      <c r="H204" s="46"/>
      <c r="I204" s="46"/>
      <c r="J204" s="46"/>
      <c r="K204" s="46"/>
      <c r="L204" s="46"/>
      <c r="M204" s="64"/>
      <c r="N204" s="368"/>
      <c r="O204" s="356"/>
      <c r="P204" s="46"/>
      <c r="Q204" s="46"/>
    </row>
    <row r="205" spans="1:17" x14ac:dyDescent="0.25">
      <c r="A205" s="378" t="s">
        <v>136</v>
      </c>
      <c r="B205" s="370"/>
      <c r="C205" s="370"/>
      <c r="D205" s="371"/>
      <c r="E205" s="371"/>
      <c r="F205" s="371"/>
      <c r="G205" s="371"/>
      <c r="H205" s="371"/>
      <c r="I205" s="371"/>
      <c r="J205" s="371"/>
      <c r="K205" s="371"/>
      <c r="L205" s="371"/>
      <c r="M205" s="64"/>
      <c r="N205" s="368"/>
      <c r="O205" s="356"/>
      <c r="P205" s="46"/>
      <c r="Q205" s="46"/>
    </row>
    <row r="206" spans="1:17" x14ac:dyDescent="0.25">
      <c r="A206" s="46"/>
      <c r="B206" s="46"/>
      <c r="C206" s="46"/>
      <c r="D206" s="46"/>
      <c r="E206" s="46"/>
      <c r="F206" s="46"/>
      <c r="G206" s="46"/>
      <c r="H206" s="46"/>
      <c r="I206" s="46"/>
      <c r="J206" s="46"/>
      <c r="K206" s="46"/>
      <c r="L206" s="46"/>
      <c r="M206" s="64"/>
      <c r="N206" s="368"/>
      <c r="O206" s="356"/>
      <c r="P206" s="46"/>
      <c r="Q206" s="46"/>
    </row>
    <row r="207" spans="1:17" ht="18.75" x14ac:dyDescent="0.3">
      <c r="A207" s="352" t="s">
        <v>32</v>
      </c>
      <c r="B207" s="233"/>
      <c r="C207" s="233"/>
      <c r="D207" s="354">
        <f ca="1">imzatarihi</f>
        <v>46091</v>
      </c>
      <c r="E207" s="379" t="s">
        <v>33</v>
      </c>
      <c r="F207" s="355" t="str">
        <f>IF(kurulusyetkilisi&gt;0,kurulusyetkilisi,"")</f>
        <v/>
      </c>
      <c r="G207" s="46"/>
      <c r="H207" s="46"/>
      <c r="I207" s="46"/>
      <c r="J207" s="46"/>
      <c r="K207" s="46"/>
      <c r="L207" s="46"/>
      <c r="M207" s="64"/>
      <c r="N207" s="368"/>
      <c r="O207" s="356"/>
      <c r="P207" s="46"/>
      <c r="Q207" s="46"/>
    </row>
    <row r="208" spans="1:17" ht="21" x14ac:dyDescent="0.35">
      <c r="A208" s="46"/>
      <c r="B208" s="46"/>
      <c r="C208" s="46"/>
      <c r="D208" s="234"/>
      <c r="E208" s="379" t="s">
        <v>34</v>
      </c>
      <c r="F208" s="46"/>
      <c r="G208" s="233"/>
      <c r="H208" s="46"/>
      <c r="I208" s="46"/>
      <c r="J208" s="46"/>
      <c r="K208" s="372"/>
      <c r="L208" s="372"/>
      <c r="M208" s="64"/>
      <c r="N208" s="368"/>
      <c r="O208" s="356"/>
      <c r="P208" s="46"/>
      <c r="Q208" s="46"/>
    </row>
  </sheetData>
  <sheetProtection algorithmName="SHA-512" hashValue="sUl8vtzGyHhwObe6a6YTcDoqrfqkYTtOsHktGxj8RnhHHSlMnYctOw955ygaoEWutnMtttEaVAC5CC4OUDvpAA==" saltValue="wK0yqnrCE9UqUZQZzYBAfw==" spinCount="100000" sheet="1" objects="1" scenarios="1"/>
  <mergeCells count="112">
    <mergeCell ref="C66:C67"/>
    <mergeCell ref="B96:B97"/>
    <mergeCell ref="C96:C97"/>
    <mergeCell ref="B126:B127"/>
    <mergeCell ref="C126:C127"/>
    <mergeCell ref="A183:L183"/>
    <mergeCell ref="K156:K157"/>
    <mergeCell ref="E155:L155"/>
    <mergeCell ref="A96:A97"/>
    <mergeCell ref="D96:D97"/>
    <mergeCell ref="E96:E97"/>
    <mergeCell ref="F96:F97"/>
    <mergeCell ref="G96:G97"/>
    <mergeCell ref="A151:J151"/>
    <mergeCell ref="A152:J152"/>
    <mergeCell ref="A154:D154"/>
    <mergeCell ref="A125:D125"/>
    <mergeCell ref="A126:A127"/>
    <mergeCell ref="D126:D127"/>
    <mergeCell ref="E126:E127"/>
    <mergeCell ref="F126:F127"/>
    <mergeCell ref="G126:G127"/>
    <mergeCell ref="H126:H127"/>
    <mergeCell ref="A153:L153"/>
    <mergeCell ref="E154:L154"/>
    <mergeCell ref="G186:G187"/>
    <mergeCell ref="H186:H187"/>
    <mergeCell ref="A184:D184"/>
    <mergeCell ref="A185:D185"/>
    <mergeCell ref="A186:A187"/>
    <mergeCell ref="D186:D187"/>
    <mergeCell ref="E186:E187"/>
    <mergeCell ref="F186:F187"/>
    <mergeCell ref="E185:L185"/>
    <mergeCell ref="K186:K187"/>
    <mergeCell ref="E184:L184"/>
    <mergeCell ref="B156:B157"/>
    <mergeCell ref="C156:C157"/>
    <mergeCell ref="B186:B187"/>
    <mergeCell ref="C186:C187"/>
    <mergeCell ref="A1:L1"/>
    <mergeCell ref="A181:J181"/>
    <mergeCell ref="A182:J182"/>
    <mergeCell ref="A155:D155"/>
    <mergeCell ref="A156:A157"/>
    <mergeCell ref="D156:D157"/>
    <mergeCell ref="E156:E157"/>
    <mergeCell ref="F156:F157"/>
    <mergeCell ref="G156:G157"/>
    <mergeCell ref="H156:H157"/>
    <mergeCell ref="A32:J32"/>
    <mergeCell ref="E36:E37"/>
    <mergeCell ref="F36:F37"/>
    <mergeCell ref="G36:G37"/>
    <mergeCell ref="H36:H37"/>
    <mergeCell ref="A34:D34"/>
    <mergeCell ref="A2:J2"/>
    <mergeCell ref="A6:A7"/>
    <mergeCell ref="D6:D7"/>
    <mergeCell ref="E6:E7"/>
    <mergeCell ref="F6:F7"/>
    <mergeCell ref="G6:G7"/>
    <mergeCell ref="H6:H7"/>
    <mergeCell ref="A4:D4"/>
    <mergeCell ref="E4:L4"/>
    <mergeCell ref="E5:L5"/>
    <mergeCell ref="A3:L3"/>
    <mergeCell ref="B6:B7"/>
    <mergeCell ref="C6:C7"/>
    <mergeCell ref="K126:K127"/>
    <mergeCell ref="A61:L61"/>
    <mergeCell ref="A121:L121"/>
    <mergeCell ref="A123:L123"/>
    <mergeCell ref="E124:L124"/>
    <mergeCell ref="E125:L125"/>
    <mergeCell ref="A64:D64"/>
    <mergeCell ref="A65:D65"/>
    <mergeCell ref="A62:J62"/>
    <mergeCell ref="E66:E67"/>
    <mergeCell ref="F66:F67"/>
    <mergeCell ref="G66:G67"/>
    <mergeCell ref="H66:H67"/>
    <mergeCell ref="A122:J122"/>
    <mergeCell ref="A124:D124"/>
    <mergeCell ref="H96:H97"/>
    <mergeCell ref="A31:L31"/>
    <mergeCell ref="K6:K7"/>
    <mergeCell ref="A35:D35"/>
    <mergeCell ref="A33:L33"/>
    <mergeCell ref="E34:L34"/>
    <mergeCell ref="E35:L35"/>
    <mergeCell ref="A63:L63"/>
    <mergeCell ref="E64:L64"/>
    <mergeCell ref="K36:K37"/>
    <mergeCell ref="K66:K67"/>
    <mergeCell ref="K96:K97"/>
    <mergeCell ref="A5:D5"/>
    <mergeCell ref="A36:A37"/>
    <mergeCell ref="D36:D37"/>
    <mergeCell ref="A95:D95"/>
    <mergeCell ref="A66:A67"/>
    <mergeCell ref="D66:D67"/>
    <mergeCell ref="A92:J92"/>
    <mergeCell ref="A94:D94"/>
    <mergeCell ref="E65:L65"/>
    <mergeCell ref="A93:L93"/>
    <mergeCell ref="E94:L94"/>
    <mergeCell ref="E95:L95"/>
    <mergeCell ref="A91:L91"/>
    <mergeCell ref="B36:B37"/>
    <mergeCell ref="C36:C37"/>
    <mergeCell ref="B66:B67"/>
  </mergeCells>
  <dataValidations disablePrompts="1"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8:I52 I68:I82 I98:I112 I128:I142 I158:I172 I188:I202" xr:uid="{00000000-0002-0000-0E00-000000000000}">
      <formula1>0</formula1>
      <formula2>O8</formula2>
    </dataValidation>
    <dataValidation type="decimal" allowBlank="1" showInputMessage="1" showErrorMessage="1" error="Yerli malı tutarı, KDV HARİÇ Ödenen Tutardan büyük olamaz." prompt="Yerli mali belgesi olan alet/teçhizat/yazılımın KDV Hariç tutarı yazılacaktır." sqref="L8:L22 L38:L52 L68:L82 L98:L112 L128:L142 L158:L172 L188:L202" xr:uid="{00000000-0002-0000-0E00-000001000000}">
      <formula1>0</formula1>
      <formula2>I8</formula2>
    </dataValidation>
    <dataValidation type="list" allowBlank="1" showInputMessage="1" showErrorMessage="1" prompt="Yerli malı belgesi olan alet/teçhizat/yazılım için bu alan (X) konularak belirtilecektir. " sqref="K8:K22 K38:K52 K68:K82 K98:K112 K128:K142 K158:K172 K188:K202" xr:uid="{00000000-0002-0000-0E00-000002000000}">
      <formula1>"X"</formula1>
    </dataValidation>
  </dataValidations>
  <pageMargins left="0.7" right="0.7" top="0.75" bottom="0.75" header="0.3" footer="0.3"/>
  <pageSetup paperSize="9" scale="67"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Q202"/>
  <sheetViews>
    <sheetView zoomScale="70" zoomScaleNormal="7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5.7109375" style="24" customWidth="1"/>
    <col min="5" max="5" width="19.7109375" style="24" customWidth="1"/>
    <col min="6" max="6" width="45.28515625" style="24" customWidth="1"/>
    <col min="7" max="7" width="41.85546875" style="24" customWidth="1"/>
    <col min="8" max="8" width="37.28515625" style="24" customWidth="1"/>
    <col min="9" max="9" width="16.7109375" style="197" customWidth="1"/>
    <col min="10" max="10" width="30.7109375" style="24" customWidth="1"/>
    <col min="11" max="12" width="16.7109375" style="253" customWidth="1"/>
    <col min="13" max="13" width="52.42578125" customWidth="1"/>
    <col min="14" max="14" width="11.7109375" style="24" hidden="1" customWidth="1"/>
    <col min="15" max="15" width="35.7109375" style="253" hidden="1" customWidth="1"/>
    <col min="16" max="17" width="8.85546875" style="24" hidden="1" customWidth="1"/>
    <col min="18" max="16384" width="8.85546875" style="24"/>
  </cols>
  <sheetData>
    <row r="1" spans="1:17" x14ac:dyDescent="0.25">
      <c r="A1" s="555" t="s">
        <v>184</v>
      </c>
      <c r="B1" s="555"/>
      <c r="C1" s="555"/>
      <c r="D1" s="555"/>
      <c r="E1" s="555"/>
      <c r="F1" s="555"/>
      <c r="G1" s="555"/>
      <c r="H1" s="555"/>
      <c r="I1" s="555"/>
      <c r="J1" s="555"/>
      <c r="K1" s="555"/>
      <c r="L1" s="555"/>
      <c r="M1" s="252"/>
      <c r="N1" s="77"/>
      <c r="O1" s="381"/>
      <c r="P1" s="46"/>
      <c r="Q1" s="109" t="str">
        <f>CONCATENATE("A1:L",SUM(P:P)*29)</f>
        <v>A1:L29</v>
      </c>
    </row>
    <row r="2" spans="1:17" ht="15.6" customHeight="1" x14ac:dyDescent="0.25">
      <c r="A2" s="508" t="s">
        <v>185</v>
      </c>
      <c r="B2" s="508"/>
      <c r="C2" s="508"/>
      <c r="D2" s="508"/>
      <c r="E2" s="508"/>
      <c r="F2" s="508"/>
      <c r="G2" s="508"/>
      <c r="H2" s="508"/>
      <c r="I2" s="508"/>
      <c r="J2" s="508"/>
      <c r="K2" s="508"/>
      <c r="L2" s="508"/>
      <c r="M2" s="75"/>
      <c r="N2" s="77"/>
      <c r="O2" s="382"/>
      <c r="P2" s="46"/>
      <c r="Q2" s="46"/>
    </row>
    <row r="3" spans="1:17" ht="15.95" customHeight="1" thickBot="1" x14ac:dyDescent="0.3">
      <c r="A3" s="556" t="s">
        <v>186</v>
      </c>
      <c r="B3" s="556"/>
      <c r="C3" s="556"/>
      <c r="D3" s="556"/>
      <c r="E3" s="556"/>
      <c r="F3" s="556"/>
      <c r="G3" s="556"/>
      <c r="H3" s="556"/>
      <c r="I3" s="556"/>
      <c r="J3" s="556"/>
      <c r="K3" s="556"/>
      <c r="L3" s="556"/>
      <c r="M3" s="75"/>
      <c r="N3" s="77"/>
      <c r="O3" s="382"/>
      <c r="P3" s="46"/>
      <c r="Q3" s="46"/>
    </row>
    <row r="4" spans="1:17" ht="31.7" customHeight="1" thickBot="1" x14ac:dyDescent="0.3">
      <c r="A4" s="546" t="s">
        <v>167</v>
      </c>
      <c r="B4" s="547"/>
      <c r="C4" s="547"/>
      <c r="D4" s="548"/>
      <c r="E4" s="546" t="str">
        <f>IF(ProjeNo&gt;0,ProjeNo,"")</f>
        <v/>
      </c>
      <c r="F4" s="547"/>
      <c r="G4" s="547"/>
      <c r="H4" s="547"/>
      <c r="I4" s="547"/>
      <c r="J4" s="547"/>
      <c r="K4" s="547"/>
      <c r="L4" s="548"/>
      <c r="M4" s="64"/>
      <c r="N4" s="46"/>
      <c r="O4" s="381"/>
      <c r="P4" s="46"/>
      <c r="Q4" s="46"/>
    </row>
    <row r="5" spans="1:17" ht="31.7" customHeight="1" thickBot="1" x14ac:dyDescent="0.3">
      <c r="A5" s="549" t="s">
        <v>168</v>
      </c>
      <c r="B5" s="550"/>
      <c r="C5" s="550"/>
      <c r="D5" s="550"/>
      <c r="E5" s="552" t="str">
        <f>IF(ProjeAdi&gt;0,ProjeAdi,"")</f>
        <v/>
      </c>
      <c r="F5" s="553"/>
      <c r="G5" s="553"/>
      <c r="H5" s="553"/>
      <c r="I5" s="553"/>
      <c r="J5" s="553"/>
      <c r="K5" s="553"/>
      <c r="L5" s="554"/>
      <c r="M5" s="64"/>
      <c r="N5" s="46"/>
      <c r="O5" s="381"/>
      <c r="P5" s="46"/>
      <c r="Q5" s="46"/>
    </row>
    <row r="6" spans="1:17" ht="51.95" customHeight="1" thickBot="1" x14ac:dyDescent="0.3">
      <c r="A6" s="543" t="s">
        <v>3</v>
      </c>
      <c r="B6" s="543" t="s">
        <v>182</v>
      </c>
      <c r="C6" s="543" t="s">
        <v>183</v>
      </c>
      <c r="D6" s="543" t="s">
        <v>187</v>
      </c>
      <c r="E6" s="559" t="s">
        <v>188</v>
      </c>
      <c r="F6" s="559" t="s">
        <v>96</v>
      </c>
      <c r="G6" s="559" t="s">
        <v>94</v>
      </c>
      <c r="H6" s="559" t="s">
        <v>95</v>
      </c>
      <c r="I6" s="560" t="s">
        <v>82</v>
      </c>
      <c r="J6" s="559" t="s">
        <v>83</v>
      </c>
      <c r="K6" s="385" t="s">
        <v>84</v>
      </c>
      <c r="L6" s="385" t="s">
        <v>84</v>
      </c>
      <c r="M6" s="64"/>
      <c r="N6" s="46"/>
      <c r="O6" s="381"/>
      <c r="P6" s="47"/>
      <c r="Q6" s="47"/>
    </row>
    <row r="7" spans="1:17" ht="16.5" thickBot="1" x14ac:dyDescent="0.3">
      <c r="A7" s="559"/>
      <c r="B7" s="544"/>
      <c r="C7" s="544"/>
      <c r="D7" s="559"/>
      <c r="E7" s="559"/>
      <c r="F7" s="559"/>
      <c r="G7" s="559"/>
      <c r="H7" s="559"/>
      <c r="I7" s="560"/>
      <c r="J7" s="559"/>
      <c r="K7" s="386" t="s">
        <v>85</v>
      </c>
      <c r="L7" s="386" t="s">
        <v>88</v>
      </c>
      <c r="M7" s="64"/>
      <c r="N7" s="46"/>
      <c r="O7" s="381"/>
      <c r="P7" s="46"/>
      <c r="Q7" s="46"/>
    </row>
    <row r="8" spans="1:17" ht="37.15" customHeight="1" x14ac:dyDescent="0.25">
      <c r="A8" s="364">
        <v>1</v>
      </c>
      <c r="B8" s="282"/>
      <c r="C8" s="270"/>
      <c r="D8" s="283"/>
      <c r="E8" s="27"/>
      <c r="F8" s="27"/>
      <c r="G8" s="27"/>
      <c r="H8" s="27"/>
      <c r="I8" s="28"/>
      <c r="J8" s="27"/>
      <c r="K8" s="198"/>
      <c r="L8" s="186"/>
      <c r="M8" s="116" t="str">
        <f>IF(AND(COUNTA(B8:H8)&gt;0,N8=1),"Belge Tarihi,Belge Numarası ve KDV Dahil Tutar doldurulduktan sonra KDV Hariç Tutar doldurulabilir.","")</f>
        <v/>
      </c>
      <c r="N8" s="115">
        <f>IF(COUNTA(I8:J8)+COUNTA(L8)=3,0,1)</f>
        <v>1</v>
      </c>
      <c r="O8" s="117">
        <f>IF(N8=1,0,100000000)</f>
        <v>0</v>
      </c>
      <c r="P8" s="46"/>
      <c r="Q8" s="46"/>
    </row>
    <row r="9" spans="1:17" ht="37.15" customHeight="1" x14ac:dyDescent="0.25">
      <c r="A9" s="365">
        <v>2</v>
      </c>
      <c r="B9" s="288"/>
      <c r="C9" s="272"/>
      <c r="D9" s="289"/>
      <c r="E9" s="17"/>
      <c r="F9" s="17"/>
      <c r="G9" s="17"/>
      <c r="H9" s="17"/>
      <c r="I9" s="18"/>
      <c r="J9" s="17"/>
      <c r="K9" s="192"/>
      <c r="L9" s="188"/>
      <c r="M9" s="116" t="str">
        <f t="shared" ref="M9:M22" si="0">IF(AND(COUNTA(B9:H9)&gt;0,N9=1),"Belge Tarihi,Belge Numarası ve KDV Dahil Tutar doldurulduktan sonra KDV Hariç Tutar doldurulabilir.","")</f>
        <v/>
      </c>
      <c r="N9" s="115">
        <f t="shared" ref="N9:N22" si="1">IF(COUNTA(I9:J9)+COUNTA(L9)=3,0,1)</f>
        <v>1</v>
      </c>
      <c r="O9" s="117">
        <f t="shared" ref="O9:O22" si="2">IF(N9=1,0,100000000)</f>
        <v>0</v>
      </c>
      <c r="P9" s="46"/>
      <c r="Q9" s="46"/>
    </row>
    <row r="10" spans="1:17" ht="37.15" customHeight="1" x14ac:dyDescent="0.25">
      <c r="A10" s="365">
        <v>3</v>
      </c>
      <c r="B10" s="288"/>
      <c r="C10" s="272"/>
      <c r="D10" s="289"/>
      <c r="E10" s="17"/>
      <c r="F10" s="17"/>
      <c r="G10" s="17"/>
      <c r="H10" s="17"/>
      <c r="I10" s="18"/>
      <c r="J10" s="17"/>
      <c r="K10" s="192"/>
      <c r="L10" s="188"/>
      <c r="M10" s="116" t="str">
        <f t="shared" si="0"/>
        <v/>
      </c>
      <c r="N10" s="115">
        <f t="shared" si="1"/>
        <v>1</v>
      </c>
      <c r="O10" s="117">
        <f t="shared" si="2"/>
        <v>0</v>
      </c>
      <c r="P10" s="46"/>
      <c r="Q10" s="46"/>
    </row>
    <row r="11" spans="1:17" ht="37.15" customHeight="1" x14ac:dyDescent="0.25">
      <c r="A11" s="365">
        <v>4</v>
      </c>
      <c r="B11" s="288"/>
      <c r="C11" s="272"/>
      <c r="D11" s="289"/>
      <c r="E11" s="17"/>
      <c r="F11" s="17"/>
      <c r="G11" s="17"/>
      <c r="H11" s="17"/>
      <c r="I11" s="18"/>
      <c r="J11" s="17"/>
      <c r="K11" s="192"/>
      <c r="L11" s="188"/>
      <c r="M11" s="116" t="str">
        <f t="shared" si="0"/>
        <v/>
      </c>
      <c r="N11" s="115">
        <f t="shared" si="1"/>
        <v>1</v>
      </c>
      <c r="O11" s="117">
        <f t="shared" si="2"/>
        <v>0</v>
      </c>
      <c r="P11" s="46"/>
      <c r="Q11" s="46"/>
    </row>
    <row r="12" spans="1:17" ht="37.15" customHeight="1" x14ac:dyDescent="0.25">
      <c r="A12" s="374">
        <v>5</v>
      </c>
      <c r="B12" s="284"/>
      <c r="C12" s="280"/>
      <c r="D12" s="285"/>
      <c r="E12" s="19"/>
      <c r="F12" s="19"/>
      <c r="G12" s="19"/>
      <c r="H12" s="19"/>
      <c r="I12" s="42"/>
      <c r="J12" s="19"/>
      <c r="K12" s="199"/>
      <c r="L12" s="193"/>
      <c r="M12" s="116" t="str">
        <f t="shared" si="0"/>
        <v/>
      </c>
      <c r="N12" s="115">
        <f t="shared" si="1"/>
        <v>1</v>
      </c>
      <c r="O12" s="117">
        <f t="shared" si="2"/>
        <v>0</v>
      </c>
      <c r="P12" s="46"/>
      <c r="Q12" s="46"/>
    </row>
    <row r="13" spans="1:17" ht="37.15" customHeight="1" x14ac:dyDescent="0.25">
      <c r="A13" s="374">
        <v>6</v>
      </c>
      <c r="B13" s="284"/>
      <c r="C13" s="280"/>
      <c r="D13" s="285"/>
      <c r="E13" s="19"/>
      <c r="F13" s="19"/>
      <c r="G13" s="19"/>
      <c r="H13" s="19"/>
      <c r="I13" s="42"/>
      <c r="J13" s="19"/>
      <c r="K13" s="199"/>
      <c r="L13" s="193"/>
      <c r="M13" s="116" t="str">
        <f t="shared" si="0"/>
        <v/>
      </c>
      <c r="N13" s="115">
        <f t="shared" si="1"/>
        <v>1</v>
      </c>
      <c r="O13" s="117">
        <f t="shared" si="2"/>
        <v>0</v>
      </c>
      <c r="P13" s="46"/>
      <c r="Q13" s="46"/>
    </row>
    <row r="14" spans="1:17" ht="37.15" customHeight="1" x14ac:dyDescent="0.25">
      <c r="A14" s="374">
        <v>7</v>
      </c>
      <c r="B14" s="284"/>
      <c r="C14" s="280"/>
      <c r="D14" s="285"/>
      <c r="E14" s="19"/>
      <c r="F14" s="19"/>
      <c r="G14" s="19"/>
      <c r="H14" s="19"/>
      <c r="I14" s="42"/>
      <c r="J14" s="19"/>
      <c r="K14" s="199"/>
      <c r="L14" s="193"/>
      <c r="M14" s="116" t="str">
        <f t="shared" si="0"/>
        <v/>
      </c>
      <c r="N14" s="115">
        <f t="shared" si="1"/>
        <v>1</v>
      </c>
      <c r="O14" s="117">
        <f t="shared" si="2"/>
        <v>0</v>
      </c>
      <c r="P14" s="46"/>
      <c r="Q14" s="46"/>
    </row>
    <row r="15" spans="1:17" ht="37.15" customHeight="1" x14ac:dyDescent="0.25">
      <c r="A15" s="374">
        <v>8</v>
      </c>
      <c r="B15" s="284"/>
      <c r="C15" s="280"/>
      <c r="D15" s="285"/>
      <c r="E15" s="19"/>
      <c r="F15" s="19"/>
      <c r="G15" s="19"/>
      <c r="H15" s="19"/>
      <c r="I15" s="42"/>
      <c r="J15" s="19"/>
      <c r="K15" s="199"/>
      <c r="L15" s="193"/>
      <c r="M15" s="116" t="str">
        <f t="shared" si="0"/>
        <v/>
      </c>
      <c r="N15" s="115">
        <f t="shared" si="1"/>
        <v>1</v>
      </c>
      <c r="O15" s="117">
        <f t="shared" si="2"/>
        <v>0</v>
      </c>
      <c r="P15" s="46"/>
      <c r="Q15" s="46"/>
    </row>
    <row r="16" spans="1:17" ht="37.15" customHeight="1" x14ac:dyDescent="0.25">
      <c r="A16" s="374">
        <v>9</v>
      </c>
      <c r="B16" s="284"/>
      <c r="C16" s="280"/>
      <c r="D16" s="285"/>
      <c r="E16" s="19"/>
      <c r="F16" s="19"/>
      <c r="G16" s="19"/>
      <c r="H16" s="19"/>
      <c r="I16" s="42"/>
      <c r="J16" s="19"/>
      <c r="K16" s="199"/>
      <c r="L16" s="193"/>
      <c r="M16" s="116" t="str">
        <f t="shared" si="0"/>
        <v/>
      </c>
      <c r="N16" s="115">
        <f t="shared" si="1"/>
        <v>1</v>
      </c>
      <c r="O16" s="117">
        <f t="shared" si="2"/>
        <v>0</v>
      </c>
      <c r="P16" s="46"/>
      <c r="Q16" s="46"/>
    </row>
    <row r="17" spans="1:17" ht="37.15" customHeight="1" x14ac:dyDescent="0.25">
      <c r="A17" s="374">
        <v>10</v>
      </c>
      <c r="B17" s="284"/>
      <c r="C17" s="280"/>
      <c r="D17" s="285"/>
      <c r="E17" s="19"/>
      <c r="F17" s="19"/>
      <c r="G17" s="19"/>
      <c r="H17" s="19"/>
      <c r="I17" s="42"/>
      <c r="J17" s="19"/>
      <c r="K17" s="199"/>
      <c r="L17" s="193"/>
      <c r="M17" s="116" t="str">
        <f t="shared" si="0"/>
        <v/>
      </c>
      <c r="N17" s="115">
        <f t="shared" si="1"/>
        <v>1</v>
      </c>
      <c r="O17" s="117">
        <f t="shared" si="2"/>
        <v>0</v>
      </c>
      <c r="P17" s="46"/>
      <c r="Q17" s="46"/>
    </row>
    <row r="18" spans="1:17" ht="37.15" customHeight="1" x14ac:dyDescent="0.25">
      <c r="A18" s="374">
        <v>11</v>
      </c>
      <c r="B18" s="284"/>
      <c r="C18" s="280"/>
      <c r="D18" s="285"/>
      <c r="E18" s="19"/>
      <c r="F18" s="19"/>
      <c r="G18" s="19"/>
      <c r="H18" s="19"/>
      <c r="I18" s="42"/>
      <c r="J18" s="19"/>
      <c r="K18" s="199"/>
      <c r="L18" s="193"/>
      <c r="M18" s="116" t="str">
        <f t="shared" si="0"/>
        <v/>
      </c>
      <c r="N18" s="115">
        <f t="shared" si="1"/>
        <v>1</v>
      </c>
      <c r="O18" s="117">
        <f t="shared" si="2"/>
        <v>0</v>
      </c>
      <c r="P18" s="46"/>
      <c r="Q18" s="46"/>
    </row>
    <row r="19" spans="1:17" ht="37.15" customHeight="1" x14ac:dyDescent="0.25">
      <c r="A19" s="374">
        <v>12</v>
      </c>
      <c r="B19" s="284"/>
      <c r="C19" s="280"/>
      <c r="D19" s="285"/>
      <c r="E19" s="19"/>
      <c r="F19" s="19"/>
      <c r="G19" s="19"/>
      <c r="H19" s="19"/>
      <c r="I19" s="42"/>
      <c r="J19" s="19"/>
      <c r="K19" s="199"/>
      <c r="L19" s="193"/>
      <c r="M19" s="116" t="str">
        <f t="shared" si="0"/>
        <v/>
      </c>
      <c r="N19" s="115">
        <f t="shared" si="1"/>
        <v>1</v>
      </c>
      <c r="O19" s="117">
        <f t="shared" si="2"/>
        <v>0</v>
      </c>
      <c r="P19" s="46"/>
      <c r="Q19" s="46"/>
    </row>
    <row r="20" spans="1:17" ht="37.15" customHeight="1" x14ac:dyDescent="0.25">
      <c r="A20" s="374">
        <v>13</v>
      </c>
      <c r="B20" s="284"/>
      <c r="C20" s="280"/>
      <c r="D20" s="285"/>
      <c r="E20" s="19"/>
      <c r="F20" s="19"/>
      <c r="G20" s="19"/>
      <c r="H20" s="19"/>
      <c r="I20" s="42"/>
      <c r="J20" s="19"/>
      <c r="K20" s="199"/>
      <c r="L20" s="193"/>
      <c r="M20" s="116" t="str">
        <f t="shared" si="0"/>
        <v/>
      </c>
      <c r="N20" s="115">
        <f t="shared" si="1"/>
        <v>1</v>
      </c>
      <c r="O20" s="117">
        <f t="shared" si="2"/>
        <v>0</v>
      </c>
      <c r="P20" s="46"/>
      <c r="Q20" s="46"/>
    </row>
    <row r="21" spans="1:17" ht="37.15" customHeight="1" x14ac:dyDescent="0.25">
      <c r="A21" s="374">
        <v>14</v>
      </c>
      <c r="B21" s="284"/>
      <c r="C21" s="280"/>
      <c r="D21" s="285"/>
      <c r="E21" s="19"/>
      <c r="F21" s="19"/>
      <c r="G21" s="19"/>
      <c r="H21" s="19"/>
      <c r="I21" s="42"/>
      <c r="J21" s="19"/>
      <c r="K21" s="199"/>
      <c r="L21" s="193"/>
      <c r="M21" s="116" t="str">
        <f t="shared" si="0"/>
        <v/>
      </c>
      <c r="N21" s="115">
        <f t="shared" si="1"/>
        <v>1</v>
      </c>
      <c r="O21" s="117">
        <f t="shared" si="2"/>
        <v>0</v>
      </c>
      <c r="P21" s="46"/>
      <c r="Q21" s="46"/>
    </row>
    <row r="22" spans="1:17" ht="37.15" customHeight="1" thickBot="1" x14ac:dyDescent="0.3">
      <c r="A22" s="375">
        <v>15</v>
      </c>
      <c r="B22" s="286"/>
      <c r="C22" s="281"/>
      <c r="D22" s="287"/>
      <c r="E22" s="21"/>
      <c r="F22" s="21"/>
      <c r="G22" s="21"/>
      <c r="H22" s="21"/>
      <c r="I22" s="44"/>
      <c r="J22" s="21"/>
      <c r="K22" s="200"/>
      <c r="L22" s="194"/>
      <c r="M22" s="116" t="str">
        <f t="shared" si="0"/>
        <v/>
      </c>
      <c r="N22" s="115">
        <f t="shared" si="1"/>
        <v>1</v>
      </c>
      <c r="O22" s="117">
        <f t="shared" si="2"/>
        <v>0</v>
      </c>
      <c r="P22" s="119">
        <v>1</v>
      </c>
      <c r="Q22" s="46"/>
    </row>
    <row r="23" spans="1:17" ht="37.15" customHeight="1" thickBot="1" x14ac:dyDescent="0.3">
      <c r="A23" s="561" t="s">
        <v>189</v>
      </c>
      <c r="B23" s="561"/>
      <c r="C23" s="561"/>
      <c r="D23" s="561"/>
      <c r="E23" s="561"/>
      <c r="F23" s="561"/>
      <c r="G23" s="561"/>
      <c r="H23" s="561"/>
      <c r="I23" s="383"/>
      <c r="J23" s="303" t="s">
        <v>35</v>
      </c>
      <c r="K23" s="201">
        <f>SUM(K8:K22)</f>
        <v>0</v>
      </c>
      <c r="L23" s="384"/>
      <c r="M23" s="2"/>
      <c r="N23" s="46"/>
      <c r="O23" s="381"/>
      <c r="P23" s="46"/>
      <c r="Q23" s="46"/>
    </row>
    <row r="24" spans="1:17" ht="37.15" customHeight="1" x14ac:dyDescent="0.25">
      <c r="A24" s="119" t="s">
        <v>136</v>
      </c>
      <c r="B24" s="46"/>
      <c r="C24" s="46"/>
      <c r="D24" s="46"/>
      <c r="E24" s="46"/>
      <c r="F24" s="46"/>
      <c r="G24" s="46"/>
      <c r="H24" s="46"/>
      <c r="I24" s="383"/>
      <c r="J24" s="46"/>
      <c r="K24" s="381"/>
      <c r="L24" s="381"/>
      <c r="M24" s="110" t="s">
        <v>185</v>
      </c>
      <c r="N24" s="46"/>
      <c r="O24" s="381"/>
      <c r="P24" s="46"/>
      <c r="Q24" s="46"/>
    </row>
    <row r="25" spans="1:17" x14ac:dyDescent="0.25">
      <c r="A25" s="46"/>
      <c r="B25" s="46"/>
      <c r="C25" s="46"/>
      <c r="D25" s="46"/>
      <c r="E25" s="46"/>
      <c r="F25" s="46"/>
      <c r="G25" s="46"/>
      <c r="H25" s="46"/>
      <c r="I25" s="383"/>
      <c r="J25" s="46"/>
      <c r="K25" s="381"/>
      <c r="L25" s="381"/>
      <c r="M25" s="64"/>
      <c r="N25" s="46"/>
      <c r="O25" s="381"/>
      <c r="P25" s="46"/>
      <c r="Q25" s="46"/>
    </row>
    <row r="26" spans="1:17" ht="18.75" x14ac:dyDescent="0.3">
      <c r="A26" s="46"/>
      <c r="B26" s="46"/>
      <c r="C26" s="46"/>
      <c r="D26" s="352" t="s">
        <v>32</v>
      </c>
      <c r="E26" s="354">
        <f ca="1">imzatarihi</f>
        <v>46091</v>
      </c>
      <c r="F26" s="379" t="s">
        <v>33</v>
      </c>
      <c r="G26" s="355" t="str">
        <f>IF(kurulusyetkilisi&gt;0,kurulusyetkilisi,"")</f>
        <v/>
      </c>
      <c r="H26" s="46"/>
      <c r="I26" s="46"/>
      <c r="J26" s="46"/>
      <c r="K26" s="46"/>
      <c r="L26" s="381"/>
      <c r="M26" s="64"/>
      <c r="N26" s="46"/>
      <c r="O26" s="381"/>
      <c r="P26" s="46"/>
      <c r="Q26" s="46"/>
    </row>
    <row r="27" spans="1:17" ht="18.75" x14ac:dyDescent="0.3">
      <c r="A27" s="46"/>
      <c r="B27" s="46"/>
      <c r="C27" s="46"/>
      <c r="D27" s="46"/>
      <c r="E27" s="234"/>
      <c r="F27" s="379" t="s">
        <v>34</v>
      </c>
      <c r="G27" s="46"/>
      <c r="H27" s="233"/>
      <c r="I27" s="46"/>
      <c r="J27" s="46"/>
      <c r="K27" s="46"/>
      <c r="L27" s="381"/>
      <c r="M27" s="64"/>
      <c r="N27" s="46"/>
      <c r="O27" s="381"/>
      <c r="P27" s="46"/>
      <c r="Q27" s="46"/>
    </row>
    <row r="28" spans="1:17" x14ac:dyDescent="0.25">
      <c r="A28" s="46"/>
      <c r="B28" s="46"/>
      <c r="C28" s="46"/>
      <c r="D28" s="46"/>
      <c r="E28" s="46"/>
      <c r="F28" s="46"/>
      <c r="G28" s="46"/>
      <c r="H28" s="46"/>
      <c r="I28" s="383"/>
      <c r="J28" s="46"/>
      <c r="K28" s="381"/>
      <c r="L28" s="381"/>
      <c r="M28" s="64"/>
      <c r="N28" s="46"/>
      <c r="O28" s="381"/>
      <c r="P28" s="46"/>
      <c r="Q28" s="46"/>
    </row>
    <row r="29" spans="1:17" x14ac:dyDescent="0.25">
      <c r="A29" s="46"/>
      <c r="B29" s="46"/>
      <c r="C29" s="46"/>
      <c r="D29" s="46"/>
      <c r="E29" s="46"/>
      <c r="F29" s="46"/>
      <c r="G29" s="46"/>
      <c r="H29" s="46"/>
      <c r="I29" s="383"/>
      <c r="J29" s="46"/>
      <c r="K29" s="381"/>
      <c r="L29" s="381"/>
      <c r="M29" s="64"/>
      <c r="N29" s="46"/>
      <c r="O29" s="381"/>
      <c r="P29" s="46"/>
      <c r="Q29" s="46"/>
    </row>
    <row r="30" spans="1:17" x14ac:dyDescent="0.25">
      <c r="A30" s="555" t="s">
        <v>184</v>
      </c>
      <c r="B30" s="555"/>
      <c r="C30" s="555"/>
      <c r="D30" s="555"/>
      <c r="E30" s="555"/>
      <c r="F30" s="555"/>
      <c r="G30" s="555"/>
      <c r="H30" s="555"/>
      <c r="I30" s="555"/>
      <c r="J30" s="555"/>
      <c r="K30" s="555"/>
      <c r="L30" s="555"/>
      <c r="M30" s="252"/>
      <c r="N30" s="77"/>
      <c r="O30" s="381"/>
      <c r="P30" s="46"/>
      <c r="Q30" s="46"/>
    </row>
    <row r="31" spans="1:17" ht="15.6" customHeight="1" x14ac:dyDescent="0.25">
      <c r="A31" s="508" t="s">
        <v>185</v>
      </c>
      <c r="B31" s="508"/>
      <c r="C31" s="508"/>
      <c r="D31" s="508"/>
      <c r="E31" s="508"/>
      <c r="F31" s="508"/>
      <c r="G31" s="508"/>
      <c r="H31" s="508"/>
      <c r="I31" s="508"/>
      <c r="J31" s="508"/>
      <c r="K31" s="508"/>
      <c r="L31" s="508"/>
      <c r="M31" s="75"/>
      <c r="N31" s="77"/>
      <c r="O31" s="382"/>
      <c r="P31" s="46"/>
      <c r="Q31" s="46"/>
    </row>
    <row r="32" spans="1:17" ht="15.95" customHeight="1" thickBot="1" x14ac:dyDescent="0.3">
      <c r="A32" s="556" t="s">
        <v>186</v>
      </c>
      <c r="B32" s="556"/>
      <c r="C32" s="556"/>
      <c r="D32" s="556"/>
      <c r="E32" s="556"/>
      <c r="F32" s="556"/>
      <c r="G32" s="556"/>
      <c r="H32" s="556"/>
      <c r="I32" s="556"/>
      <c r="J32" s="556"/>
      <c r="K32" s="556"/>
      <c r="L32" s="556"/>
      <c r="M32" s="75"/>
      <c r="N32" s="77"/>
      <c r="O32" s="382"/>
      <c r="P32" s="46"/>
      <c r="Q32" s="46"/>
    </row>
    <row r="33" spans="1:17" ht="31.7" customHeight="1" thickBot="1" x14ac:dyDescent="0.3">
      <c r="A33" s="546" t="s">
        <v>167</v>
      </c>
      <c r="B33" s="547"/>
      <c r="C33" s="547"/>
      <c r="D33" s="548"/>
      <c r="E33" s="546" t="str">
        <f>IF(ProjeNo&gt;0,ProjeNo,"")</f>
        <v/>
      </c>
      <c r="F33" s="547"/>
      <c r="G33" s="547"/>
      <c r="H33" s="547"/>
      <c r="I33" s="547"/>
      <c r="J33" s="547"/>
      <c r="K33" s="547"/>
      <c r="L33" s="548"/>
      <c r="M33" s="64"/>
      <c r="N33" s="46"/>
      <c r="O33" s="381"/>
      <c r="P33" s="46"/>
      <c r="Q33" s="46"/>
    </row>
    <row r="34" spans="1:17" ht="31.7" customHeight="1" thickBot="1" x14ac:dyDescent="0.3">
      <c r="A34" s="549" t="s">
        <v>168</v>
      </c>
      <c r="B34" s="550"/>
      <c r="C34" s="550"/>
      <c r="D34" s="551"/>
      <c r="E34" s="552" t="str">
        <f>IF(ProjeAdi&gt;0,ProjeAdi,"")</f>
        <v/>
      </c>
      <c r="F34" s="553"/>
      <c r="G34" s="553"/>
      <c r="H34" s="553"/>
      <c r="I34" s="553"/>
      <c r="J34" s="553"/>
      <c r="K34" s="553"/>
      <c r="L34" s="554"/>
      <c r="M34" s="64"/>
      <c r="N34" s="46"/>
      <c r="O34" s="381"/>
      <c r="P34" s="46"/>
      <c r="Q34" s="46"/>
    </row>
    <row r="35" spans="1:17" ht="51.95" customHeight="1" thickBot="1" x14ac:dyDescent="0.3">
      <c r="A35" s="543" t="s">
        <v>3</v>
      </c>
      <c r="B35" s="543" t="s">
        <v>182</v>
      </c>
      <c r="C35" s="543" t="s">
        <v>183</v>
      </c>
      <c r="D35" s="543" t="s">
        <v>187</v>
      </c>
      <c r="E35" s="543" t="s">
        <v>188</v>
      </c>
      <c r="F35" s="543" t="s">
        <v>96</v>
      </c>
      <c r="G35" s="543" t="s">
        <v>94</v>
      </c>
      <c r="H35" s="543" t="s">
        <v>95</v>
      </c>
      <c r="I35" s="562" t="s">
        <v>82</v>
      </c>
      <c r="J35" s="543" t="s">
        <v>83</v>
      </c>
      <c r="K35" s="387" t="s">
        <v>84</v>
      </c>
      <c r="L35" s="387" t="s">
        <v>84</v>
      </c>
      <c r="M35" s="64"/>
      <c r="N35" s="46"/>
      <c r="O35" s="381"/>
      <c r="P35" s="46"/>
      <c r="Q35" s="46"/>
    </row>
    <row r="36" spans="1:17" ht="16.5" thickBot="1" x14ac:dyDescent="0.3">
      <c r="A36" s="559"/>
      <c r="B36" s="544"/>
      <c r="C36" s="544"/>
      <c r="D36" s="559"/>
      <c r="E36" s="559"/>
      <c r="F36" s="559"/>
      <c r="G36" s="559"/>
      <c r="H36" s="559"/>
      <c r="I36" s="560"/>
      <c r="J36" s="559"/>
      <c r="K36" s="386" t="s">
        <v>85</v>
      </c>
      <c r="L36" s="386" t="s">
        <v>88</v>
      </c>
      <c r="M36" s="64"/>
      <c r="N36" s="46"/>
      <c r="O36" s="381"/>
      <c r="P36" s="47"/>
      <c r="Q36" s="47"/>
    </row>
    <row r="37" spans="1:17" ht="37.15" customHeight="1" x14ac:dyDescent="0.25">
      <c r="A37" s="364">
        <v>16</v>
      </c>
      <c r="B37" s="282"/>
      <c r="C37" s="270"/>
      <c r="D37" s="283"/>
      <c r="E37" s="27"/>
      <c r="F37" s="27"/>
      <c r="G37" s="27"/>
      <c r="H37" s="27"/>
      <c r="I37" s="28"/>
      <c r="J37" s="27"/>
      <c r="K37" s="198"/>
      <c r="L37" s="186"/>
      <c r="M37" s="121" t="s">
        <v>185</v>
      </c>
      <c r="N37" s="115">
        <f>IF(COUNTA(I37:J37)+COUNTA(L37)=3,0,1)</f>
        <v>1</v>
      </c>
      <c r="O37" s="117">
        <f>IF(N37=1,0,100000000)</f>
        <v>0</v>
      </c>
      <c r="P37" s="46"/>
      <c r="Q37" s="46"/>
    </row>
    <row r="38" spans="1:17" ht="37.15" customHeight="1" x14ac:dyDescent="0.25">
      <c r="A38" s="365">
        <v>17</v>
      </c>
      <c r="B38" s="288"/>
      <c r="C38" s="272"/>
      <c r="D38" s="289"/>
      <c r="E38" s="17"/>
      <c r="F38" s="17"/>
      <c r="G38" s="17"/>
      <c r="H38" s="17"/>
      <c r="I38" s="18"/>
      <c r="J38" s="17"/>
      <c r="K38" s="192"/>
      <c r="L38" s="188"/>
      <c r="M38" s="121" t="s">
        <v>185</v>
      </c>
      <c r="N38" s="115">
        <f t="shared" ref="N38:N51" si="3">IF(COUNTA(I38:J38)+COUNTA(L38)=3,0,1)</f>
        <v>1</v>
      </c>
      <c r="O38" s="117">
        <f t="shared" ref="O38:O51" si="4">IF(N38=1,0,100000000)</f>
        <v>0</v>
      </c>
      <c r="P38" s="46"/>
      <c r="Q38" s="46"/>
    </row>
    <row r="39" spans="1:17" ht="37.15" customHeight="1" x14ac:dyDescent="0.25">
      <c r="A39" s="365">
        <v>18</v>
      </c>
      <c r="B39" s="288"/>
      <c r="C39" s="272"/>
      <c r="D39" s="289"/>
      <c r="E39" s="17"/>
      <c r="F39" s="17"/>
      <c r="G39" s="17"/>
      <c r="H39" s="17"/>
      <c r="I39" s="18"/>
      <c r="J39" s="17"/>
      <c r="K39" s="192"/>
      <c r="L39" s="188"/>
      <c r="M39" s="121" t="s">
        <v>185</v>
      </c>
      <c r="N39" s="115">
        <f t="shared" si="3"/>
        <v>1</v>
      </c>
      <c r="O39" s="117">
        <f t="shared" si="4"/>
        <v>0</v>
      </c>
      <c r="P39" s="46"/>
      <c r="Q39" s="46"/>
    </row>
    <row r="40" spans="1:17" ht="37.15" customHeight="1" x14ac:dyDescent="0.25">
      <c r="A40" s="365">
        <v>19</v>
      </c>
      <c r="B40" s="288"/>
      <c r="C40" s="272"/>
      <c r="D40" s="289"/>
      <c r="E40" s="17"/>
      <c r="F40" s="17"/>
      <c r="G40" s="17"/>
      <c r="H40" s="17"/>
      <c r="I40" s="18"/>
      <c r="J40" s="17"/>
      <c r="K40" s="192"/>
      <c r="L40" s="188"/>
      <c r="M40" s="121" t="s">
        <v>185</v>
      </c>
      <c r="N40" s="115">
        <f t="shared" si="3"/>
        <v>1</v>
      </c>
      <c r="O40" s="117">
        <f t="shared" si="4"/>
        <v>0</v>
      </c>
      <c r="P40" s="46"/>
      <c r="Q40" s="46"/>
    </row>
    <row r="41" spans="1:17" ht="37.15" customHeight="1" x14ac:dyDescent="0.25">
      <c r="A41" s="365">
        <v>20</v>
      </c>
      <c r="B41" s="284"/>
      <c r="C41" s="280"/>
      <c r="D41" s="285"/>
      <c r="E41" s="19"/>
      <c r="F41" s="19"/>
      <c r="G41" s="19"/>
      <c r="H41" s="19"/>
      <c r="I41" s="42"/>
      <c r="J41" s="19"/>
      <c r="K41" s="199"/>
      <c r="L41" s="193"/>
      <c r="M41" s="121" t="s">
        <v>185</v>
      </c>
      <c r="N41" s="115">
        <f t="shared" si="3"/>
        <v>1</v>
      </c>
      <c r="O41" s="117">
        <f t="shared" si="4"/>
        <v>0</v>
      </c>
      <c r="P41" s="46"/>
      <c r="Q41" s="46"/>
    </row>
    <row r="42" spans="1:17" ht="37.15" customHeight="1" x14ac:dyDescent="0.25">
      <c r="A42" s="365">
        <v>21</v>
      </c>
      <c r="B42" s="284"/>
      <c r="C42" s="280"/>
      <c r="D42" s="285"/>
      <c r="E42" s="19"/>
      <c r="F42" s="19"/>
      <c r="G42" s="19"/>
      <c r="H42" s="19"/>
      <c r="I42" s="42"/>
      <c r="J42" s="19"/>
      <c r="K42" s="199"/>
      <c r="L42" s="193"/>
      <c r="M42" s="121" t="s">
        <v>185</v>
      </c>
      <c r="N42" s="115">
        <f t="shared" si="3"/>
        <v>1</v>
      </c>
      <c r="O42" s="117">
        <f t="shared" si="4"/>
        <v>0</v>
      </c>
      <c r="P42" s="46"/>
      <c r="Q42" s="46"/>
    </row>
    <row r="43" spans="1:17" ht="37.15" customHeight="1" x14ac:dyDescent="0.25">
      <c r="A43" s="365">
        <v>22</v>
      </c>
      <c r="B43" s="284"/>
      <c r="C43" s="280"/>
      <c r="D43" s="285"/>
      <c r="E43" s="19"/>
      <c r="F43" s="19"/>
      <c r="G43" s="19"/>
      <c r="H43" s="19"/>
      <c r="I43" s="42"/>
      <c r="J43" s="19"/>
      <c r="K43" s="199"/>
      <c r="L43" s="193"/>
      <c r="M43" s="121" t="s">
        <v>185</v>
      </c>
      <c r="N43" s="115">
        <f t="shared" si="3"/>
        <v>1</v>
      </c>
      <c r="O43" s="117">
        <f t="shared" si="4"/>
        <v>0</v>
      </c>
      <c r="P43" s="46"/>
      <c r="Q43" s="46"/>
    </row>
    <row r="44" spans="1:17" ht="37.15" customHeight="1" x14ac:dyDescent="0.25">
      <c r="A44" s="365">
        <v>23</v>
      </c>
      <c r="B44" s="284"/>
      <c r="C44" s="280"/>
      <c r="D44" s="285"/>
      <c r="E44" s="19"/>
      <c r="F44" s="19"/>
      <c r="G44" s="19"/>
      <c r="H44" s="19"/>
      <c r="I44" s="42"/>
      <c r="J44" s="19"/>
      <c r="K44" s="199"/>
      <c r="L44" s="193"/>
      <c r="M44" s="121" t="s">
        <v>185</v>
      </c>
      <c r="N44" s="115">
        <f t="shared" si="3"/>
        <v>1</v>
      </c>
      <c r="O44" s="117">
        <f t="shared" si="4"/>
        <v>0</v>
      </c>
      <c r="P44" s="46"/>
      <c r="Q44" s="46"/>
    </row>
    <row r="45" spans="1:17" ht="37.15" customHeight="1" x14ac:dyDescent="0.25">
      <c r="A45" s="374">
        <v>24</v>
      </c>
      <c r="B45" s="284"/>
      <c r="C45" s="280"/>
      <c r="D45" s="285"/>
      <c r="E45" s="19"/>
      <c r="F45" s="19"/>
      <c r="G45" s="19"/>
      <c r="H45" s="19"/>
      <c r="I45" s="42"/>
      <c r="J45" s="19"/>
      <c r="K45" s="199"/>
      <c r="L45" s="193"/>
      <c r="M45" s="121" t="s">
        <v>185</v>
      </c>
      <c r="N45" s="115">
        <f t="shared" si="3"/>
        <v>1</v>
      </c>
      <c r="O45" s="117">
        <f t="shared" si="4"/>
        <v>0</v>
      </c>
      <c r="P45" s="46"/>
      <c r="Q45" s="46"/>
    </row>
    <row r="46" spans="1:17" ht="37.15" customHeight="1" x14ac:dyDescent="0.25">
      <c r="A46" s="374">
        <v>25</v>
      </c>
      <c r="B46" s="284"/>
      <c r="C46" s="280"/>
      <c r="D46" s="285"/>
      <c r="E46" s="19"/>
      <c r="F46" s="19"/>
      <c r="G46" s="19"/>
      <c r="H46" s="19"/>
      <c r="I46" s="42"/>
      <c r="J46" s="19"/>
      <c r="K46" s="199"/>
      <c r="L46" s="193"/>
      <c r="M46" s="121" t="s">
        <v>185</v>
      </c>
      <c r="N46" s="115">
        <f t="shared" si="3"/>
        <v>1</v>
      </c>
      <c r="O46" s="117">
        <f t="shared" si="4"/>
        <v>0</v>
      </c>
      <c r="P46" s="46"/>
      <c r="Q46" s="46"/>
    </row>
    <row r="47" spans="1:17" ht="37.15" customHeight="1" x14ac:dyDescent="0.25">
      <c r="A47" s="374">
        <v>26</v>
      </c>
      <c r="B47" s="284"/>
      <c r="C47" s="280"/>
      <c r="D47" s="285"/>
      <c r="E47" s="19"/>
      <c r="F47" s="19"/>
      <c r="G47" s="19"/>
      <c r="H47" s="19"/>
      <c r="I47" s="42"/>
      <c r="J47" s="19"/>
      <c r="K47" s="199"/>
      <c r="L47" s="193"/>
      <c r="M47" s="121" t="s">
        <v>185</v>
      </c>
      <c r="N47" s="115">
        <f t="shared" si="3"/>
        <v>1</v>
      </c>
      <c r="O47" s="117">
        <f t="shared" si="4"/>
        <v>0</v>
      </c>
      <c r="P47" s="46"/>
      <c r="Q47" s="46"/>
    </row>
    <row r="48" spans="1:17" ht="37.15" customHeight="1" x14ac:dyDescent="0.25">
      <c r="A48" s="374">
        <v>27</v>
      </c>
      <c r="B48" s="284"/>
      <c r="C48" s="280"/>
      <c r="D48" s="285"/>
      <c r="E48" s="19"/>
      <c r="F48" s="19"/>
      <c r="G48" s="19"/>
      <c r="H48" s="19"/>
      <c r="I48" s="42"/>
      <c r="J48" s="19"/>
      <c r="K48" s="199"/>
      <c r="L48" s="193"/>
      <c r="M48" s="121" t="s">
        <v>185</v>
      </c>
      <c r="N48" s="115">
        <f t="shared" si="3"/>
        <v>1</v>
      </c>
      <c r="O48" s="117">
        <f t="shared" si="4"/>
        <v>0</v>
      </c>
      <c r="P48" s="46"/>
      <c r="Q48" s="46"/>
    </row>
    <row r="49" spans="1:17" ht="37.15" customHeight="1" x14ac:dyDescent="0.25">
      <c r="A49" s="374">
        <v>28</v>
      </c>
      <c r="B49" s="284"/>
      <c r="C49" s="280"/>
      <c r="D49" s="285"/>
      <c r="E49" s="19"/>
      <c r="F49" s="19"/>
      <c r="G49" s="19"/>
      <c r="H49" s="19"/>
      <c r="I49" s="42"/>
      <c r="J49" s="19"/>
      <c r="K49" s="199"/>
      <c r="L49" s="193"/>
      <c r="M49" s="121" t="s">
        <v>185</v>
      </c>
      <c r="N49" s="115">
        <f t="shared" si="3"/>
        <v>1</v>
      </c>
      <c r="O49" s="117">
        <f t="shared" si="4"/>
        <v>0</v>
      </c>
      <c r="P49" s="46"/>
      <c r="Q49" s="46"/>
    </row>
    <row r="50" spans="1:17" ht="37.15" customHeight="1" x14ac:dyDescent="0.25">
      <c r="A50" s="374">
        <v>29</v>
      </c>
      <c r="B50" s="284"/>
      <c r="C50" s="280"/>
      <c r="D50" s="285"/>
      <c r="E50" s="19"/>
      <c r="F50" s="19"/>
      <c r="G50" s="19"/>
      <c r="H50" s="19"/>
      <c r="I50" s="42"/>
      <c r="J50" s="19"/>
      <c r="K50" s="199"/>
      <c r="L50" s="193"/>
      <c r="M50" s="121" t="s">
        <v>185</v>
      </c>
      <c r="N50" s="115">
        <f t="shared" si="3"/>
        <v>1</v>
      </c>
      <c r="O50" s="117">
        <f t="shared" si="4"/>
        <v>0</v>
      </c>
      <c r="P50" s="46"/>
      <c r="Q50" s="46"/>
    </row>
    <row r="51" spans="1:17" ht="37.15" customHeight="1" thickBot="1" x14ac:dyDescent="0.3">
      <c r="A51" s="375">
        <v>30</v>
      </c>
      <c r="B51" s="286"/>
      <c r="C51" s="281"/>
      <c r="D51" s="287"/>
      <c r="E51" s="21"/>
      <c r="F51" s="21"/>
      <c r="G51" s="21"/>
      <c r="H51" s="21"/>
      <c r="I51" s="44"/>
      <c r="J51" s="21"/>
      <c r="K51" s="200"/>
      <c r="L51" s="194"/>
      <c r="M51" s="121" t="s">
        <v>185</v>
      </c>
      <c r="N51" s="115">
        <f t="shared" si="3"/>
        <v>1</v>
      </c>
      <c r="O51" s="117">
        <f t="shared" si="4"/>
        <v>0</v>
      </c>
      <c r="P51" s="119">
        <f>IF(COUNTA(I37:L51)&gt;0,1,0)</f>
        <v>0</v>
      </c>
      <c r="Q51" s="46"/>
    </row>
    <row r="52" spans="1:17" ht="37.15" customHeight="1" thickBot="1" x14ac:dyDescent="0.3">
      <c r="A52" s="561" t="s">
        <v>189</v>
      </c>
      <c r="B52" s="561"/>
      <c r="C52" s="561"/>
      <c r="D52" s="561"/>
      <c r="E52" s="561"/>
      <c r="F52" s="561"/>
      <c r="G52" s="561"/>
      <c r="H52" s="561"/>
      <c r="I52" s="383"/>
      <c r="J52" s="303" t="s">
        <v>35</v>
      </c>
      <c r="K52" s="201">
        <f>SUM(K37:K51)+K23</f>
        <v>0</v>
      </c>
      <c r="L52" s="384"/>
      <c r="M52" s="2"/>
      <c r="N52" s="46"/>
      <c r="O52" s="381"/>
      <c r="P52" s="46"/>
      <c r="Q52" s="46"/>
    </row>
    <row r="53" spans="1:17" ht="37.15" customHeight="1" x14ac:dyDescent="0.25">
      <c r="A53" s="119" t="s">
        <v>136</v>
      </c>
      <c r="B53" s="46"/>
      <c r="C53" s="46"/>
      <c r="D53" s="46"/>
      <c r="E53" s="46"/>
      <c r="F53" s="46"/>
      <c r="G53" s="46"/>
      <c r="H53" s="46"/>
      <c r="I53" s="383"/>
      <c r="J53" s="46"/>
      <c r="K53" s="381"/>
      <c r="L53" s="381"/>
      <c r="M53" s="110" t="s">
        <v>185</v>
      </c>
      <c r="N53" s="46"/>
      <c r="O53" s="381"/>
      <c r="P53" s="46"/>
      <c r="Q53" s="46"/>
    </row>
    <row r="54" spans="1:17" x14ac:dyDescent="0.25">
      <c r="A54" s="46"/>
      <c r="B54" s="46"/>
      <c r="C54" s="46"/>
      <c r="D54" s="46"/>
      <c r="E54" s="46"/>
      <c r="F54" s="46"/>
      <c r="G54" s="46"/>
      <c r="H54" s="46"/>
      <c r="I54" s="383"/>
      <c r="J54" s="46"/>
      <c r="K54" s="381"/>
      <c r="L54" s="381"/>
      <c r="M54" s="64"/>
      <c r="N54" s="46"/>
      <c r="O54" s="381"/>
      <c r="P54" s="46"/>
      <c r="Q54" s="46"/>
    </row>
    <row r="55" spans="1:17" ht="18.75" x14ac:dyDescent="0.3">
      <c r="A55" s="46"/>
      <c r="B55" s="46"/>
      <c r="C55" s="46"/>
      <c r="D55" s="352" t="s">
        <v>32</v>
      </c>
      <c r="E55" s="354">
        <f ca="1">imzatarihi</f>
        <v>46091</v>
      </c>
      <c r="F55" s="379" t="s">
        <v>33</v>
      </c>
      <c r="G55" s="355" t="str">
        <f>IF(kurulusyetkilisi&gt;0,kurulusyetkilisi,"")</f>
        <v/>
      </c>
      <c r="H55" s="46"/>
      <c r="I55" s="46"/>
      <c r="J55" s="46"/>
      <c r="K55" s="46"/>
      <c r="L55" s="381"/>
      <c r="M55" s="64"/>
      <c r="N55" s="46"/>
      <c r="O55" s="381"/>
      <c r="P55" s="46"/>
      <c r="Q55" s="46"/>
    </row>
    <row r="56" spans="1:17" ht="18.75" x14ac:dyDescent="0.3">
      <c r="A56" s="46"/>
      <c r="B56" s="46"/>
      <c r="C56" s="46"/>
      <c r="D56" s="46"/>
      <c r="E56" s="234"/>
      <c r="F56" s="379" t="s">
        <v>34</v>
      </c>
      <c r="G56" s="46"/>
      <c r="H56" s="233"/>
      <c r="I56" s="46"/>
      <c r="J56" s="46"/>
      <c r="K56" s="46"/>
      <c r="L56" s="381"/>
      <c r="M56" s="64"/>
      <c r="N56" s="46"/>
      <c r="O56" s="381"/>
      <c r="P56" s="46"/>
      <c r="Q56" s="46"/>
    </row>
    <row r="57" spans="1:17" x14ac:dyDescent="0.25">
      <c r="A57" s="46"/>
      <c r="B57" s="46"/>
      <c r="C57" s="46"/>
      <c r="D57" s="46"/>
      <c r="E57" s="46"/>
      <c r="F57" s="46"/>
      <c r="G57" s="46"/>
      <c r="H57" s="46"/>
      <c r="I57" s="383"/>
      <c r="J57" s="46"/>
      <c r="K57" s="381"/>
      <c r="L57" s="381"/>
      <c r="M57" s="64"/>
      <c r="N57" s="46"/>
      <c r="O57" s="381"/>
      <c r="P57" s="46"/>
      <c r="Q57" s="46"/>
    </row>
    <row r="58" spans="1:17" x14ac:dyDescent="0.25">
      <c r="A58" s="46"/>
      <c r="B58" s="46"/>
      <c r="C58" s="46"/>
      <c r="D58" s="46"/>
      <c r="E58" s="46"/>
      <c r="F58" s="46"/>
      <c r="G58" s="46"/>
      <c r="H58" s="46"/>
      <c r="I58" s="383"/>
      <c r="J58" s="46"/>
      <c r="K58" s="381"/>
      <c r="L58" s="381"/>
      <c r="M58" s="64"/>
      <c r="N58" s="46"/>
      <c r="O58" s="381"/>
      <c r="P58" s="46"/>
      <c r="Q58" s="46"/>
    </row>
    <row r="59" spans="1:17" x14ac:dyDescent="0.25">
      <c r="A59" s="555" t="s">
        <v>184</v>
      </c>
      <c r="B59" s="555"/>
      <c r="C59" s="555"/>
      <c r="D59" s="555"/>
      <c r="E59" s="555"/>
      <c r="F59" s="555"/>
      <c r="G59" s="555"/>
      <c r="H59" s="555"/>
      <c r="I59" s="555"/>
      <c r="J59" s="555"/>
      <c r="K59" s="555"/>
      <c r="L59" s="555"/>
      <c r="M59" s="252"/>
      <c r="N59" s="77"/>
      <c r="O59" s="381"/>
      <c r="P59" s="46"/>
      <c r="Q59" s="46"/>
    </row>
    <row r="60" spans="1:17" ht="15.6" customHeight="1" x14ac:dyDescent="0.25">
      <c r="A60" s="508" t="s">
        <v>185</v>
      </c>
      <c r="B60" s="508"/>
      <c r="C60" s="508"/>
      <c r="D60" s="508"/>
      <c r="E60" s="508"/>
      <c r="F60" s="508"/>
      <c r="G60" s="508"/>
      <c r="H60" s="508"/>
      <c r="I60" s="508"/>
      <c r="J60" s="508"/>
      <c r="K60" s="508"/>
      <c r="L60" s="508"/>
      <c r="M60" s="75"/>
      <c r="N60" s="77"/>
      <c r="O60" s="382"/>
      <c r="P60" s="46"/>
      <c r="Q60" s="46"/>
    </row>
    <row r="61" spans="1:17" ht="15.95" customHeight="1" thickBot="1" x14ac:dyDescent="0.3">
      <c r="A61" s="556" t="s">
        <v>186</v>
      </c>
      <c r="B61" s="556"/>
      <c r="C61" s="556"/>
      <c r="D61" s="556"/>
      <c r="E61" s="556"/>
      <c r="F61" s="556"/>
      <c r="G61" s="556"/>
      <c r="H61" s="556"/>
      <c r="I61" s="556"/>
      <c r="J61" s="556"/>
      <c r="K61" s="556"/>
      <c r="L61" s="556"/>
      <c r="M61" s="75"/>
      <c r="N61" s="77"/>
      <c r="O61" s="382"/>
      <c r="P61" s="46"/>
      <c r="Q61" s="46"/>
    </row>
    <row r="62" spans="1:17" ht="31.7" customHeight="1" thickBot="1" x14ac:dyDescent="0.3">
      <c r="A62" s="546" t="s">
        <v>167</v>
      </c>
      <c r="B62" s="547"/>
      <c r="C62" s="547"/>
      <c r="D62" s="548"/>
      <c r="E62" s="546" t="str">
        <f>IF(ProjeNo&gt;0,ProjeNo,"")</f>
        <v/>
      </c>
      <c r="F62" s="547"/>
      <c r="G62" s="547"/>
      <c r="H62" s="547"/>
      <c r="I62" s="547"/>
      <c r="J62" s="547"/>
      <c r="K62" s="547"/>
      <c r="L62" s="548"/>
      <c r="M62" s="64"/>
      <c r="N62" s="46"/>
      <c r="O62" s="381"/>
      <c r="P62" s="46"/>
      <c r="Q62" s="46"/>
    </row>
    <row r="63" spans="1:17" ht="31.7" customHeight="1" thickBot="1" x14ac:dyDescent="0.3">
      <c r="A63" s="549" t="s">
        <v>168</v>
      </c>
      <c r="B63" s="550"/>
      <c r="C63" s="550"/>
      <c r="D63" s="551"/>
      <c r="E63" s="552" t="str">
        <f>IF(ProjeAdi&gt;0,ProjeAdi,"")</f>
        <v/>
      </c>
      <c r="F63" s="553"/>
      <c r="G63" s="553"/>
      <c r="H63" s="553"/>
      <c r="I63" s="553"/>
      <c r="J63" s="553"/>
      <c r="K63" s="553"/>
      <c r="L63" s="554"/>
      <c r="M63" s="64"/>
      <c r="N63" s="46"/>
      <c r="O63" s="381"/>
      <c r="P63" s="46"/>
      <c r="Q63" s="46"/>
    </row>
    <row r="64" spans="1:17" ht="51.95" customHeight="1" thickBot="1" x14ac:dyDescent="0.3">
      <c r="A64" s="543" t="s">
        <v>3</v>
      </c>
      <c r="B64" s="543" t="s">
        <v>182</v>
      </c>
      <c r="C64" s="543" t="s">
        <v>183</v>
      </c>
      <c r="D64" s="543" t="s">
        <v>187</v>
      </c>
      <c r="E64" s="543" t="s">
        <v>188</v>
      </c>
      <c r="F64" s="543" t="s">
        <v>96</v>
      </c>
      <c r="G64" s="543" t="s">
        <v>94</v>
      </c>
      <c r="H64" s="543" t="s">
        <v>95</v>
      </c>
      <c r="I64" s="562" t="s">
        <v>82</v>
      </c>
      <c r="J64" s="543" t="s">
        <v>83</v>
      </c>
      <c r="K64" s="387" t="s">
        <v>84</v>
      </c>
      <c r="L64" s="387" t="s">
        <v>84</v>
      </c>
      <c r="M64" s="64"/>
      <c r="N64" s="46"/>
      <c r="O64" s="381"/>
      <c r="P64" s="46"/>
      <c r="Q64" s="46"/>
    </row>
    <row r="65" spans="1:17" ht="16.5" thickBot="1" x14ac:dyDescent="0.3">
      <c r="A65" s="559"/>
      <c r="B65" s="544"/>
      <c r="C65" s="544"/>
      <c r="D65" s="559"/>
      <c r="E65" s="559"/>
      <c r="F65" s="559"/>
      <c r="G65" s="559"/>
      <c r="H65" s="559"/>
      <c r="I65" s="560"/>
      <c r="J65" s="559"/>
      <c r="K65" s="386" t="s">
        <v>85</v>
      </c>
      <c r="L65" s="386" t="s">
        <v>88</v>
      </c>
      <c r="M65" s="64"/>
      <c r="N65" s="46"/>
      <c r="O65" s="381"/>
      <c r="P65" s="46"/>
      <c r="Q65" s="46"/>
    </row>
    <row r="66" spans="1:17" ht="37.15" customHeight="1" x14ac:dyDescent="0.25">
      <c r="A66" s="388">
        <v>31</v>
      </c>
      <c r="B66" s="282"/>
      <c r="C66" s="270"/>
      <c r="D66" s="283"/>
      <c r="E66" s="27"/>
      <c r="F66" s="27"/>
      <c r="G66" s="27"/>
      <c r="H66" s="27"/>
      <c r="I66" s="28"/>
      <c r="J66" s="27"/>
      <c r="K66" s="198"/>
      <c r="L66" s="186"/>
      <c r="M66" s="121" t="s">
        <v>185</v>
      </c>
      <c r="N66" s="115">
        <f>IF(COUNTA(I66:J66)+COUNTA(L66)=3,0,1)</f>
        <v>1</v>
      </c>
      <c r="O66" s="117">
        <f>IF(N66=1,0,100000000)</f>
        <v>0</v>
      </c>
      <c r="P66" s="47"/>
      <c r="Q66" s="47"/>
    </row>
    <row r="67" spans="1:17" ht="37.15" customHeight="1" x14ac:dyDescent="0.25">
      <c r="A67" s="389">
        <v>32</v>
      </c>
      <c r="B67" s="288"/>
      <c r="C67" s="272"/>
      <c r="D67" s="289"/>
      <c r="E67" s="17"/>
      <c r="F67" s="17"/>
      <c r="G67" s="17"/>
      <c r="H67" s="17"/>
      <c r="I67" s="18"/>
      <c r="J67" s="17"/>
      <c r="K67" s="192"/>
      <c r="L67" s="188"/>
      <c r="M67" s="121" t="s">
        <v>185</v>
      </c>
      <c r="N67" s="115">
        <f t="shared" ref="N67:N80" si="5">IF(COUNTA(I67:J67)+COUNTA(L67)=3,0,1)</f>
        <v>1</v>
      </c>
      <c r="O67" s="117">
        <f t="shared" ref="O67:O80" si="6">IF(N67=1,0,100000000)</f>
        <v>0</v>
      </c>
      <c r="P67" s="46"/>
      <c r="Q67" s="46"/>
    </row>
    <row r="68" spans="1:17" ht="37.15" customHeight="1" x14ac:dyDescent="0.25">
      <c r="A68" s="389">
        <v>33</v>
      </c>
      <c r="B68" s="288"/>
      <c r="C68" s="272"/>
      <c r="D68" s="289"/>
      <c r="E68" s="17"/>
      <c r="F68" s="17"/>
      <c r="G68" s="17"/>
      <c r="H68" s="17"/>
      <c r="I68" s="18"/>
      <c r="J68" s="17"/>
      <c r="K68" s="192"/>
      <c r="L68" s="188"/>
      <c r="M68" s="121" t="s">
        <v>185</v>
      </c>
      <c r="N68" s="115">
        <f t="shared" si="5"/>
        <v>1</v>
      </c>
      <c r="O68" s="117">
        <f t="shared" si="6"/>
        <v>0</v>
      </c>
      <c r="P68" s="46"/>
      <c r="Q68" s="46"/>
    </row>
    <row r="69" spans="1:17" ht="37.15" customHeight="1" x14ac:dyDescent="0.25">
      <c r="A69" s="389">
        <v>34</v>
      </c>
      <c r="B69" s="288"/>
      <c r="C69" s="272"/>
      <c r="D69" s="289"/>
      <c r="E69" s="17"/>
      <c r="F69" s="17"/>
      <c r="G69" s="17"/>
      <c r="H69" s="17"/>
      <c r="I69" s="18"/>
      <c r="J69" s="17"/>
      <c r="K69" s="192"/>
      <c r="L69" s="188"/>
      <c r="M69" s="121" t="s">
        <v>185</v>
      </c>
      <c r="N69" s="115">
        <f t="shared" si="5"/>
        <v>1</v>
      </c>
      <c r="O69" s="117">
        <f t="shared" si="6"/>
        <v>0</v>
      </c>
      <c r="P69" s="46"/>
      <c r="Q69" s="46"/>
    </row>
    <row r="70" spans="1:17" ht="37.15" customHeight="1" x14ac:dyDescent="0.25">
      <c r="A70" s="389">
        <v>35</v>
      </c>
      <c r="B70" s="284"/>
      <c r="C70" s="280"/>
      <c r="D70" s="285"/>
      <c r="E70" s="19"/>
      <c r="F70" s="19"/>
      <c r="G70" s="19"/>
      <c r="H70" s="19"/>
      <c r="I70" s="42"/>
      <c r="J70" s="19"/>
      <c r="K70" s="199"/>
      <c r="L70" s="193"/>
      <c r="M70" s="121" t="s">
        <v>185</v>
      </c>
      <c r="N70" s="115">
        <f t="shared" si="5"/>
        <v>1</v>
      </c>
      <c r="O70" s="117">
        <f t="shared" si="6"/>
        <v>0</v>
      </c>
      <c r="P70" s="46"/>
      <c r="Q70" s="46"/>
    </row>
    <row r="71" spans="1:17" ht="37.15" customHeight="1" x14ac:dyDescent="0.25">
      <c r="A71" s="389">
        <v>36</v>
      </c>
      <c r="B71" s="284"/>
      <c r="C71" s="280"/>
      <c r="D71" s="285"/>
      <c r="E71" s="19"/>
      <c r="F71" s="19"/>
      <c r="G71" s="19"/>
      <c r="H71" s="19"/>
      <c r="I71" s="42"/>
      <c r="J71" s="19"/>
      <c r="K71" s="199"/>
      <c r="L71" s="193"/>
      <c r="M71" s="121" t="s">
        <v>185</v>
      </c>
      <c r="N71" s="115">
        <f t="shared" si="5"/>
        <v>1</v>
      </c>
      <c r="O71" s="117">
        <f t="shared" si="6"/>
        <v>0</v>
      </c>
      <c r="P71" s="46"/>
      <c r="Q71" s="46"/>
    </row>
    <row r="72" spans="1:17" ht="37.15" customHeight="1" x14ac:dyDescent="0.25">
      <c r="A72" s="389">
        <v>37</v>
      </c>
      <c r="B72" s="284"/>
      <c r="C72" s="280"/>
      <c r="D72" s="285"/>
      <c r="E72" s="19"/>
      <c r="F72" s="19"/>
      <c r="G72" s="19"/>
      <c r="H72" s="19"/>
      <c r="I72" s="42"/>
      <c r="J72" s="19"/>
      <c r="K72" s="199"/>
      <c r="L72" s="193"/>
      <c r="M72" s="121" t="s">
        <v>185</v>
      </c>
      <c r="N72" s="115">
        <f t="shared" si="5"/>
        <v>1</v>
      </c>
      <c r="O72" s="117">
        <f t="shared" si="6"/>
        <v>0</v>
      </c>
      <c r="P72" s="46"/>
      <c r="Q72" s="46"/>
    </row>
    <row r="73" spans="1:17" ht="37.15" customHeight="1" x14ac:dyDescent="0.25">
      <c r="A73" s="389">
        <v>38</v>
      </c>
      <c r="B73" s="284"/>
      <c r="C73" s="280"/>
      <c r="D73" s="285"/>
      <c r="E73" s="19"/>
      <c r="F73" s="19"/>
      <c r="G73" s="19"/>
      <c r="H73" s="19"/>
      <c r="I73" s="42"/>
      <c r="J73" s="19"/>
      <c r="K73" s="199"/>
      <c r="L73" s="193"/>
      <c r="M73" s="121" t="s">
        <v>185</v>
      </c>
      <c r="N73" s="115">
        <f t="shared" si="5"/>
        <v>1</v>
      </c>
      <c r="O73" s="117">
        <f t="shared" si="6"/>
        <v>0</v>
      </c>
      <c r="P73" s="46"/>
      <c r="Q73" s="46"/>
    </row>
    <row r="74" spans="1:17" ht="37.15" customHeight="1" x14ac:dyDescent="0.25">
      <c r="A74" s="390">
        <v>39</v>
      </c>
      <c r="B74" s="284"/>
      <c r="C74" s="280"/>
      <c r="D74" s="285"/>
      <c r="E74" s="19"/>
      <c r="F74" s="19"/>
      <c r="G74" s="19"/>
      <c r="H74" s="19"/>
      <c r="I74" s="42"/>
      <c r="J74" s="19"/>
      <c r="K74" s="199"/>
      <c r="L74" s="193"/>
      <c r="M74" s="121" t="s">
        <v>185</v>
      </c>
      <c r="N74" s="115">
        <f t="shared" si="5"/>
        <v>1</v>
      </c>
      <c r="O74" s="117">
        <f t="shared" si="6"/>
        <v>0</v>
      </c>
      <c r="P74" s="46"/>
      <c r="Q74" s="46"/>
    </row>
    <row r="75" spans="1:17" ht="37.15" customHeight="1" x14ac:dyDescent="0.25">
      <c r="A75" s="390">
        <v>40</v>
      </c>
      <c r="B75" s="284"/>
      <c r="C75" s="280"/>
      <c r="D75" s="285"/>
      <c r="E75" s="19"/>
      <c r="F75" s="19"/>
      <c r="G75" s="19"/>
      <c r="H75" s="19"/>
      <c r="I75" s="42"/>
      <c r="J75" s="19"/>
      <c r="K75" s="199"/>
      <c r="L75" s="193"/>
      <c r="M75" s="121" t="s">
        <v>185</v>
      </c>
      <c r="N75" s="115">
        <f t="shared" si="5"/>
        <v>1</v>
      </c>
      <c r="O75" s="117">
        <f t="shared" si="6"/>
        <v>0</v>
      </c>
      <c r="P75" s="46"/>
      <c r="Q75" s="46"/>
    </row>
    <row r="76" spans="1:17" ht="37.15" customHeight="1" x14ac:dyDescent="0.25">
      <c r="A76" s="390">
        <v>41</v>
      </c>
      <c r="B76" s="284"/>
      <c r="C76" s="280"/>
      <c r="D76" s="285"/>
      <c r="E76" s="19"/>
      <c r="F76" s="19"/>
      <c r="G76" s="19"/>
      <c r="H76" s="19"/>
      <c r="I76" s="42"/>
      <c r="J76" s="19"/>
      <c r="K76" s="199"/>
      <c r="L76" s="193"/>
      <c r="M76" s="121" t="s">
        <v>185</v>
      </c>
      <c r="N76" s="115">
        <f t="shared" si="5"/>
        <v>1</v>
      </c>
      <c r="O76" s="117">
        <f t="shared" si="6"/>
        <v>0</v>
      </c>
      <c r="P76" s="46"/>
      <c r="Q76" s="46"/>
    </row>
    <row r="77" spans="1:17" ht="37.15" customHeight="1" x14ac:dyDescent="0.25">
      <c r="A77" s="390">
        <v>42</v>
      </c>
      <c r="B77" s="284"/>
      <c r="C77" s="280"/>
      <c r="D77" s="285"/>
      <c r="E77" s="19"/>
      <c r="F77" s="19"/>
      <c r="G77" s="19"/>
      <c r="H77" s="19"/>
      <c r="I77" s="42"/>
      <c r="J77" s="19"/>
      <c r="K77" s="199"/>
      <c r="L77" s="193"/>
      <c r="M77" s="121" t="s">
        <v>185</v>
      </c>
      <c r="N77" s="115">
        <f t="shared" si="5"/>
        <v>1</v>
      </c>
      <c r="O77" s="117">
        <f t="shared" si="6"/>
        <v>0</v>
      </c>
      <c r="P77" s="46"/>
      <c r="Q77" s="46"/>
    </row>
    <row r="78" spans="1:17" ht="37.15" customHeight="1" x14ac:dyDescent="0.25">
      <c r="A78" s="390">
        <v>43</v>
      </c>
      <c r="B78" s="284"/>
      <c r="C78" s="280"/>
      <c r="D78" s="285"/>
      <c r="E78" s="19"/>
      <c r="F78" s="19"/>
      <c r="G78" s="19"/>
      <c r="H78" s="19"/>
      <c r="I78" s="42"/>
      <c r="J78" s="19"/>
      <c r="K78" s="199"/>
      <c r="L78" s="193"/>
      <c r="M78" s="121" t="s">
        <v>185</v>
      </c>
      <c r="N78" s="115">
        <f t="shared" si="5"/>
        <v>1</v>
      </c>
      <c r="O78" s="117">
        <f t="shared" si="6"/>
        <v>0</v>
      </c>
      <c r="P78" s="46"/>
      <c r="Q78" s="46"/>
    </row>
    <row r="79" spans="1:17" ht="37.15" customHeight="1" x14ac:dyDescent="0.25">
      <c r="A79" s="390">
        <v>44</v>
      </c>
      <c r="B79" s="284"/>
      <c r="C79" s="280"/>
      <c r="D79" s="285"/>
      <c r="E79" s="19"/>
      <c r="F79" s="19"/>
      <c r="G79" s="19"/>
      <c r="H79" s="19"/>
      <c r="I79" s="42"/>
      <c r="J79" s="19"/>
      <c r="K79" s="199"/>
      <c r="L79" s="193"/>
      <c r="M79" s="121" t="s">
        <v>185</v>
      </c>
      <c r="N79" s="115">
        <f t="shared" si="5"/>
        <v>1</v>
      </c>
      <c r="O79" s="117">
        <f t="shared" si="6"/>
        <v>0</v>
      </c>
      <c r="P79" s="46"/>
      <c r="Q79" s="46"/>
    </row>
    <row r="80" spans="1:17" ht="37.15" customHeight="1" thickBot="1" x14ac:dyDescent="0.3">
      <c r="A80" s="391">
        <v>45</v>
      </c>
      <c r="B80" s="286"/>
      <c r="C80" s="281"/>
      <c r="D80" s="287"/>
      <c r="E80" s="21"/>
      <c r="F80" s="21"/>
      <c r="G80" s="21"/>
      <c r="H80" s="21"/>
      <c r="I80" s="44"/>
      <c r="J80" s="21"/>
      <c r="K80" s="200"/>
      <c r="L80" s="194"/>
      <c r="M80" s="121" t="s">
        <v>185</v>
      </c>
      <c r="N80" s="115">
        <f t="shared" si="5"/>
        <v>1</v>
      </c>
      <c r="O80" s="117">
        <f t="shared" si="6"/>
        <v>0</v>
      </c>
      <c r="P80" s="119">
        <f>IF(COUNTA(I66:L80)&gt;0,1,0)</f>
        <v>0</v>
      </c>
      <c r="Q80" s="46"/>
    </row>
    <row r="81" spans="1:17" ht="37.15" customHeight="1" thickBot="1" x14ac:dyDescent="0.3">
      <c r="A81" s="561" t="s">
        <v>189</v>
      </c>
      <c r="B81" s="561"/>
      <c r="C81" s="561"/>
      <c r="D81" s="561"/>
      <c r="E81" s="561"/>
      <c r="F81" s="561"/>
      <c r="G81" s="561"/>
      <c r="H81" s="561"/>
      <c r="I81" s="383"/>
      <c r="J81" s="303" t="s">
        <v>35</v>
      </c>
      <c r="K81" s="201">
        <f>SUM(K66:K80)+K52</f>
        <v>0</v>
      </c>
      <c r="L81" s="384"/>
      <c r="M81" s="2"/>
      <c r="N81" s="46"/>
      <c r="O81" s="381"/>
      <c r="P81" s="46"/>
      <c r="Q81" s="46"/>
    </row>
    <row r="82" spans="1:17" ht="37.15" customHeight="1" x14ac:dyDescent="0.25">
      <c r="A82" s="119" t="s">
        <v>136</v>
      </c>
      <c r="B82" s="46"/>
      <c r="C82" s="46"/>
      <c r="D82" s="46"/>
      <c r="E82" s="46"/>
      <c r="F82" s="46"/>
      <c r="G82" s="46"/>
      <c r="H82" s="46"/>
      <c r="I82" s="383"/>
      <c r="J82" s="46"/>
      <c r="K82" s="381"/>
      <c r="L82" s="381"/>
      <c r="M82" s="110" t="s">
        <v>185</v>
      </c>
      <c r="N82" s="46"/>
      <c r="O82" s="381"/>
      <c r="P82" s="46"/>
      <c r="Q82" s="46"/>
    </row>
    <row r="83" spans="1:17" x14ac:dyDescent="0.25">
      <c r="A83" s="46"/>
      <c r="B83" s="46"/>
      <c r="C83" s="46"/>
      <c r="D83" s="46"/>
      <c r="E83" s="46"/>
      <c r="F83" s="46"/>
      <c r="G83" s="46"/>
      <c r="H83" s="46"/>
      <c r="I83" s="383"/>
      <c r="J83" s="46"/>
      <c r="K83" s="381"/>
      <c r="L83" s="381"/>
      <c r="M83" s="64"/>
      <c r="N83" s="46"/>
      <c r="O83" s="381"/>
      <c r="P83" s="46"/>
      <c r="Q83" s="46"/>
    </row>
    <row r="84" spans="1:17" ht="18.75" x14ac:dyDescent="0.3">
      <c r="A84" s="46"/>
      <c r="B84" s="46"/>
      <c r="C84" s="46"/>
      <c r="D84" s="352" t="s">
        <v>32</v>
      </c>
      <c r="E84" s="354">
        <f ca="1">imzatarihi</f>
        <v>46091</v>
      </c>
      <c r="F84" s="379" t="s">
        <v>33</v>
      </c>
      <c r="G84" s="355" t="str">
        <f>IF(kurulusyetkilisi&gt;0,kurulusyetkilisi,"")</f>
        <v/>
      </c>
      <c r="H84" s="46"/>
      <c r="I84" s="46"/>
      <c r="J84" s="46"/>
      <c r="K84" s="46"/>
      <c r="L84" s="381"/>
      <c r="M84" s="64"/>
      <c r="N84" s="46"/>
      <c r="O84" s="381"/>
      <c r="P84" s="46"/>
      <c r="Q84" s="46"/>
    </row>
    <row r="85" spans="1:17" ht="18.75" x14ac:dyDescent="0.3">
      <c r="A85" s="46"/>
      <c r="B85" s="46"/>
      <c r="C85" s="46"/>
      <c r="D85" s="46"/>
      <c r="E85" s="234"/>
      <c r="F85" s="379" t="s">
        <v>34</v>
      </c>
      <c r="G85" s="46"/>
      <c r="H85" s="233"/>
      <c r="I85" s="46"/>
      <c r="J85" s="46"/>
      <c r="K85" s="46"/>
      <c r="L85" s="381"/>
      <c r="M85" s="64"/>
      <c r="N85" s="46"/>
      <c r="O85" s="381"/>
      <c r="P85" s="46"/>
      <c r="Q85" s="46"/>
    </row>
    <row r="86" spans="1:17" x14ac:dyDescent="0.25">
      <c r="A86" s="46"/>
      <c r="B86" s="46"/>
      <c r="C86" s="46"/>
      <c r="D86" s="46"/>
      <c r="E86" s="46"/>
      <c r="F86" s="46"/>
      <c r="G86" s="46"/>
      <c r="H86" s="46"/>
      <c r="I86" s="383"/>
      <c r="J86" s="46"/>
      <c r="K86" s="381"/>
      <c r="L86" s="381"/>
      <c r="M86" s="64"/>
      <c r="N86" s="46"/>
      <c r="O86" s="381"/>
      <c r="P86" s="46"/>
      <c r="Q86" s="46"/>
    </row>
    <row r="87" spans="1:17" x14ac:dyDescent="0.25">
      <c r="A87" s="46"/>
      <c r="B87" s="46"/>
      <c r="C87" s="46"/>
      <c r="D87" s="46"/>
      <c r="E87" s="46"/>
      <c r="F87" s="46"/>
      <c r="G87" s="46"/>
      <c r="H87" s="46"/>
      <c r="I87" s="383"/>
      <c r="J87" s="46"/>
      <c r="K87" s="381"/>
      <c r="L87" s="381"/>
      <c r="M87" s="64"/>
      <c r="N87" s="46"/>
      <c r="O87" s="381"/>
      <c r="P87" s="46"/>
      <c r="Q87" s="46"/>
    </row>
    <row r="88" spans="1:17" x14ac:dyDescent="0.25">
      <c r="A88" s="555" t="s">
        <v>184</v>
      </c>
      <c r="B88" s="555"/>
      <c r="C88" s="555"/>
      <c r="D88" s="555"/>
      <c r="E88" s="555"/>
      <c r="F88" s="555"/>
      <c r="G88" s="555"/>
      <c r="H88" s="555"/>
      <c r="I88" s="555"/>
      <c r="J88" s="555"/>
      <c r="K88" s="555"/>
      <c r="L88" s="555"/>
      <c r="M88" s="252"/>
      <c r="N88" s="77"/>
      <c r="O88" s="381"/>
      <c r="P88" s="46"/>
      <c r="Q88" s="46"/>
    </row>
    <row r="89" spans="1:17" ht="15.6" customHeight="1" x14ac:dyDescent="0.25">
      <c r="A89" s="508" t="s">
        <v>185</v>
      </c>
      <c r="B89" s="508"/>
      <c r="C89" s="508"/>
      <c r="D89" s="508"/>
      <c r="E89" s="508"/>
      <c r="F89" s="508"/>
      <c r="G89" s="508"/>
      <c r="H89" s="508"/>
      <c r="I89" s="508"/>
      <c r="J89" s="508"/>
      <c r="K89" s="508"/>
      <c r="L89" s="508"/>
      <c r="M89" s="75"/>
      <c r="N89" s="77"/>
      <c r="O89" s="382"/>
      <c r="P89" s="46"/>
      <c r="Q89" s="46"/>
    </row>
    <row r="90" spans="1:17" ht="15.95" customHeight="1" thickBot="1" x14ac:dyDescent="0.3">
      <c r="A90" s="556" t="s">
        <v>186</v>
      </c>
      <c r="B90" s="556"/>
      <c r="C90" s="556"/>
      <c r="D90" s="556"/>
      <c r="E90" s="556"/>
      <c r="F90" s="556"/>
      <c r="G90" s="556"/>
      <c r="H90" s="556"/>
      <c r="I90" s="556"/>
      <c r="J90" s="556"/>
      <c r="K90" s="556"/>
      <c r="L90" s="556"/>
      <c r="M90" s="75"/>
      <c r="N90" s="77"/>
      <c r="O90" s="382"/>
      <c r="P90" s="46"/>
      <c r="Q90" s="46"/>
    </row>
    <row r="91" spans="1:17" ht="31.7" customHeight="1" thickBot="1" x14ac:dyDescent="0.3">
      <c r="A91" s="546" t="s">
        <v>167</v>
      </c>
      <c r="B91" s="547"/>
      <c r="C91" s="547"/>
      <c r="D91" s="548"/>
      <c r="E91" s="546" t="str">
        <f>IF(ProjeNo&gt;0,ProjeNo,"")</f>
        <v/>
      </c>
      <c r="F91" s="547"/>
      <c r="G91" s="547"/>
      <c r="H91" s="547"/>
      <c r="I91" s="547"/>
      <c r="J91" s="547"/>
      <c r="K91" s="547"/>
      <c r="L91" s="548"/>
      <c r="M91" s="64"/>
      <c r="N91" s="46"/>
      <c r="O91" s="381"/>
      <c r="P91" s="46"/>
      <c r="Q91" s="46"/>
    </row>
    <row r="92" spans="1:17" ht="31.7" customHeight="1" thickBot="1" x14ac:dyDescent="0.3">
      <c r="A92" s="549" t="s">
        <v>168</v>
      </c>
      <c r="B92" s="550"/>
      <c r="C92" s="550"/>
      <c r="D92" s="551"/>
      <c r="E92" s="552" t="str">
        <f>IF(ProjeAdi&gt;0,ProjeAdi,"")</f>
        <v/>
      </c>
      <c r="F92" s="553"/>
      <c r="G92" s="553"/>
      <c r="H92" s="553"/>
      <c r="I92" s="553"/>
      <c r="J92" s="553"/>
      <c r="K92" s="553"/>
      <c r="L92" s="554"/>
      <c r="M92" s="64"/>
      <c r="N92" s="46"/>
      <c r="O92" s="381"/>
      <c r="P92" s="46"/>
      <c r="Q92" s="46"/>
    </row>
    <row r="93" spans="1:17" ht="51.95" customHeight="1" thickBot="1" x14ac:dyDescent="0.3">
      <c r="A93" s="543" t="s">
        <v>3</v>
      </c>
      <c r="B93" s="543" t="s">
        <v>182</v>
      </c>
      <c r="C93" s="543" t="s">
        <v>183</v>
      </c>
      <c r="D93" s="543" t="s">
        <v>187</v>
      </c>
      <c r="E93" s="543" t="s">
        <v>188</v>
      </c>
      <c r="F93" s="543" t="s">
        <v>96</v>
      </c>
      <c r="G93" s="543" t="s">
        <v>94</v>
      </c>
      <c r="H93" s="543" t="s">
        <v>95</v>
      </c>
      <c r="I93" s="562" t="s">
        <v>82</v>
      </c>
      <c r="J93" s="543" t="s">
        <v>83</v>
      </c>
      <c r="K93" s="387" t="s">
        <v>84</v>
      </c>
      <c r="L93" s="387" t="s">
        <v>84</v>
      </c>
      <c r="M93" s="64"/>
      <c r="N93" s="46"/>
      <c r="O93" s="381"/>
      <c r="P93" s="46"/>
      <c r="Q93" s="46"/>
    </row>
    <row r="94" spans="1:17" ht="16.5" thickBot="1" x14ac:dyDescent="0.3">
      <c r="A94" s="559"/>
      <c r="B94" s="544"/>
      <c r="C94" s="544"/>
      <c r="D94" s="559"/>
      <c r="E94" s="559"/>
      <c r="F94" s="559"/>
      <c r="G94" s="559"/>
      <c r="H94" s="559"/>
      <c r="I94" s="560"/>
      <c r="J94" s="559"/>
      <c r="K94" s="386" t="s">
        <v>85</v>
      </c>
      <c r="L94" s="386" t="s">
        <v>88</v>
      </c>
      <c r="M94" s="64"/>
      <c r="N94" s="46"/>
      <c r="O94" s="381"/>
      <c r="P94" s="46"/>
      <c r="Q94" s="46"/>
    </row>
    <row r="95" spans="1:17" ht="37.15" customHeight="1" x14ac:dyDescent="0.25">
      <c r="A95" s="388">
        <v>46</v>
      </c>
      <c r="B95" s="282"/>
      <c r="C95" s="270"/>
      <c r="D95" s="283"/>
      <c r="E95" s="27"/>
      <c r="F95" s="27"/>
      <c r="G95" s="27"/>
      <c r="H95" s="27"/>
      <c r="I95" s="28"/>
      <c r="J95" s="27"/>
      <c r="K95" s="198"/>
      <c r="L95" s="186"/>
      <c r="M95" s="121" t="s">
        <v>185</v>
      </c>
      <c r="N95" s="115">
        <f>IF(COUNTA(I95:J95)+COUNTA(L95)=3,0,1)</f>
        <v>1</v>
      </c>
      <c r="O95" s="117">
        <f>IF(N95=1,0,100000000)</f>
        <v>0</v>
      </c>
      <c r="P95" s="46"/>
      <c r="Q95" s="46"/>
    </row>
    <row r="96" spans="1:17" ht="37.15" customHeight="1" x14ac:dyDescent="0.25">
      <c r="A96" s="389">
        <v>47</v>
      </c>
      <c r="B96" s="288"/>
      <c r="C96" s="272"/>
      <c r="D96" s="289"/>
      <c r="E96" s="17"/>
      <c r="F96" s="17"/>
      <c r="G96" s="17"/>
      <c r="H96" s="17"/>
      <c r="I96" s="18"/>
      <c r="J96" s="17"/>
      <c r="K96" s="192"/>
      <c r="L96" s="188"/>
      <c r="M96" s="121" t="s">
        <v>185</v>
      </c>
      <c r="N96" s="115">
        <f t="shared" ref="N96:N109" si="7">IF(COUNTA(I96:J96)+COUNTA(L96)=3,0,1)</f>
        <v>1</v>
      </c>
      <c r="O96" s="117">
        <f t="shared" ref="O96:O109" si="8">IF(N96=1,0,100000000)</f>
        <v>0</v>
      </c>
      <c r="P96" s="47"/>
      <c r="Q96" s="47"/>
    </row>
    <row r="97" spans="1:17" ht="37.15" customHeight="1" x14ac:dyDescent="0.25">
      <c r="A97" s="389">
        <v>48</v>
      </c>
      <c r="B97" s="288"/>
      <c r="C97" s="272"/>
      <c r="D97" s="289"/>
      <c r="E97" s="17"/>
      <c r="F97" s="17"/>
      <c r="G97" s="17"/>
      <c r="H97" s="17"/>
      <c r="I97" s="18"/>
      <c r="J97" s="17"/>
      <c r="K97" s="192"/>
      <c r="L97" s="188"/>
      <c r="M97" s="121" t="s">
        <v>185</v>
      </c>
      <c r="N97" s="115">
        <f t="shared" si="7"/>
        <v>1</v>
      </c>
      <c r="O97" s="117">
        <f t="shared" si="8"/>
        <v>0</v>
      </c>
      <c r="P97" s="46"/>
      <c r="Q97" s="46"/>
    </row>
    <row r="98" spans="1:17" ht="37.15" customHeight="1" x14ac:dyDescent="0.25">
      <c r="A98" s="389">
        <v>49</v>
      </c>
      <c r="B98" s="288"/>
      <c r="C98" s="272"/>
      <c r="D98" s="289"/>
      <c r="E98" s="17"/>
      <c r="F98" s="17"/>
      <c r="G98" s="17"/>
      <c r="H98" s="17"/>
      <c r="I98" s="18"/>
      <c r="J98" s="17"/>
      <c r="K98" s="192"/>
      <c r="L98" s="188"/>
      <c r="M98" s="121" t="s">
        <v>185</v>
      </c>
      <c r="N98" s="115">
        <f t="shared" si="7"/>
        <v>1</v>
      </c>
      <c r="O98" s="117">
        <f t="shared" si="8"/>
        <v>0</v>
      </c>
      <c r="P98" s="46"/>
      <c r="Q98" s="46"/>
    </row>
    <row r="99" spans="1:17" ht="37.15" customHeight="1" x14ac:dyDescent="0.25">
      <c r="A99" s="389">
        <v>50</v>
      </c>
      <c r="B99" s="284"/>
      <c r="C99" s="280"/>
      <c r="D99" s="285"/>
      <c r="E99" s="19"/>
      <c r="F99" s="19"/>
      <c r="G99" s="19"/>
      <c r="H99" s="19"/>
      <c r="I99" s="42"/>
      <c r="J99" s="19"/>
      <c r="K99" s="199"/>
      <c r="L99" s="193"/>
      <c r="M99" s="121" t="s">
        <v>185</v>
      </c>
      <c r="N99" s="115">
        <f t="shared" si="7"/>
        <v>1</v>
      </c>
      <c r="O99" s="117">
        <f t="shared" si="8"/>
        <v>0</v>
      </c>
      <c r="P99" s="46"/>
      <c r="Q99" s="46"/>
    </row>
    <row r="100" spans="1:17" ht="37.15" customHeight="1" x14ac:dyDescent="0.25">
      <c r="A100" s="389">
        <v>51</v>
      </c>
      <c r="B100" s="284"/>
      <c r="C100" s="280"/>
      <c r="D100" s="285"/>
      <c r="E100" s="19"/>
      <c r="F100" s="19"/>
      <c r="G100" s="19"/>
      <c r="H100" s="19"/>
      <c r="I100" s="42"/>
      <c r="J100" s="19"/>
      <c r="K100" s="199"/>
      <c r="L100" s="193"/>
      <c r="M100" s="121" t="s">
        <v>185</v>
      </c>
      <c r="N100" s="115">
        <f t="shared" si="7"/>
        <v>1</v>
      </c>
      <c r="O100" s="117">
        <f t="shared" si="8"/>
        <v>0</v>
      </c>
      <c r="P100" s="46"/>
      <c r="Q100" s="46"/>
    </row>
    <row r="101" spans="1:17" ht="37.15" customHeight="1" x14ac:dyDescent="0.25">
      <c r="A101" s="389">
        <v>52</v>
      </c>
      <c r="B101" s="284"/>
      <c r="C101" s="280"/>
      <c r="D101" s="285"/>
      <c r="E101" s="19"/>
      <c r="F101" s="19"/>
      <c r="G101" s="19"/>
      <c r="H101" s="19"/>
      <c r="I101" s="42"/>
      <c r="J101" s="19"/>
      <c r="K101" s="199"/>
      <c r="L101" s="193"/>
      <c r="M101" s="121" t="s">
        <v>185</v>
      </c>
      <c r="N101" s="115">
        <f t="shared" si="7"/>
        <v>1</v>
      </c>
      <c r="O101" s="117">
        <f t="shared" si="8"/>
        <v>0</v>
      </c>
      <c r="P101" s="46"/>
      <c r="Q101" s="46"/>
    </row>
    <row r="102" spans="1:17" ht="37.15" customHeight="1" x14ac:dyDescent="0.25">
      <c r="A102" s="389">
        <v>53</v>
      </c>
      <c r="B102" s="284"/>
      <c r="C102" s="280"/>
      <c r="D102" s="285"/>
      <c r="E102" s="19"/>
      <c r="F102" s="19"/>
      <c r="G102" s="19"/>
      <c r="H102" s="19"/>
      <c r="I102" s="42"/>
      <c r="J102" s="19"/>
      <c r="K102" s="199"/>
      <c r="L102" s="193"/>
      <c r="M102" s="121" t="s">
        <v>185</v>
      </c>
      <c r="N102" s="115">
        <f t="shared" si="7"/>
        <v>1</v>
      </c>
      <c r="O102" s="117">
        <f t="shared" si="8"/>
        <v>0</v>
      </c>
      <c r="P102" s="46"/>
      <c r="Q102" s="46"/>
    </row>
    <row r="103" spans="1:17" ht="37.15" customHeight="1" x14ac:dyDescent="0.25">
      <c r="A103" s="390">
        <v>54</v>
      </c>
      <c r="B103" s="284"/>
      <c r="C103" s="280"/>
      <c r="D103" s="285"/>
      <c r="E103" s="19"/>
      <c r="F103" s="19"/>
      <c r="G103" s="19"/>
      <c r="H103" s="19"/>
      <c r="I103" s="42"/>
      <c r="J103" s="19"/>
      <c r="K103" s="199"/>
      <c r="L103" s="193"/>
      <c r="M103" s="121" t="s">
        <v>185</v>
      </c>
      <c r="N103" s="115">
        <f t="shared" si="7"/>
        <v>1</v>
      </c>
      <c r="O103" s="117">
        <f t="shared" si="8"/>
        <v>0</v>
      </c>
      <c r="P103" s="46"/>
      <c r="Q103" s="46"/>
    </row>
    <row r="104" spans="1:17" ht="37.15" customHeight="1" x14ac:dyDescent="0.25">
      <c r="A104" s="390">
        <v>55</v>
      </c>
      <c r="B104" s="284"/>
      <c r="C104" s="280"/>
      <c r="D104" s="285"/>
      <c r="E104" s="19"/>
      <c r="F104" s="19"/>
      <c r="G104" s="19"/>
      <c r="H104" s="19"/>
      <c r="I104" s="42"/>
      <c r="J104" s="19"/>
      <c r="K104" s="199"/>
      <c r="L104" s="193"/>
      <c r="M104" s="121" t="s">
        <v>185</v>
      </c>
      <c r="N104" s="115">
        <f t="shared" si="7"/>
        <v>1</v>
      </c>
      <c r="O104" s="117">
        <f t="shared" si="8"/>
        <v>0</v>
      </c>
      <c r="P104" s="46"/>
      <c r="Q104" s="46"/>
    </row>
    <row r="105" spans="1:17" ht="37.15" customHeight="1" x14ac:dyDescent="0.25">
      <c r="A105" s="390">
        <v>56</v>
      </c>
      <c r="B105" s="284"/>
      <c r="C105" s="280"/>
      <c r="D105" s="285"/>
      <c r="E105" s="19"/>
      <c r="F105" s="19"/>
      <c r="G105" s="19"/>
      <c r="H105" s="19"/>
      <c r="I105" s="42"/>
      <c r="J105" s="19"/>
      <c r="K105" s="199"/>
      <c r="L105" s="193"/>
      <c r="M105" s="121" t="s">
        <v>185</v>
      </c>
      <c r="N105" s="115">
        <f t="shared" si="7"/>
        <v>1</v>
      </c>
      <c r="O105" s="117">
        <f t="shared" si="8"/>
        <v>0</v>
      </c>
      <c r="P105" s="46"/>
      <c r="Q105" s="46"/>
    </row>
    <row r="106" spans="1:17" ht="37.15" customHeight="1" x14ac:dyDescent="0.25">
      <c r="A106" s="390">
        <v>57</v>
      </c>
      <c r="B106" s="284"/>
      <c r="C106" s="280"/>
      <c r="D106" s="285"/>
      <c r="E106" s="19"/>
      <c r="F106" s="19"/>
      <c r="G106" s="19"/>
      <c r="H106" s="19"/>
      <c r="I106" s="42"/>
      <c r="J106" s="19"/>
      <c r="K106" s="199"/>
      <c r="L106" s="193"/>
      <c r="M106" s="121" t="s">
        <v>185</v>
      </c>
      <c r="N106" s="115">
        <f t="shared" si="7"/>
        <v>1</v>
      </c>
      <c r="O106" s="117">
        <f t="shared" si="8"/>
        <v>0</v>
      </c>
      <c r="P106" s="46"/>
      <c r="Q106" s="46"/>
    </row>
    <row r="107" spans="1:17" ht="37.15" customHeight="1" x14ac:dyDescent="0.25">
      <c r="A107" s="390">
        <v>58</v>
      </c>
      <c r="B107" s="284"/>
      <c r="C107" s="280"/>
      <c r="D107" s="285"/>
      <c r="E107" s="19"/>
      <c r="F107" s="19"/>
      <c r="G107" s="19"/>
      <c r="H107" s="19"/>
      <c r="I107" s="42"/>
      <c r="J107" s="19"/>
      <c r="K107" s="199"/>
      <c r="L107" s="193"/>
      <c r="M107" s="121" t="s">
        <v>185</v>
      </c>
      <c r="N107" s="115">
        <f t="shared" si="7"/>
        <v>1</v>
      </c>
      <c r="O107" s="117">
        <f t="shared" si="8"/>
        <v>0</v>
      </c>
      <c r="P107" s="46"/>
      <c r="Q107" s="46"/>
    </row>
    <row r="108" spans="1:17" ht="37.15" customHeight="1" x14ac:dyDescent="0.25">
      <c r="A108" s="390">
        <v>59</v>
      </c>
      <c r="B108" s="284"/>
      <c r="C108" s="280"/>
      <c r="D108" s="285"/>
      <c r="E108" s="19"/>
      <c r="F108" s="19"/>
      <c r="G108" s="19"/>
      <c r="H108" s="19"/>
      <c r="I108" s="42"/>
      <c r="J108" s="19"/>
      <c r="K108" s="199"/>
      <c r="L108" s="193"/>
      <c r="M108" s="121" t="s">
        <v>185</v>
      </c>
      <c r="N108" s="115">
        <f t="shared" si="7"/>
        <v>1</v>
      </c>
      <c r="O108" s="117">
        <f t="shared" si="8"/>
        <v>0</v>
      </c>
      <c r="P108" s="46"/>
      <c r="Q108" s="46"/>
    </row>
    <row r="109" spans="1:17" ht="37.15" customHeight="1" thickBot="1" x14ac:dyDescent="0.3">
      <c r="A109" s="391">
        <v>60</v>
      </c>
      <c r="B109" s="286"/>
      <c r="C109" s="281"/>
      <c r="D109" s="287"/>
      <c r="E109" s="21"/>
      <c r="F109" s="21"/>
      <c r="G109" s="21"/>
      <c r="H109" s="21"/>
      <c r="I109" s="44"/>
      <c r="J109" s="21"/>
      <c r="K109" s="200"/>
      <c r="L109" s="194"/>
      <c r="M109" s="121" t="s">
        <v>185</v>
      </c>
      <c r="N109" s="115">
        <f t="shared" si="7"/>
        <v>1</v>
      </c>
      <c r="O109" s="117">
        <f t="shared" si="8"/>
        <v>0</v>
      </c>
      <c r="P109" s="119">
        <f>IF(COUNTA(I95:L109)&gt;0,1,0)</f>
        <v>0</v>
      </c>
      <c r="Q109" s="46"/>
    </row>
    <row r="110" spans="1:17" ht="37.15" customHeight="1" thickBot="1" x14ac:dyDescent="0.3">
      <c r="A110" s="561" t="s">
        <v>189</v>
      </c>
      <c r="B110" s="561"/>
      <c r="C110" s="561"/>
      <c r="D110" s="561"/>
      <c r="E110" s="561"/>
      <c r="F110" s="561"/>
      <c r="G110" s="561"/>
      <c r="H110" s="561"/>
      <c r="I110" s="383"/>
      <c r="J110" s="303" t="s">
        <v>35</v>
      </c>
      <c r="K110" s="201">
        <f>SUM(K95:K109)+K81</f>
        <v>0</v>
      </c>
      <c r="L110" s="384"/>
      <c r="M110" s="2"/>
      <c r="N110" s="46"/>
      <c r="O110" s="381"/>
      <c r="P110" s="46"/>
      <c r="Q110" s="46"/>
    </row>
    <row r="111" spans="1:17" ht="37.15" customHeight="1" x14ac:dyDescent="0.25">
      <c r="A111" s="119" t="s">
        <v>136</v>
      </c>
      <c r="B111" s="46"/>
      <c r="C111" s="46"/>
      <c r="D111" s="46"/>
      <c r="E111" s="46"/>
      <c r="F111" s="46"/>
      <c r="G111" s="46"/>
      <c r="H111" s="46"/>
      <c r="I111" s="383"/>
      <c r="J111" s="46"/>
      <c r="K111" s="381"/>
      <c r="L111" s="381"/>
      <c r="M111" s="110" t="s">
        <v>185</v>
      </c>
      <c r="N111" s="46"/>
      <c r="O111" s="381"/>
      <c r="P111" s="46"/>
      <c r="Q111" s="46"/>
    </row>
    <row r="112" spans="1:17" x14ac:dyDescent="0.25">
      <c r="A112" s="46"/>
      <c r="B112" s="46"/>
      <c r="C112" s="46"/>
      <c r="D112" s="46"/>
      <c r="E112" s="46"/>
      <c r="F112" s="46"/>
      <c r="G112" s="46"/>
      <c r="H112" s="46"/>
      <c r="I112" s="383"/>
      <c r="J112" s="46"/>
      <c r="K112" s="381"/>
      <c r="L112" s="381"/>
      <c r="M112" s="64"/>
      <c r="N112" s="46"/>
      <c r="O112" s="381"/>
      <c r="P112" s="46"/>
      <c r="Q112" s="46"/>
    </row>
    <row r="113" spans="1:17" ht="18.75" x14ac:dyDescent="0.3">
      <c r="A113" s="46"/>
      <c r="B113" s="46"/>
      <c r="C113" s="46"/>
      <c r="D113" s="352" t="s">
        <v>32</v>
      </c>
      <c r="E113" s="354">
        <f ca="1">imzatarihi</f>
        <v>46091</v>
      </c>
      <c r="F113" s="379" t="s">
        <v>33</v>
      </c>
      <c r="G113" s="355" t="str">
        <f>IF(kurulusyetkilisi&gt;0,kurulusyetkilisi,"")</f>
        <v/>
      </c>
      <c r="H113" s="46"/>
      <c r="I113" s="46"/>
      <c r="J113" s="46"/>
      <c r="K113" s="46"/>
      <c r="L113" s="381"/>
      <c r="M113" s="64"/>
      <c r="N113" s="46"/>
      <c r="O113" s="381"/>
      <c r="P113" s="46"/>
      <c r="Q113" s="46"/>
    </row>
    <row r="114" spans="1:17" ht="18.75" x14ac:dyDescent="0.3">
      <c r="A114" s="46"/>
      <c r="B114" s="46"/>
      <c r="C114" s="46"/>
      <c r="D114" s="46"/>
      <c r="E114" s="234"/>
      <c r="F114" s="379" t="s">
        <v>34</v>
      </c>
      <c r="G114" s="46"/>
      <c r="H114" s="233"/>
      <c r="I114" s="46"/>
      <c r="J114" s="46"/>
      <c r="K114" s="46"/>
      <c r="L114" s="381"/>
      <c r="M114" s="64"/>
      <c r="N114" s="46"/>
      <c r="O114" s="381"/>
      <c r="P114" s="46"/>
      <c r="Q114" s="46"/>
    </row>
    <row r="115" spans="1:17" x14ac:dyDescent="0.25">
      <c r="A115" s="46"/>
      <c r="B115" s="46"/>
      <c r="C115" s="46"/>
      <c r="D115" s="46"/>
      <c r="E115" s="46"/>
      <c r="F115" s="46"/>
      <c r="G115" s="46"/>
      <c r="H115" s="46"/>
      <c r="I115" s="383"/>
      <c r="J115" s="46"/>
      <c r="K115" s="381"/>
      <c r="L115" s="381"/>
      <c r="M115" s="64"/>
      <c r="N115" s="46"/>
      <c r="O115" s="381"/>
      <c r="P115" s="46"/>
      <c r="Q115" s="46"/>
    </row>
    <row r="116" spans="1:17" x14ac:dyDescent="0.25">
      <c r="A116" s="46"/>
      <c r="B116" s="46"/>
      <c r="C116" s="46"/>
      <c r="D116" s="46"/>
      <c r="E116" s="46"/>
      <c r="F116" s="46"/>
      <c r="G116" s="46"/>
      <c r="H116" s="46"/>
      <c r="I116" s="383"/>
      <c r="J116" s="46"/>
      <c r="K116" s="381"/>
      <c r="L116" s="381"/>
      <c r="M116" s="64"/>
      <c r="N116" s="46"/>
      <c r="O116" s="381"/>
      <c r="P116" s="46"/>
      <c r="Q116" s="46"/>
    </row>
    <row r="117" spans="1:17" x14ac:dyDescent="0.25">
      <c r="A117" s="555" t="s">
        <v>184</v>
      </c>
      <c r="B117" s="555"/>
      <c r="C117" s="555"/>
      <c r="D117" s="555"/>
      <c r="E117" s="555"/>
      <c r="F117" s="555"/>
      <c r="G117" s="555"/>
      <c r="H117" s="555"/>
      <c r="I117" s="555"/>
      <c r="J117" s="555"/>
      <c r="K117" s="555"/>
      <c r="L117" s="555"/>
      <c r="M117" s="252"/>
      <c r="N117" s="77"/>
      <c r="O117" s="381"/>
      <c r="P117" s="46"/>
      <c r="Q117" s="46"/>
    </row>
    <row r="118" spans="1:17" ht="15.6" customHeight="1" x14ac:dyDescent="0.25">
      <c r="A118" s="508" t="s">
        <v>185</v>
      </c>
      <c r="B118" s="508"/>
      <c r="C118" s="508"/>
      <c r="D118" s="508"/>
      <c r="E118" s="508"/>
      <c r="F118" s="508"/>
      <c r="G118" s="508"/>
      <c r="H118" s="508"/>
      <c r="I118" s="508"/>
      <c r="J118" s="508"/>
      <c r="K118" s="508"/>
      <c r="L118" s="508"/>
      <c r="M118" s="75"/>
      <c r="N118" s="77"/>
      <c r="O118" s="382"/>
      <c r="P118" s="46"/>
      <c r="Q118" s="46"/>
    </row>
    <row r="119" spans="1:17" ht="15.95" customHeight="1" thickBot="1" x14ac:dyDescent="0.3">
      <c r="A119" s="556" t="s">
        <v>186</v>
      </c>
      <c r="B119" s="556"/>
      <c r="C119" s="556"/>
      <c r="D119" s="556"/>
      <c r="E119" s="556"/>
      <c r="F119" s="556"/>
      <c r="G119" s="556"/>
      <c r="H119" s="556"/>
      <c r="I119" s="556"/>
      <c r="J119" s="556"/>
      <c r="K119" s="556"/>
      <c r="L119" s="556"/>
      <c r="M119" s="75"/>
      <c r="N119" s="77"/>
      <c r="O119" s="382"/>
      <c r="P119" s="46"/>
      <c r="Q119" s="46"/>
    </row>
    <row r="120" spans="1:17" ht="31.7" customHeight="1" thickBot="1" x14ac:dyDescent="0.3">
      <c r="A120" s="546" t="s">
        <v>167</v>
      </c>
      <c r="B120" s="547"/>
      <c r="C120" s="547"/>
      <c r="D120" s="548"/>
      <c r="E120" s="546" t="str">
        <f>IF(ProjeNo&gt;0,ProjeNo,"")</f>
        <v/>
      </c>
      <c r="F120" s="547"/>
      <c r="G120" s="547"/>
      <c r="H120" s="547"/>
      <c r="I120" s="547"/>
      <c r="J120" s="547"/>
      <c r="K120" s="547"/>
      <c r="L120" s="548"/>
      <c r="M120" s="64"/>
      <c r="N120" s="46"/>
      <c r="O120" s="381"/>
      <c r="P120" s="46"/>
      <c r="Q120" s="46"/>
    </row>
    <row r="121" spans="1:17" ht="31.7" customHeight="1" thickBot="1" x14ac:dyDescent="0.3">
      <c r="A121" s="549" t="s">
        <v>168</v>
      </c>
      <c r="B121" s="550"/>
      <c r="C121" s="550"/>
      <c r="D121" s="551"/>
      <c r="E121" s="552" t="str">
        <f>IF(ProjeAdi&gt;0,ProjeAdi,"")</f>
        <v/>
      </c>
      <c r="F121" s="553"/>
      <c r="G121" s="553"/>
      <c r="H121" s="553"/>
      <c r="I121" s="553"/>
      <c r="J121" s="553"/>
      <c r="K121" s="553"/>
      <c r="L121" s="554"/>
      <c r="M121" s="64"/>
      <c r="N121" s="46"/>
      <c r="O121" s="381"/>
      <c r="P121" s="46"/>
      <c r="Q121" s="46"/>
    </row>
    <row r="122" spans="1:17" ht="51.95" customHeight="1" thickBot="1" x14ac:dyDescent="0.3">
      <c r="A122" s="543" t="s">
        <v>3</v>
      </c>
      <c r="B122" s="543" t="s">
        <v>182</v>
      </c>
      <c r="C122" s="543" t="s">
        <v>183</v>
      </c>
      <c r="D122" s="543" t="s">
        <v>187</v>
      </c>
      <c r="E122" s="543" t="s">
        <v>188</v>
      </c>
      <c r="F122" s="543" t="s">
        <v>96</v>
      </c>
      <c r="G122" s="543" t="s">
        <v>94</v>
      </c>
      <c r="H122" s="543" t="s">
        <v>95</v>
      </c>
      <c r="I122" s="562" t="s">
        <v>82</v>
      </c>
      <c r="J122" s="543" t="s">
        <v>83</v>
      </c>
      <c r="K122" s="387" t="s">
        <v>84</v>
      </c>
      <c r="L122" s="387" t="s">
        <v>84</v>
      </c>
      <c r="M122" s="64"/>
      <c r="N122" s="46"/>
      <c r="O122" s="381"/>
      <c r="P122" s="46"/>
      <c r="Q122" s="46"/>
    </row>
    <row r="123" spans="1:17" ht="16.5" thickBot="1" x14ac:dyDescent="0.3">
      <c r="A123" s="559"/>
      <c r="B123" s="544"/>
      <c r="C123" s="544"/>
      <c r="D123" s="559"/>
      <c r="E123" s="559"/>
      <c r="F123" s="559"/>
      <c r="G123" s="559"/>
      <c r="H123" s="559"/>
      <c r="I123" s="560"/>
      <c r="J123" s="559"/>
      <c r="K123" s="386" t="s">
        <v>85</v>
      </c>
      <c r="L123" s="386" t="s">
        <v>88</v>
      </c>
      <c r="M123" s="64"/>
      <c r="N123" s="46"/>
      <c r="O123" s="381"/>
      <c r="P123" s="46"/>
      <c r="Q123" s="46"/>
    </row>
    <row r="124" spans="1:17" ht="37.15" customHeight="1" x14ac:dyDescent="0.25">
      <c r="A124" s="388">
        <v>61</v>
      </c>
      <c r="B124" s="282"/>
      <c r="C124" s="270"/>
      <c r="D124" s="283"/>
      <c r="E124" s="27"/>
      <c r="F124" s="27"/>
      <c r="G124" s="27"/>
      <c r="H124" s="27"/>
      <c r="I124" s="28"/>
      <c r="J124" s="27"/>
      <c r="K124" s="198"/>
      <c r="L124" s="186"/>
      <c r="M124" s="121" t="s">
        <v>185</v>
      </c>
      <c r="N124" s="115">
        <f>IF(COUNTA(I124:J124)+COUNTA(L124)=3,0,1)</f>
        <v>1</v>
      </c>
      <c r="O124" s="117">
        <f>IF(N124=1,0,100000000)</f>
        <v>0</v>
      </c>
      <c r="P124" s="46"/>
      <c r="Q124" s="46"/>
    </row>
    <row r="125" spans="1:17" ht="37.15" customHeight="1" x14ac:dyDescent="0.25">
      <c r="A125" s="389">
        <v>62</v>
      </c>
      <c r="B125" s="288"/>
      <c r="C125" s="272"/>
      <c r="D125" s="289"/>
      <c r="E125" s="17"/>
      <c r="F125" s="17"/>
      <c r="G125" s="17"/>
      <c r="H125" s="17"/>
      <c r="I125" s="18"/>
      <c r="J125" s="17"/>
      <c r="K125" s="192"/>
      <c r="L125" s="188"/>
      <c r="M125" s="121" t="s">
        <v>185</v>
      </c>
      <c r="N125" s="115">
        <f t="shared" ref="N125:N138" si="9">IF(COUNTA(I125:J125)+COUNTA(L125)=3,0,1)</f>
        <v>1</v>
      </c>
      <c r="O125" s="117">
        <f t="shared" ref="O125:O138" si="10">IF(N125=1,0,100000000)</f>
        <v>0</v>
      </c>
      <c r="P125" s="46"/>
      <c r="Q125" s="46"/>
    </row>
    <row r="126" spans="1:17" ht="37.15" customHeight="1" x14ac:dyDescent="0.25">
      <c r="A126" s="389">
        <v>63</v>
      </c>
      <c r="B126" s="288"/>
      <c r="C126" s="272"/>
      <c r="D126" s="289"/>
      <c r="E126" s="17"/>
      <c r="F126" s="17"/>
      <c r="G126" s="17"/>
      <c r="H126" s="17"/>
      <c r="I126" s="18"/>
      <c r="J126" s="17"/>
      <c r="K126" s="192"/>
      <c r="L126" s="188"/>
      <c r="M126" s="121" t="s">
        <v>185</v>
      </c>
      <c r="N126" s="115">
        <f t="shared" si="9"/>
        <v>1</v>
      </c>
      <c r="O126" s="117">
        <f t="shared" si="10"/>
        <v>0</v>
      </c>
      <c r="P126" s="47"/>
      <c r="Q126" s="47"/>
    </row>
    <row r="127" spans="1:17" ht="37.15" customHeight="1" x14ac:dyDescent="0.25">
      <c r="A127" s="389">
        <v>64</v>
      </c>
      <c r="B127" s="288"/>
      <c r="C127" s="272"/>
      <c r="D127" s="289"/>
      <c r="E127" s="17"/>
      <c r="F127" s="17"/>
      <c r="G127" s="17"/>
      <c r="H127" s="17"/>
      <c r="I127" s="18"/>
      <c r="J127" s="17"/>
      <c r="K127" s="192"/>
      <c r="L127" s="188"/>
      <c r="M127" s="121" t="s">
        <v>185</v>
      </c>
      <c r="N127" s="115">
        <f t="shared" si="9"/>
        <v>1</v>
      </c>
      <c r="O127" s="117">
        <f t="shared" si="10"/>
        <v>0</v>
      </c>
      <c r="P127" s="46"/>
      <c r="Q127" s="46"/>
    </row>
    <row r="128" spans="1:17" ht="37.15" customHeight="1" x14ac:dyDescent="0.25">
      <c r="A128" s="389">
        <v>65</v>
      </c>
      <c r="B128" s="284"/>
      <c r="C128" s="280"/>
      <c r="D128" s="285"/>
      <c r="E128" s="19"/>
      <c r="F128" s="19"/>
      <c r="G128" s="19"/>
      <c r="H128" s="19"/>
      <c r="I128" s="42"/>
      <c r="J128" s="19"/>
      <c r="K128" s="199"/>
      <c r="L128" s="193"/>
      <c r="M128" s="121" t="s">
        <v>185</v>
      </c>
      <c r="N128" s="115">
        <f t="shared" si="9"/>
        <v>1</v>
      </c>
      <c r="O128" s="117">
        <f t="shared" si="10"/>
        <v>0</v>
      </c>
      <c r="P128" s="46"/>
      <c r="Q128" s="46"/>
    </row>
    <row r="129" spans="1:17" ht="37.15" customHeight="1" x14ac:dyDescent="0.25">
      <c r="A129" s="389">
        <v>66</v>
      </c>
      <c r="B129" s="284"/>
      <c r="C129" s="280"/>
      <c r="D129" s="285"/>
      <c r="E129" s="19"/>
      <c r="F129" s="19"/>
      <c r="G129" s="19"/>
      <c r="H129" s="19"/>
      <c r="I129" s="42"/>
      <c r="J129" s="19"/>
      <c r="K129" s="199"/>
      <c r="L129" s="193"/>
      <c r="M129" s="121" t="s">
        <v>185</v>
      </c>
      <c r="N129" s="115">
        <f t="shared" si="9"/>
        <v>1</v>
      </c>
      <c r="O129" s="117">
        <f t="shared" si="10"/>
        <v>0</v>
      </c>
      <c r="P129" s="46"/>
      <c r="Q129" s="46"/>
    </row>
    <row r="130" spans="1:17" ht="37.15" customHeight="1" x14ac:dyDescent="0.25">
      <c r="A130" s="389">
        <v>67</v>
      </c>
      <c r="B130" s="284"/>
      <c r="C130" s="280"/>
      <c r="D130" s="285"/>
      <c r="E130" s="19"/>
      <c r="F130" s="19"/>
      <c r="G130" s="19"/>
      <c r="H130" s="19"/>
      <c r="I130" s="42"/>
      <c r="J130" s="19"/>
      <c r="K130" s="199"/>
      <c r="L130" s="193"/>
      <c r="M130" s="121" t="s">
        <v>185</v>
      </c>
      <c r="N130" s="115">
        <f t="shared" si="9"/>
        <v>1</v>
      </c>
      <c r="O130" s="117">
        <f t="shared" si="10"/>
        <v>0</v>
      </c>
      <c r="P130" s="46"/>
      <c r="Q130" s="46"/>
    </row>
    <row r="131" spans="1:17" ht="37.15" customHeight="1" x14ac:dyDescent="0.25">
      <c r="A131" s="389">
        <v>68</v>
      </c>
      <c r="B131" s="284"/>
      <c r="C131" s="280"/>
      <c r="D131" s="285"/>
      <c r="E131" s="19"/>
      <c r="F131" s="19"/>
      <c r="G131" s="19"/>
      <c r="H131" s="19"/>
      <c r="I131" s="42"/>
      <c r="J131" s="19"/>
      <c r="K131" s="199"/>
      <c r="L131" s="193"/>
      <c r="M131" s="121" t="s">
        <v>185</v>
      </c>
      <c r="N131" s="115">
        <f t="shared" si="9"/>
        <v>1</v>
      </c>
      <c r="O131" s="117">
        <f t="shared" si="10"/>
        <v>0</v>
      </c>
      <c r="P131" s="46"/>
      <c r="Q131" s="46"/>
    </row>
    <row r="132" spans="1:17" ht="37.15" customHeight="1" x14ac:dyDescent="0.25">
      <c r="A132" s="390">
        <v>69</v>
      </c>
      <c r="B132" s="284"/>
      <c r="C132" s="280"/>
      <c r="D132" s="285"/>
      <c r="E132" s="19"/>
      <c r="F132" s="19"/>
      <c r="G132" s="19"/>
      <c r="H132" s="19"/>
      <c r="I132" s="42"/>
      <c r="J132" s="19"/>
      <c r="K132" s="199"/>
      <c r="L132" s="193"/>
      <c r="M132" s="121" t="s">
        <v>185</v>
      </c>
      <c r="N132" s="115">
        <f t="shared" si="9"/>
        <v>1</v>
      </c>
      <c r="O132" s="117">
        <f t="shared" si="10"/>
        <v>0</v>
      </c>
      <c r="P132" s="46"/>
      <c r="Q132" s="46"/>
    </row>
    <row r="133" spans="1:17" ht="37.15" customHeight="1" x14ac:dyDescent="0.25">
      <c r="A133" s="390">
        <v>70</v>
      </c>
      <c r="B133" s="284"/>
      <c r="C133" s="280"/>
      <c r="D133" s="285"/>
      <c r="E133" s="19"/>
      <c r="F133" s="19"/>
      <c r="G133" s="19"/>
      <c r="H133" s="19"/>
      <c r="I133" s="42"/>
      <c r="J133" s="19"/>
      <c r="K133" s="199"/>
      <c r="L133" s="193"/>
      <c r="M133" s="121" t="s">
        <v>185</v>
      </c>
      <c r="N133" s="115">
        <f t="shared" si="9"/>
        <v>1</v>
      </c>
      <c r="O133" s="117">
        <f t="shared" si="10"/>
        <v>0</v>
      </c>
      <c r="P133" s="46"/>
      <c r="Q133" s="46"/>
    </row>
    <row r="134" spans="1:17" ht="37.15" customHeight="1" x14ac:dyDescent="0.25">
      <c r="A134" s="390">
        <v>71</v>
      </c>
      <c r="B134" s="284"/>
      <c r="C134" s="280"/>
      <c r="D134" s="285"/>
      <c r="E134" s="19"/>
      <c r="F134" s="19"/>
      <c r="G134" s="19"/>
      <c r="H134" s="19"/>
      <c r="I134" s="42"/>
      <c r="J134" s="19"/>
      <c r="K134" s="199"/>
      <c r="L134" s="193"/>
      <c r="M134" s="121" t="s">
        <v>185</v>
      </c>
      <c r="N134" s="115">
        <f t="shared" si="9"/>
        <v>1</v>
      </c>
      <c r="O134" s="117">
        <f t="shared" si="10"/>
        <v>0</v>
      </c>
      <c r="P134" s="46"/>
      <c r="Q134" s="46"/>
    </row>
    <row r="135" spans="1:17" ht="37.15" customHeight="1" x14ac:dyDescent="0.25">
      <c r="A135" s="390">
        <v>72</v>
      </c>
      <c r="B135" s="284"/>
      <c r="C135" s="280"/>
      <c r="D135" s="285"/>
      <c r="E135" s="19"/>
      <c r="F135" s="19"/>
      <c r="G135" s="19"/>
      <c r="H135" s="19"/>
      <c r="I135" s="42"/>
      <c r="J135" s="19"/>
      <c r="K135" s="199"/>
      <c r="L135" s="193"/>
      <c r="M135" s="121" t="s">
        <v>185</v>
      </c>
      <c r="N135" s="115">
        <f t="shared" si="9"/>
        <v>1</v>
      </c>
      <c r="O135" s="117">
        <f t="shared" si="10"/>
        <v>0</v>
      </c>
      <c r="P135" s="46"/>
      <c r="Q135" s="46"/>
    </row>
    <row r="136" spans="1:17" ht="37.15" customHeight="1" x14ac:dyDescent="0.25">
      <c r="A136" s="390">
        <v>73</v>
      </c>
      <c r="B136" s="284"/>
      <c r="C136" s="280"/>
      <c r="D136" s="285"/>
      <c r="E136" s="19"/>
      <c r="F136" s="19"/>
      <c r="G136" s="19"/>
      <c r="H136" s="19"/>
      <c r="I136" s="42"/>
      <c r="J136" s="19"/>
      <c r="K136" s="199"/>
      <c r="L136" s="193"/>
      <c r="M136" s="121" t="s">
        <v>185</v>
      </c>
      <c r="N136" s="115">
        <f t="shared" si="9"/>
        <v>1</v>
      </c>
      <c r="O136" s="117">
        <f t="shared" si="10"/>
        <v>0</v>
      </c>
      <c r="P136" s="46"/>
      <c r="Q136" s="46"/>
    </row>
    <row r="137" spans="1:17" ht="37.15" customHeight="1" x14ac:dyDescent="0.25">
      <c r="A137" s="390">
        <v>74</v>
      </c>
      <c r="B137" s="284"/>
      <c r="C137" s="280"/>
      <c r="D137" s="285"/>
      <c r="E137" s="19"/>
      <c r="F137" s="19"/>
      <c r="G137" s="19"/>
      <c r="H137" s="19"/>
      <c r="I137" s="42"/>
      <c r="J137" s="19"/>
      <c r="K137" s="199"/>
      <c r="L137" s="193"/>
      <c r="M137" s="121" t="s">
        <v>185</v>
      </c>
      <c r="N137" s="115">
        <f t="shared" si="9"/>
        <v>1</v>
      </c>
      <c r="O137" s="117">
        <f t="shared" si="10"/>
        <v>0</v>
      </c>
      <c r="P137" s="46"/>
      <c r="Q137" s="46"/>
    </row>
    <row r="138" spans="1:17" ht="37.15" customHeight="1" thickBot="1" x14ac:dyDescent="0.3">
      <c r="A138" s="391">
        <v>75</v>
      </c>
      <c r="B138" s="286"/>
      <c r="C138" s="281"/>
      <c r="D138" s="287"/>
      <c r="E138" s="21"/>
      <c r="F138" s="21"/>
      <c r="G138" s="21"/>
      <c r="H138" s="21"/>
      <c r="I138" s="44"/>
      <c r="J138" s="21"/>
      <c r="K138" s="200"/>
      <c r="L138" s="194"/>
      <c r="M138" s="121" t="s">
        <v>185</v>
      </c>
      <c r="N138" s="115">
        <f t="shared" si="9"/>
        <v>1</v>
      </c>
      <c r="O138" s="117">
        <f t="shared" si="10"/>
        <v>0</v>
      </c>
      <c r="P138" s="119">
        <f>IF(COUNTA(I124:L138)&gt;0,1,0)</f>
        <v>0</v>
      </c>
      <c r="Q138" s="46"/>
    </row>
    <row r="139" spans="1:17" ht="37.15" customHeight="1" thickBot="1" x14ac:dyDescent="0.3">
      <c r="A139" s="561" t="s">
        <v>189</v>
      </c>
      <c r="B139" s="561"/>
      <c r="C139" s="561"/>
      <c r="D139" s="561"/>
      <c r="E139" s="561"/>
      <c r="F139" s="561"/>
      <c r="G139" s="561"/>
      <c r="H139" s="561"/>
      <c r="I139" s="383"/>
      <c r="J139" s="303" t="s">
        <v>35</v>
      </c>
      <c r="K139" s="201">
        <f>SUM(K124:K138)+K110</f>
        <v>0</v>
      </c>
      <c r="L139" s="384"/>
      <c r="M139" s="2"/>
      <c r="N139" s="46"/>
      <c r="O139" s="381"/>
      <c r="P139" s="46"/>
      <c r="Q139" s="46"/>
    </row>
    <row r="140" spans="1:17" ht="37.15" customHeight="1" x14ac:dyDescent="0.25">
      <c r="A140" s="119" t="s">
        <v>136</v>
      </c>
      <c r="B140" s="46"/>
      <c r="C140" s="46"/>
      <c r="D140" s="46"/>
      <c r="E140" s="46"/>
      <c r="F140" s="46"/>
      <c r="G140" s="46"/>
      <c r="H140" s="46"/>
      <c r="I140" s="383"/>
      <c r="J140" s="46"/>
      <c r="K140" s="381"/>
      <c r="L140" s="381"/>
      <c r="M140" s="110" t="s">
        <v>185</v>
      </c>
      <c r="N140" s="46"/>
      <c r="O140" s="381"/>
      <c r="P140" s="46"/>
      <c r="Q140" s="46"/>
    </row>
    <row r="141" spans="1:17" x14ac:dyDescent="0.25">
      <c r="A141" s="46"/>
      <c r="B141" s="46"/>
      <c r="C141" s="46"/>
      <c r="D141" s="46"/>
      <c r="E141" s="46"/>
      <c r="F141" s="46"/>
      <c r="G141" s="46"/>
      <c r="H141" s="46"/>
      <c r="I141" s="383"/>
      <c r="J141" s="46"/>
      <c r="K141" s="381"/>
      <c r="L141" s="381"/>
      <c r="M141" s="64"/>
      <c r="N141" s="46"/>
      <c r="O141" s="381"/>
      <c r="P141" s="46"/>
      <c r="Q141" s="46"/>
    </row>
    <row r="142" spans="1:17" ht="18.75" x14ac:dyDescent="0.3">
      <c r="A142" s="46"/>
      <c r="B142" s="46"/>
      <c r="C142" s="46"/>
      <c r="D142" s="352" t="s">
        <v>32</v>
      </c>
      <c r="E142" s="354">
        <f ca="1">imzatarihi</f>
        <v>46091</v>
      </c>
      <c r="F142" s="379" t="s">
        <v>33</v>
      </c>
      <c r="G142" s="355" t="str">
        <f>IF(kurulusyetkilisi&gt;0,kurulusyetkilisi,"")</f>
        <v/>
      </c>
      <c r="H142" s="46"/>
      <c r="I142" s="46"/>
      <c r="J142" s="46"/>
      <c r="K142" s="46"/>
      <c r="L142" s="381"/>
      <c r="M142" s="64"/>
      <c r="N142" s="46"/>
      <c r="O142" s="381"/>
      <c r="P142" s="46"/>
      <c r="Q142" s="46"/>
    </row>
    <row r="143" spans="1:17" ht="18.75" x14ac:dyDescent="0.3">
      <c r="A143" s="46"/>
      <c r="B143" s="46"/>
      <c r="C143" s="46"/>
      <c r="D143" s="46"/>
      <c r="E143" s="234"/>
      <c r="F143" s="379" t="s">
        <v>34</v>
      </c>
      <c r="G143" s="46"/>
      <c r="H143" s="233"/>
      <c r="I143" s="46"/>
      <c r="J143" s="46"/>
      <c r="K143" s="46"/>
      <c r="L143" s="381"/>
      <c r="M143" s="64"/>
      <c r="N143" s="46"/>
      <c r="O143" s="381"/>
      <c r="P143" s="46"/>
      <c r="Q143" s="46"/>
    </row>
    <row r="144" spans="1:17" x14ac:dyDescent="0.25">
      <c r="A144" s="46"/>
      <c r="B144" s="46"/>
      <c r="C144" s="46"/>
      <c r="D144" s="46"/>
      <c r="E144" s="46"/>
      <c r="F144" s="46"/>
      <c r="G144" s="46"/>
      <c r="H144" s="46"/>
      <c r="I144" s="383"/>
      <c r="J144" s="46"/>
      <c r="K144" s="381"/>
      <c r="L144" s="381"/>
      <c r="M144" s="64"/>
      <c r="N144" s="46"/>
      <c r="O144" s="381"/>
      <c r="P144" s="46"/>
      <c r="Q144" s="46"/>
    </row>
    <row r="145" spans="1:17" x14ac:dyDescent="0.25">
      <c r="A145" s="46"/>
      <c r="B145" s="46"/>
      <c r="C145" s="46"/>
      <c r="D145" s="46"/>
      <c r="E145" s="46"/>
      <c r="F145" s="46"/>
      <c r="G145" s="46"/>
      <c r="H145" s="46"/>
      <c r="I145" s="383"/>
      <c r="J145" s="46"/>
      <c r="K145" s="381"/>
      <c r="L145" s="381"/>
      <c r="M145" s="64"/>
      <c r="N145" s="46"/>
      <c r="O145" s="381"/>
      <c r="P145" s="46"/>
      <c r="Q145" s="46"/>
    </row>
    <row r="146" spans="1:17" x14ac:dyDescent="0.25">
      <c r="A146" s="555" t="s">
        <v>184</v>
      </c>
      <c r="B146" s="555"/>
      <c r="C146" s="555"/>
      <c r="D146" s="555"/>
      <c r="E146" s="555"/>
      <c r="F146" s="555"/>
      <c r="G146" s="555"/>
      <c r="H146" s="555"/>
      <c r="I146" s="555"/>
      <c r="J146" s="555"/>
      <c r="K146" s="555"/>
      <c r="L146" s="555"/>
      <c r="M146" s="252"/>
      <c r="N146" s="77"/>
      <c r="O146" s="381"/>
      <c r="P146" s="46"/>
      <c r="Q146" s="46"/>
    </row>
    <row r="147" spans="1:17" ht="15.6" customHeight="1" x14ac:dyDescent="0.25">
      <c r="A147" s="508" t="s">
        <v>185</v>
      </c>
      <c r="B147" s="508"/>
      <c r="C147" s="508"/>
      <c r="D147" s="508"/>
      <c r="E147" s="508"/>
      <c r="F147" s="508"/>
      <c r="G147" s="508"/>
      <c r="H147" s="508"/>
      <c r="I147" s="508"/>
      <c r="J147" s="508"/>
      <c r="K147" s="508"/>
      <c r="L147" s="508"/>
      <c r="M147" s="75"/>
      <c r="N147" s="77"/>
      <c r="O147" s="382"/>
      <c r="P147" s="46"/>
      <c r="Q147" s="46"/>
    </row>
    <row r="148" spans="1:17" ht="15.95" customHeight="1" thickBot="1" x14ac:dyDescent="0.3">
      <c r="A148" s="556" t="s">
        <v>186</v>
      </c>
      <c r="B148" s="556"/>
      <c r="C148" s="556"/>
      <c r="D148" s="556"/>
      <c r="E148" s="556"/>
      <c r="F148" s="556"/>
      <c r="G148" s="556"/>
      <c r="H148" s="556"/>
      <c r="I148" s="556"/>
      <c r="J148" s="556"/>
      <c r="K148" s="556"/>
      <c r="L148" s="556"/>
      <c r="M148" s="75"/>
      <c r="N148" s="77"/>
      <c r="O148" s="382"/>
      <c r="P148" s="46"/>
      <c r="Q148" s="46"/>
    </row>
    <row r="149" spans="1:17" ht="31.7" customHeight="1" thickBot="1" x14ac:dyDescent="0.3">
      <c r="A149" s="546" t="s">
        <v>167</v>
      </c>
      <c r="B149" s="547"/>
      <c r="C149" s="547"/>
      <c r="D149" s="548"/>
      <c r="E149" s="546" t="str">
        <f>IF(ProjeNo&gt;0,ProjeNo,"")</f>
        <v/>
      </c>
      <c r="F149" s="547"/>
      <c r="G149" s="547"/>
      <c r="H149" s="547"/>
      <c r="I149" s="547"/>
      <c r="J149" s="547"/>
      <c r="K149" s="547"/>
      <c r="L149" s="548"/>
      <c r="M149" s="64"/>
      <c r="N149" s="46"/>
      <c r="O149" s="381"/>
      <c r="P149" s="46"/>
      <c r="Q149" s="46"/>
    </row>
    <row r="150" spans="1:17" ht="31.7" customHeight="1" thickBot="1" x14ac:dyDescent="0.3">
      <c r="A150" s="549" t="s">
        <v>168</v>
      </c>
      <c r="B150" s="550"/>
      <c r="C150" s="550"/>
      <c r="D150" s="551"/>
      <c r="E150" s="552" t="str">
        <f>IF(ProjeAdi&gt;0,ProjeAdi,"")</f>
        <v/>
      </c>
      <c r="F150" s="553"/>
      <c r="G150" s="553"/>
      <c r="H150" s="553"/>
      <c r="I150" s="553"/>
      <c r="J150" s="553"/>
      <c r="K150" s="553"/>
      <c r="L150" s="554"/>
      <c r="M150" s="64"/>
      <c r="N150" s="46"/>
      <c r="O150" s="381"/>
      <c r="P150" s="46"/>
      <c r="Q150" s="46"/>
    </row>
    <row r="151" spans="1:17" ht="51.95" customHeight="1" thickBot="1" x14ac:dyDescent="0.3">
      <c r="A151" s="543" t="s">
        <v>3</v>
      </c>
      <c r="B151" s="543" t="s">
        <v>182</v>
      </c>
      <c r="C151" s="543" t="s">
        <v>183</v>
      </c>
      <c r="D151" s="543" t="s">
        <v>187</v>
      </c>
      <c r="E151" s="543" t="s">
        <v>188</v>
      </c>
      <c r="F151" s="543" t="s">
        <v>96</v>
      </c>
      <c r="G151" s="543" t="s">
        <v>94</v>
      </c>
      <c r="H151" s="543" t="s">
        <v>95</v>
      </c>
      <c r="I151" s="562" t="s">
        <v>82</v>
      </c>
      <c r="J151" s="543" t="s">
        <v>83</v>
      </c>
      <c r="K151" s="387" t="s">
        <v>84</v>
      </c>
      <c r="L151" s="387" t="s">
        <v>84</v>
      </c>
      <c r="M151" s="64"/>
      <c r="N151" s="46"/>
      <c r="O151" s="381"/>
      <c r="P151" s="46"/>
      <c r="Q151" s="46"/>
    </row>
    <row r="152" spans="1:17" ht="16.5" thickBot="1" x14ac:dyDescent="0.3">
      <c r="A152" s="559"/>
      <c r="B152" s="544"/>
      <c r="C152" s="544"/>
      <c r="D152" s="559"/>
      <c r="E152" s="559"/>
      <c r="F152" s="559"/>
      <c r="G152" s="559"/>
      <c r="H152" s="559"/>
      <c r="I152" s="560"/>
      <c r="J152" s="559"/>
      <c r="K152" s="386" t="s">
        <v>85</v>
      </c>
      <c r="L152" s="386" t="s">
        <v>88</v>
      </c>
      <c r="M152" s="64"/>
      <c r="N152" s="46"/>
      <c r="O152" s="381"/>
      <c r="P152" s="46"/>
      <c r="Q152" s="46"/>
    </row>
    <row r="153" spans="1:17" ht="37.15" customHeight="1" x14ac:dyDescent="0.25">
      <c r="A153" s="388">
        <v>76</v>
      </c>
      <c r="B153" s="282"/>
      <c r="C153" s="270"/>
      <c r="D153" s="283"/>
      <c r="E153" s="27"/>
      <c r="F153" s="27"/>
      <c r="G153" s="27"/>
      <c r="H153" s="27"/>
      <c r="I153" s="28"/>
      <c r="J153" s="27"/>
      <c r="K153" s="198"/>
      <c r="L153" s="186"/>
      <c r="M153" s="121" t="s">
        <v>185</v>
      </c>
      <c r="N153" s="115">
        <f>IF(COUNTA(I153:J153)+COUNTA(L153)=3,0,1)</f>
        <v>1</v>
      </c>
      <c r="O153" s="117">
        <f>IF(N153=1,0,100000000)</f>
        <v>0</v>
      </c>
      <c r="P153" s="46"/>
      <c r="Q153" s="46"/>
    </row>
    <row r="154" spans="1:17" ht="37.15" customHeight="1" x14ac:dyDescent="0.25">
      <c r="A154" s="389">
        <v>77</v>
      </c>
      <c r="B154" s="288"/>
      <c r="C154" s="272"/>
      <c r="D154" s="289"/>
      <c r="E154" s="17"/>
      <c r="F154" s="17"/>
      <c r="G154" s="17"/>
      <c r="H154" s="17"/>
      <c r="I154" s="18"/>
      <c r="J154" s="17"/>
      <c r="K154" s="192"/>
      <c r="L154" s="188"/>
      <c r="M154" s="121" t="s">
        <v>185</v>
      </c>
      <c r="N154" s="115">
        <f t="shared" ref="N154:N167" si="11">IF(COUNTA(I154:J154)+COUNTA(L154)=3,0,1)</f>
        <v>1</v>
      </c>
      <c r="O154" s="117">
        <f t="shared" ref="O154:O167" si="12">IF(N154=1,0,100000000)</f>
        <v>0</v>
      </c>
      <c r="P154" s="46"/>
      <c r="Q154" s="46"/>
    </row>
    <row r="155" spans="1:17" ht="37.15" customHeight="1" x14ac:dyDescent="0.25">
      <c r="A155" s="389">
        <v>78</v>
      </c>
      <c r="B155" s="288"/>
      <c r="C155" s="272"/>
      <c r="D155" s="289"/>
      <c r="E155" s="17"/>
      <c r="F155" s="17"/>
      <c r="G155" s="17"/>
      <c r="H155" s="17"/>
      <c r="I155" s="18"/>
      <c r="J155" s="17"/>
      <c r="K155" s="192"/>
      <c r="L155" s="188"/>
      <c r="M155" s="121" t="s">
        <v>185</v>
      </c>
      <c r="N155" s="115">
        <f t="shared" si="11"/>
        <v>1</v>
      </c>
      <c r="O155" s="117">
        <f t="shared" si="12"/>
        <v>0</v>
      </c>
      <c r="P155" s="46"/>
      <c r="Q155" s="46"/>
    </row>
    <row r="156" spans="1:17" ht="37.15" customHeight="1" x14ac:dyDescent="0.25">
      <c r="A156" s="389">
        <v>79</v>
      </c>
      <c r="B156" s="288"/>
      <c r="C156" s="272"/>
      <c r="D156" s="289"/>
      <c r="E156" s="17"/>
      <c r="F156" s="17"/>
      <c r="G156" s="17"/>
      <c r="H156" s="17"/>
      <c r="I156" s="18"/>
      <c r="J156" s="17"/>
      <c r="K156" s="192"/>
      <c r="L156" s="188"/>
      <c r="M156" s="121" t="s">
        <v>185</v>
      </c>
      <c r="N156" s="115">
        <f t="shared" si="11"/>
        <v>1</v>
      </c>
      <c r="O156" s="117">
        <f t="shared" si="12"/>
        <v>0</v>
      </c>
      <c r="P156" s="47"/>
      <c r="Q156" s="47"/>
    </row>
    <row r="157" spans="1:17" ht="37.15" customHeight="1" x14ac:dyDescent="0.25">
      <c r="A157" s="389">
        <v>80</v>
      </c>
      <c r="B157" s="284"/>
      <c r="C157" s="280"/>
      <c r="D157" s="285"/>
      <c r="E157" s="19"/>
      <c r="F157" s="19"/>
      <c r="G157" s="19"/>
      <c r="H157" s="19"/>
      <c r="I157" s="42"/>
      <c r="J157" s="19"/>
      <c r="K157" s="199"/>
      <c r="L157" s="193"/>
      <c r="M157" s="121" t="s">
        <v>185</v>
      </c>
      <c r="N157" s="115">
        <f t="shared" si="11"/>
        <v>1</v>
      </c>
      <c r="O157" s="117">
        <f t="shared" si="12"/>
        <v>0</v>
      </c>
      <c r="P157" s="46"/>
      <c r="Q157" s="46"/>
    </row>
    <row r="158" spans="1:17" ht="37.15" customHeight="1" x14ac:dyDescent="0.25">
      <c r="A158" s="389">
        <v>81</v>
      </c>
      <c r="B158" s="284"/>
      <c r="C158" s="280"/>
      <c r="D158" s="285"/>
      <c r="E158" s="19"/>
      <c r="F158" s="19"/>
      <c r="G158" s="19"/>
      <c r="H158" s="19"/>
      <c r="I158" s="42"/>
      <c r="J158" s="19"/>
      <c r="K158" s="199"/>
      <c r="L158" s="193"/>
      <c r="M158" s="121" t="s">
        <v>185</v>
      </c>
      <c r="N158" s="115">
        <f t="shared" si="11"/>
        <v>1</v>
      </c>
      <c r="O158" s="117">
        <f t="shared" si="12"/>
        <v>0</v>
      </c>
      <c r="P158" s="46"/>
      <c r="Q158" s="46"/>
    </row>
    <row r="159" spans="1:17" ht="37.15" customHeight="1" x14ac:dyDescent="0.25">
      <c r="A159" s="389">
        <v>82</v>
      </c>
      <c r="B159" s="284"/>
      <c r="C159" s="280"/>
      <c r="D159" s="285"/>
      <c r="E159" s="19"/>
      <c r="F159" s="19"/>
      <c r="G159" s="19"/>
      <c r="H159" s="19"/>
      <c r="I159" s="42"/>
      <c r="J159" s="19"/>
      <c r="K159" s="199"/>
      <c r="L159" s="193"/>
      <c r="M159" s="121" t="s">
        <v>185</v>
      </c>
      <c r="N159" s="115">
        <f t="shared" si="11"/>
        <v>1</v>
      </c>
      <c r="O159" s="117">
        <f t="shared" si="12"/>
        <v>0</v>
      </c>
      <c r="P159" s="46"/>
      <c r="Q159" s="46"/>
    </row>
    <row r="160" spans="1:17" ht="37.15" customHeight="1" x14ac:dyDescent="0.25">
      <c r="A160" s="389">
        <v>83</v>
      </c>
      <c r="B160" s="284"/>
      <c r="C160" s="280"/>
      <c r="D160" s="285"/>
      <c r="E160" s="19"/>
      <c r="F160" s="19"/>
      <c r="G160" s="19"/>
      <c r="H160" s="19"/>
      <c r="I160" s="42"/>
      <c r="J160" s="19"/>
      <c r="K160" s="199"/>
      <c r="L160" s="193"/>
      <c r="M160" s="121" t="s">
        <v>185</v>
      </c>
      <c r="N160" s="115">
        <f t="shared" si="11"/>
        <v>1</v>
      </c>
      <c r="O160" s="117">
        <f t="shared" si="12"/>
        <v>0</v>
      </c>
      <c r="P160" s="46"/>
      <c r="Q160" s="46"/>
    </row>
    <row r="161" spans="1:17" ht="37.15" customHeight="1" x14ac:dyDescent="0.25">
      <c r="A161" s="390">
        <v>84</v>
      </c>
      <c r="B161" s="284"/>
      <c r="C161" s="280"/>
      <c r="D161" s="285"/>
      <c r="E161" s="19"/>
      <c r="F161" s="19"/>
      <c r="G161" s="19"/>
      <c r="H161" s="19"/>
      <c r="I161" s="42"/>
      <c r="J161" s="19"/>
      <c r="K161" s="199"/>
      <c r="L161" s="193"/>
      <c r="M161" s="121" t="s">
        <v>185</v>
      </c>
      <c r="N161" s="115">
        <f t="shared" si="11"/>
        <v>1</v>
      </c>
      <c r="O161" s="117">
        <f t="shared" si="12"/>
        <v>0</v>
      </c>
      <c r="P161" s="46"/>
      <c r="Q161" s="46"/>
    </row>
    <row r="162" spans="1:17" ht="37.15" customHeight="1" x14ac:dyDescent="0.25">
      <c r="A162" s="390">
        <v>85</v>
      </c>
      <c r="B162" s="284"/>
      <c r="C162" s="280"/>
      <c r="D162" s="285"/>
      <c r="E162" s="19"/>
      <c r="F162" s="19"/>
      <c r="G162" s="19"/>
      <c r="H162" s="19"/>
      <c r="I162" s="42"/>
      <c r="J162" s="19"/>
      <c r="K162" s="199"/>
      <c r="L162" s="193"/>
      <c r="M162" s="121" t="s">
        <v>185</v>
      </c>
      <c r="N162" s="115">
        <f t="shared" si="11"/>
        <v>1</v>
      </c>
      <c r="O162" s="117">
        <f t="shared" si="12"/>
        <v>0</v>
      </c>
      <c r="P162" s="46"/>
      <c r="Q162" s="46"/>
    </row>
    <row r="163" spans="1:17" ht="37.15" customHeight="1" x14ac:dyDescent="0.25">
      <c r="A163" s="390">
        <v>86</v>
      </c>
      <c r="B163" s="284"/>
      <c r="C163" s="280"/>
      <c r="D163" s="285"/>
      <c r="E163" s="19"/>
      <c r="F163" s="19"/>
      <c r="G163" s="19"/>
      <c r="H163" s="19"/>
      <c r="I163" s="42"/>
      <c r="J163" s="19"/>
      <c r="K163" s="199"/>
      <c r="L163" s="193"/>
      <c r="M163" s="121" t="s">
        <v>185</v>
      </c>
      <c r="N163" s="115">
        <f t="shared" si="11"/>
        <v>1</v>
      </c>
      <c r="O163" s="117">
        <f t="shared" si="12"/>
        <v>0</v>
      </c>
      <c r="P163" s="46"/>
      <c r="Q163" s="46"/>
    </row>
    <row r="164" spans="1:17" ht="37.15" customHeight="1" x14ac:dyDescent="0.25">
      <c r="A164" s="390">
        <v>87</v>
      </c>
      <c r="B164" s="284"/>
      <c r="C164" s="280"/>
      <c r="D164" s="285"/>
      <c r="E164" s="19"/>
      <c r="F164" s="19"/>
      <c r="G164" s="19"/>
      <c r="H164" s="19"/>
      <c r="I164" s="42"/>
      <c r="J164" s="19"/>
      <c r="K164" s="199"/>
      <c r="L164" s="193"/>
      <c r="M164" s="121" t="s">
        <v>185</v>
      </c>
      <c r="N164" s="115">
        <f t="shared" si="11"/>
        <v>1</v>
      </c>
      <c r="O164" s="117">
        <f t="shared" si="12"/>
        <v>0</v>
      </c>
      <c r="P164" s="46"/>
      <c r="Q164" s="46"/>
    </row>
    <row r="165" spans="1:17" ht="37.15" customHeight="1" x14ac:dyDescent="0.25">
      <c r="A165" s="390">
        <v>88</v>
      </c>
      <c r="B165" s="284"/>
      <c r="C165" s="280"/>
      <c r="D165" s="285"/>
      <c r="E165" s="19"/>
      <c r="F165" s="19"/>
      <c r="G165" s="19"/>
      <c r="H165" s="19"/>
      <c r="I165" s="42"/>
      <c r="J165" s="19"/>
      <c r="K165" s="199"/>
      <c r="L165" s="193"/>
      <c r="M165" s="121" t="s">
        <v>185</v>
      </c>
      <c r="N165" s="115">
        <f t="shared" si="11"/>
        <v>1</v>
      </c>
      <c r="O165" s="117">
        <f t="shared" si="12"/>
        <v>0</v>
      </c>
      <c r="P165" s="46"/>
      <c r="Q165" s="46"/>
    </row>
    <row r="166" spans="1:17" ht="37.15" customHeight="1" x14ac:dyDescent="0.25">
      <c r="A166" s="390">
        <v>89</v>
      </c>
      <c r="B166" s="284"/>
      <c r="C166" s="280"/>
      <c r="D166" s="285"/>
      <c r="E166" s="19"/>
      <c r="F166" s="19"/>
      <c r="G166" s="19"/>
      <c r="H166" s="19"/>
      <c r="I166" s="42"/>
      <c r="J166" s="19"/>
      <c r="K166" s="199"/>
      <c r="L166" s="193"/>
      <c r="M166" s="121" t="s">
        <v>185</v>
      </c>
      <c r="N166" s="115">
        <f t="shared" si="11"/>
        <v>1</v>
      </c>
      <c r="O166" s="117">
        <f t="shared" si="12"/>
        <v>0</v>
      </c>
      <c r="P166" s="46"/>
      <c r="Q166" s="46"/>
    </row>
    <row r="167" spans="1:17" ht="37.15" customHeight="1" thickBot="1" x14ac:dyDescent="0.3">
      <c r="A167" s="391">
        <v>90</v>
      </c>
      <c r="B167" s="286"/>
      <c r="C167" s="281"/>
      <c r="D167" s="287"/>
      <c r="E167" s="21"/>
      <c r="F167" s="21"/>
      <c r="G167" s="21"/>
      <c r="H167" s="21"/>
      <c r="I167" s="44"/>
      <c r="J167" s="21"/>
      <c r="K167" s="200"/>
      <c r="L167" s="194"/>
      <c r="M167" s="121" t="s">
        <v>185</v>
      </c>
      <c r="N167" s="115">
        <f t="shared" si="11"/>
        <v>1</v>
      </c>
      <c r="O167" s="117">
        <f t="shared" si="12"/>
        <v>0</v>
      </c>
      <c r="P167" s="119">
        <f>IF(COUNTA(I153:L167)&gt;0,1,0)</f>
        <v>0</v>
      </c>
      <c r="Q167" s="46"/>
    </row>
    <row r="168" spans="1:17" ht="37.15" customHeight="1" thickBot="1" x14ac:dyDescent="0.3">
      <c r="A168" s="561" t="s">
        <v>189</v>
      </c>
      <c r="B168" s="561"/>
      <c r="C168" s="561"/>
      <c r="D168" s="561"/>
      <c r="E168" s="561"/>
      <c r="F168" s="561"/>
      <c r="G168" s="561"/>
      <c r="H168" s="561"/>
      <c r="I168" s="383"/>
      <c r="J168" s="303" t="s">
        <v>35</v>
      </c>
      <c r="K168" s="201">
        <f>SUM(K153:K167)+K139</f>
        <v>0</v>
      </c>
      <c r="L168" s="384"/>
      <c r="M168" s="2"/>
      <c r="N168" s="46"/>
      <c r="O168" s="381"/>
      <c r="P168" s="46"/>
      <c r="Q168" s="46"/>
    </row>
    <row r="169" spans="1:17" ht="37.15" customHeight="1" x14ac:dyDescent="0.25">
      <c r="A169" s="119" t="s">
        <v>136</v>
      </c>
      <c r="B169" s="46"/>
      <c r="C169" s="46"/>
      <c r="D169" s="46"/>
      <c r="E169" s="46"/>
      <c r="F169" s="46"/>
      <c r="G169" s="46"/>
      <c r="H169" s="46"/>
      <c r="I169" s="383"/>
      <c r="J169" s="46"/>
      <c r="K169" s="381"/>
      <c r="L169" s="381"/>
      <c r="M169" s="110" t="s">
        <v>185</v>
      </c>
      <c r="N169" s="46"/>
      <c r="O169" s="381"/>
      <c r="P169" s="46"/>
      <c r="Q169" s="46"/>
    </row>
    <row r="170" spans="1:17" x14ac:dyDescent="0.25">
      <c r="A170" s="46"/>
      <c r="B170" s="46"/>
      <c r="C170" s="46"/>
      <c r="D170" s="46"/>
      <c r="E170" s="46"/>
      <c r="F170" s="46"/>
      <c r="G170" s="46"/>
      <c r="H170" s="46"/>
      <c r="I170" s="383"/>
      <c r="J170" s="46"/>
      <c r="K170" s="381"/>
      <c r="L170" s="381"/>
      <c r="M170" s="64"/>
      <c r="N170" s="46"/>
      <c r="O170" s="381"/>
      <c r="P170" s="46"/>
      <c r="Q170" s="46"/>
    </row>
    <row r="171" spans="1:17" ht="18.75" x14ac:dyDescent="0.3">
      <c r="A171" s="46"/>
      <c r="B171" s="46"/>
      <c r="C171" s="46"/>
      <c r="D171" s="352" t="s">
        <v>32</v>
      </c>
      <c r="E171" s="354">
        <f ca="1">imzatarihi</f>
        <v>46091</v>
      </c>
      <c r="F171" s="379" t="s">
        <v>33</v>
      </c>
      <c r="G171" s="355" t="str">
        <f>IF(kurulusyetkilisi&gt;0,kurulusyetkilisi,"")</f>
        <v/>
      </c>
      <c r="H171" s="46"/>
      <c r="I171" s="46"/>
      <c r="J171" s="46"/>
      <c r="K171" s="46"/>
      <c r="L171" s="381"/>
      <c r="M171" s="64"/>
      <c r="N171" s="46"/>
      <c r="O171" s="381"/>
      <c r="P171" s="46"/>
      <c r="Q171" s="46"/>
    </row>
    <row r="172" spans="1:17" ht="18.75" x14ac:dyDescent="0.3">
      <c r="A172" s="46"/>
      <c r="B172" s="46"/>
      <c r="C172" s="46"/>
      <c r="D172" s="46"/>
      <c r="E172" s="234"/>
      <c r="F172" s="379" t="s">
        <v>34</v>
      </c>
      <c r="G172" s="46"/>
      <c r="H172" s="233"/>
      <c r="I172" s="46"/>
      <c r="J172" s="46"/>
      <c r="K172" s="46"/>
      <c r="L172" s="381"/>
      <c r="M172" s="64"/>
      <c r="N172" s="46"/>
      <c r="O172" s="381"/>
      <c r="P172" s="46"/>
      <c r="Q172" s="46"/>
    </row>
    <row r="173" spans="1:17" x14ac:dyDescent="0.25">
      <c r="A173" s="46"/>
      <c r="B173" s="46"/>
      <c r="C173" s="46"/>
      <c r="D173" s="46"/>
      <c r="E173" s="46"/>
      <c r="F173" s="46"/>
      <c r="G173" s="46"/>
      <c r="H173" s="46"/>
      <c r="I173" s="383"/>
      <c r="J173" s="46"/>
      <c r="K173" s="381"/>
      <c r="L173" s="381"/>
      <c r="M173" s="64"/>
      <c r="N173" s="46"/>
      <c r="O173" s="381"/>
      <c r="P173" s="46"/>
      <c r="Q173" s="46"/>
    </row>
    <row r="174" spans="1:17" x14ac:dyDescent="0.25">
      <c r="A174" s="46"/>
      <c r="B174" s="46"/>
      <c r="C174" s="46"/>
      <c r="D174" s="46"/>
      <c r="E174" s="46"/>
      <c r="F174" s="46"/>
      <c r="G174" s="46"/>
      <c r="H174" s="46"/>
      <c r="I174" s="383"/>
      <c r="J174" s="46"/>
      <c r="K174" s="381"/>
      <c r="L174" s="381"/>
      <c r="M174" s="64"/>
      <c r="N174" s="46"/>
      <c r="O174" s="381"/>
      <c r="P174" s="46"/>
      <c r="Q174" s="46"/>
    </row>
    <row r="175" spans="1:17" x14ac:dyDescent="0.25">
      <c r="A175" s="46"/>
      <c r="B175" s="46"/>
      <c r="C175" s="46"/>
      <c r="D175" s="46"/>
      <c r="E175" s="46"/>
      <c r="F175" s="46"/>
      <c r="G175" s="46"/>
      <c r="H175" s="46"/>
      <c r="I175" s="383"/>
      <c r="J175" s="46"/>
      <c r="K175" s="381"/>
      <c r="L175" s="381"/>
      <c r="M175" s="64"/>
      <c r="N175" s="46"/>
      <c r="O175" s="381"/>
      <c r="P175" s="46"/>
      <c r="Q175" s="46"/>
    </row>
    <row r="176" spans="1:17" x14ac:dyDescent="0.25">
      <c r="A176" s="46"/>
      <c r="B176" s="46"/>
      <c r="C176" s="46"/>
      <c r="D176" s="46"/>
      <c r="E176" s="46"/>
      <c r="F176" s="46"/>
      <c r="G176" s="46"/>
      <c r="H176" s="46"/>
      <c r="I176" s="383"/>
      <c r="J176" s="46"/>
      <c r="K176" s="381"/>
      <c r="L176" s="381"/>
      <c r="M176" s="64"/>
      <c r="N176" s="46"/>
      <c r="O176" s="381"/>
      <c r="P176" s="46"/>
      <c r="Q176" s="46"/>
    </row>
    <row r="177" spans="1:17" x14ac:dyDescent="0.25">
      <c r="A177" s="46"/>
      <c r="B177" s="46"/>
      <c r="C177" s="46"/>
      <c r="D177" s="46"/>
      <c r="E177" s="46"/>
      <c r="F177" s="46"/>
      <c r="G177" s="46"/>
      <c r="H177" s="46"/>
      <c r="I177" s="383"/>
      <c r="J177" s="46"/>
      <c r="K177" s="381"/>
      <c r="L177" s="381"/>
      <c r="M177" s="64"/>
      <c r="N177" s="46"/>
      <c r="O177" s="381"/>
      <c r="P177" s="46"/>
      <c r="Q177" s="46"/>
    </row>
    <row r="178" spans="1:17" x14ac:dyDescent="0.25">
      <c r="A178" s="46"/>
      <c r="B178" s="46"/>
      <c r="C178" s="46"/>
      <c r="D178" s="46"/>
      <c r="E178" s="46"/>
      <c r="F178" s="46"/>
      <c r="G178" s="46"/>
      <c r="H178" s="46"/>
      <c r="I178" s="383"/>
      <c r="J178" s="46"/>
      <c r="K178" s="381"/>
      <c r="L178" s="381"/>
      <c r="M178" s="64"/>
      <c r="N178" s="46"/>
      <c r="O178" s="381"/>
      <c r="P178" s="46"/>
      <c r="Q178" s="46"/>
    </row>
    <row r="179" spans="1:17" x14ac:dyDescent="0.25">
      <c r="A179" s="46"/>
      <c r="B179" s="46"/>
      <c r="C179" s="46"/>
      <c r="D179" s="46"/>
      <c r="E179" s="46"/>
      <c r="F179" s="46"/>
      <c r="G179" s="46"/>
      <c r="H179" s="46"/>
      <c r="I179" s="383"/>
      <c r="J179" s="46"/>
      <c r="K179" s="381"/>
      <c r="L179" s="381"/>
      <c r="M179" s="64"/>
      <c r="N179" s="46"/>
      <c r="O179" s="381"/>
      <c r="P179" s="46"/>
      <c r="Q179" s="46"/>
    </row>
    <row r="180" spans="1:17" x14ac:dyDescent="0.25">
      <c r="A180" s="46"/>
      <c r="B180" s="46"/>
      <c r="C180" s="46"/>
      <c r="D180" s="46"/>
      <c r="E180" s="46"/>
      <c r="F180" s="46"/>
      <c r="G180" s="46"/>
      <c r="H180" s="46"/>
      <c r="I180" s="383"/>
      <c r="J180" s="46"/>
      <c r="K180" s="381"/>
      <c r="L180" s="381"/>
      <c r="M180" s="64"/>
      <c r="N180" s="46"/>
      <c r="O180" s="381"/>
      <c r="P180" s="46"/>
      <c r="Q180" s="46"/>
    </row>
    <row r="181" spans="1:17" x14ac:dyDescent="0.25">
      <c r="A181" s="46"/>
      <c r="B181" s="46"/>
      <c r="C181" s="46"/>
      <c r="D181" s="46"/>
      <c r="E181" s="46"/>
      <c r="F181" s="46"/>
      <c r="G181" s="46"/>
      <c r="H181" s="46"/>
      <c r="I181" s="383"/>
      <c r="J181" s="46"/>
      <c r="K181" s="381"/>
      <c r="L181" s="381"/>
      <c r="M181" s="64"/>
      <c r="N181" s="46"/>
      <c r="O181" s="381"/>
      <c r="P181" s="46"/>
      <c r="Q181" s="46"/>
    </row>
    <row r="182" spans="1:17" x14ac:dyDescent="0.25">
      <c r="A182" s="46"/>
      <c r="B182" s="46"/>
      <c r="C182" s="46"/>
      <c r="D182" s="46"/>
      <c r="E182" s="46"/>
      <c r="F182" s="46"/>
      <c r="G182" s="46"/>
      <c r="H182" s="46"/>
      <c r="I182" s="383"/>
      <c r="J182" s="46"/>
      <c r="K182" s="381"/>
      <c r="L182" s="381"/>
      <c r="M182" s="64"/>
      <c r="N182" s="46"/>
      <c r="O182" s="381"/>
      <c r="P182" s="46"/>
      <c r="Q182" s="46"/>
    </row>
    <row r="183" spans="1:17" x14ac:dyDescent="0.25">
      <c r="A183" s="46"/>
      <c r="B183" s="46"/>
      <c r="C183" s="46"/>
      <c r="D183" s="46"/>
      <c r="E183" s="46"/>
      <c r="F183" s="46"/>
      <c r="G183" s="46"/>
      <c r="H183" s="46"/>
      <c r="I183" s="383"/>
      <c r="J183" s="46"/>
      <c r="K183" s="381"/>
      <c r="L183" s="381"/>
      <c r="M183" s="64"/>
      <c r="N183" s="46"/>
      <c r="O183" s="381"/>
      <c r="P183" s="46"/>
      <c r="Q183" s="46"/>
    </row>
    <row r="184" spans="1:17" x14ac:dyDescent="0.25">
      <c r="A184" s="46"/>
      <c r="B184" s="46"/>
      <c r="C184" s="46"/>
      <c r="D184" s="46"/>
      <c r="E184" s="46"/>
      <c r="F184" s="46"/>
      <c r="G184" s="46"/>
      <c r="H184" s="46"/>
      <c r="I184" s="383"/>
      <c r="J184" s="46"/>
      <c r="K184" s="381"/>
      <c r="L184" s="381"/>
      <c r="M184" s="64"/>
      <c r="N184" s="46"/>
      <c r="O184" s="381"/>
      <c r="P184" s="46"/>
      <c r="Q184" s="46"/>
    </row>
    <row r="185" spans="1:17" x14ac:dyDescent="0.25">
      <c r="A185" s="46"/>
      <c r="B185" s="46"/>
      <c r="C185" s="46"/>
      <c r="D185" s="46"/>
      <c r="E185" s="46"/>
      <c r="F185" s="46"/>
      <c r="G185" s="46"/>
      <c r="H185" s="46"/>
      <c r="I185" s="383"/>
      <c r="J185" s="46"/>
      <c r="K185" s="381"/>
      <c r="L185" s="381"/>
      <c r="M185" s="64"/>
      <c r="N185" s="46"/>
      <c r="O185" s="381"/>
      <c r="P185" s="46"/>
      <c r="Q185" s="46"/>
    </row>
    <row r="186" spans="1:17" x14ac:dyDescent="0.25">
      <c r="A186" s="46"/>
      <c r="B186" s="46"/>
      <c r="C186" s="46"/>
      <c r="D186" s="46"/>
      <c r="E186" s="46"/>
      <c r="F186" s="46"/>
      <c r="G186" s="46"/>
      <c r="H186" s="46"/>
      <c r="I186" s="383"/>
      <c r="J186" s="46"/>
      <c r="K186" s="381"/>
      <c r="L186" s="381"/>
      <c r="M186" s="64"/>
      <c r="N186" s="46"/>
      <c r="O186" s="381"/>
      <c r="P186" s="47"/>
      <c r="Q186" s="47"/>
    </row>
    <row r="187" spans="1:17" x14ac:dyDescent="0.25">
      <c r="A187" s="46"/>
      <c r="B187" s="46"/>
      <c r="C187" s="46"/>
      <c r="D187" s="46"/>
      <c r="E187" s="46"/>
      <c r="F187" s="46"/>
      <c r="G187" s="46"/>
      <c r="H187" s="46"/>
      <c r="I187" s="383"/>
      <c r="J187" s="46"/>
      <c r="K187" s="381"/>
      <c r="L187" s="381"/>
      <c r="M187" s="64"/>
      <c r="N187" s="46"/>
      <c r="O187" s="381"/>
      <c r="P187" s="46"/>
      <c r="Q187" s="46"/>
    </row>
    <row r="188" spans="1:17" x14ac:dyDescent="0.25">
      <c r="A188" s="46"/>
      <c r="B188" s="46"/>
      <c r="C188" s="46"/>
      <c r="D188" s="46"/>
      <c r="E188" s="46"/>
      <c r="F188" s="46"/>
      <c r="G188" s="46"/>
      <c r="H188" s="46"/>
      <c r="I188" s="383"/>
      <c r="J188" s="46"/>
      <c r="K188" s="381"/>
      <c r="L188" s="381"/>
      <c r="M188" s="64"/>
      <c r="N188" s="46"/>
      <c r="O188" s="381"/>
      <c r="P188" s="46"/>
      <c r="Q188" s="46"/>
    </row>
    <row r="189" spans="1:17" x14ac:dyDescent="0.25">
      <c r="A189" s="46"/>
      <c r="B189" s="46"/>
      <c r="C189" s="46"/>
      <c r="D189" s="46"/>
      <c r="E189" s="46"/>
      <c r="F189" s="46"/>
      <c r="G189" s="46"/>
      <c r="H189" s="46"/>
      <c r="I189" s="383"/>
      <c r="J189" s="46"/>
      <c r="K189" s="381"/>
      <c r="L189" s="381"/>
      <c r="M189" s="64"/>
      <c r="N189" s="46"/>
      <c r="O189" s="381"/>
      <c r="P189" s="46"/>
      <c r="Q189" s="46"/>
    </row>
    <row r="190" spans="1:17" x14ac:dyDescent="0.25">
      <c r="A190" s="46"/>
      <c r="B190" s="46"/>
      <c r="C190" s="46"/>
      <c r="D190" s="46"/>
      <c r="E190" s="46"/>
      <c r="F190" s="46"/>
      <c r="G190" s="46"/>
      <c r="H190" s="46"/>
      <c r="I190" s="383"/>
      <c r="J190" s="46"/>
      <c r="K190" s="381"/>
      <c r="L190" s="381"/>
      <c r="M190" s="64"/>
      <c r="N190" s="46"/>
      <c r="O190" s="381"/>
      <c r="P190" s="46"/>
      <c r="Q190" s="46"/>
    </row>
    <row r="191" spans="1:17" x14ac:dyDescent="0.25">
      <c r="A191" s="46"/>
      <c r="B191" s="46"/>
      <c r="C191" s="46"/>
      <c r="D191" s="46"/>
      <c r="E191" s="46"/>
      <c r="F191" s="46"/>
      <c r="G191" s="46"/>
      <c r="H191" s="46"/>
      <c r="I191" s="383"/>
      <c r="J191" s="46"/>
      <c r="K191" s="381"/>
      <c r="L191" s="381"/>
      <c r="M191" s="64"/>
      <c r="N191" s="46"/>
      <c r="O191" s="381"/>
      <c r="P191" s="46"/>
      <c r="Q191" s="46"/>
    </row>
    <row r="192" spans="1:17" x14ac:dyDescent="0.25">
      <c r="A192" s="46"/>
      <c r="B192" s="46"/>
      <c r="C192" s="46"/>
      <c r="D192" s="46"/>
      <c r="E192" s="46"/>
      <c r="F192" s="46"/>
      <c r="G192" s="46"/>
      <c r="H192" s="46"/>
      <c r="I192" s="383"/>
      <c r="J192" s="46"/>
      <c r="K192" s="381"/>
      <c r="L192" s="381"/>
      <c r="M192" s="64"/>
      <c r="N192" s="46"/>
      <c r="O192" s="381"/>
      <c r="P192" s="46"/>
      <c r="Q192" s="46"/>
    </row>
    <row r="193" spans="1:17" x14ac:dyDescent="0.25">
      <c r="A193" s="46"/>
      <c r="B193" s="46"/>
      <c r="C193" s="46"/>
      <c r="D193" s="46"/>
      <c r="E193" s="46"/>
      <c r="F193" s="46"/>
      <c r="G193" s="46"/>
      <c r="H193" s="46"/>
      <c r="I193" s="383"/>
      <c r="J193" s="46"/>
      <c r="K193" s="381"/>
      <c r="L193" s="381"/>
      <c r="M193" s="64"/>
      <c r="N193" s="46"/>
      <c r="O193" s="381"/>
      <c r="P193" s="46"/>
      <c r="Q193" s="46"/>
    </row>
    <row r="194" spans="1:17" x14ac:dyDescent="0.25">
      <c r="A194" s="46"/>
      <c r="B194" s="46"/>
      <c r="C194" s="46"/>
      <c r="D194" s="46"/>
      <c r="E194" s="46"/>
      <c r="F194" s="46"/>
      <c r="G194" s="46"/>
      <c r="H194" s="46"/>
      <c r="I194" s="383"/>
      <c r="J194" s="46"/>
      <c r="K194" s="381"/>
      <c r="L194" s="381"/>
      <c r="M194" s="64"/>
      <c r="N194" s="46"/>
      <c r="O194" s="381"/>
      <c r="P194" s="46"/>
      <c r="Q194" s="46"/>
    </row>
    <row r="195" spans="1:17" x14ac:dyDescent="0.25">
      <c r="A195" s="46"/>
      <c r="B195" s="46"/>
      <c r="C195" s="46"/>
      <c r="D195" s="46"/>
      <c r="E195" s="46"/>
      <c r="F195" s="46"/>
      <c r="G195" s="46"/>
      <c r="H195" s="46"/>
      <c r="I195" s="383"/>
      <c r="J195" s="46"/>
      <c r="K195" s="381"/>
      <c r="L195" s="381"/>
      <c r="M195" s="64"/>
      <c r="N195" s="46"/>
      <c r="O195" s="381"/>
      <c r="P195" s="46"/>
      <c r="Q195" s="46"/>
    </row>
    <row r="196" spans="1:17" x14ac:dyDescent="0.25">
      <c r="A196" s="46"/>
      <c r="B196" s="46"/>
      <c r="C196" s="46"/>
      <c r="D196" s="46"/>
      <c r="E196" s="46"/>
      <c r="F196" s="46"/>
      <c r="G196" s="46"/>
      <c r="H196" s="46"/>
      <c r="I196" s="383"/>
      <c r="J196" s="46"/>
      <c r="K196" s="381"/>
      <c r="L196" s="381"/>
      <c r="M196" s="64"/>
      <c r="N196" s="46"/>
      <c r="O196" s="381"/>
      <c r="P196" s="46"/>
      <c r="Q196" s="46"/>
    </row>
    <row r="197" spans="1:17" x14ac:dyDescent="0.25">
      <c r="A197" s="46"/>
      <c r="B197" s="46"/>
      <c r="C197" s="46"/>
      <c r="D197" s="46"/>
      <c r="E197" s="46"/>
      <c r="F197" s="46"/>
      <c r="G197" s="46"/>
      <c r="H197" s="46"/>
      <c r="I197" s="383"/>
      <c r="J197" s="46"/>
      <c r="K197" s="381"/>
      <c r="L197" s="381"/>
      <c r="M197" s="64"/>
      <c r="N197" s="46"/>
      <c r="O197" s="381"/>
      <c r="P197" s="46"/>
      <c r="Q197" s="46"/>
    </row>
    <row r="198" spans="1:17" x14ac:dyDescent="0.25">
      <c r="A198" s="46"/>
      <c r="B198" s="46"/>
      <c r="C198" s="46"/>
      <c r="D198" s="46"/>
      <c r="E198" s="46"/>
      <c r="F198" s="46"/>
      <c r="G198" s="46"/>
      <c r="H198" s="46"/>
      <c r="I198" s="383"/>
      <c r="J198" s="46"/>
      <c r="K198" s="381"/>
      <c r="L198" s="381"/>
      <c r="M198" s="64"/>
      <c r="N198" s="46"/>
      <c r="O198" s="381"/>
      <c r="P198" s="46"/>
      <c r="Q198" s="46"/>
    </row>
    <row r="199" spans="1:17" x14ac:dyDescent="0.25">
      <c r="A199" s="46"/>
      <c r="B199" s="46"/>
      <c r="C199" s="46"/>
      <c r="D199" s="46"/>
      <c r="E199" s="46"/>
      <c r="F199" s="46"/>
      <c r="G199" s="46"/>
      <c r="H199" s="46"/>
      <c r="I199" s="383"/>
      <c r="J199" s="46"/>
      <c r="K199" s="381"/>
      <c r="L199" s="381"/>
      <c r="M199" s="64"/>
      <c r="N199" s="46"/>
      <c r="O199" s="381"/>
      <c r="P199" s="46"/>
      <c r="Q199" s="46"/>
    </row>
    <row r="200" spans="1:17" x14ac:dyDescent="0.25">
      <c r="A200" s="46"/>
      <c r="B200" s="46"/>
      <c r="C200" s="46"/>
      <c r="D200" s="46"/>
      <c r="E200" s="46"/>
      <c r="F200" s="46"/>
      <c r="G200" s="46"/>
      <c r="H200" s="46"/>
      <c r="I200" s="383"/>
      <c r="J200" s="46"/>
      <c r="K200" s="381"/>
      <c r="L200" s="381"/>
      <c r="M200" s="64"/>
      <c r="N200" s="46"/>
      <c r="O200" s="381"/>
      <c r="P200" s="46"/>
      <c r="Q200" s="46"/>
    </row>
    <row r="201" spans="1:17" x14ac:dyDescent="0.25">
      <c r="A201" s="46"/>
      <c r="B201" s="46"/>
      <c r="C201" s="46"/>
      <c r="D201" s="46"/>
      <c r="E201" s="46"/>
      <c r="F201" s="46"/>
      <c r="G201" s="46"/>
      <c r="H201" s="46"/>
      <c r="I201" s="383"/>
      <c r="J201" s="46"/>
      <c r="K201" s="381"/>
      <c r="L201" s="381"/>
      <c r="M201" s="64"/>
      <c r="N201" s="46"/>
      <c r="O201" s="381"/>
      <c r="P201" s="46"/>
      <c r="Q201" s="46"/>
    </row>
    <row r="202" spans="1:17" x14ac:dyDescent="0.25">
      <c r="A202" s="46"/>
      <c r="B202" s="46"/>
      <c r="C202" s="46"/>
      <c r="D202" s="46"/>
      <c r="E202" s="46"/>
      <c r="F202" s="46"/>
      <c r="G202" s="46"/>
      <c r="H202" s="46"/>
      <c r="I202" s="383"/>
      <c r="J202" s="46"/>
      <c r="K202" s="381"/>
      <c r="L202" s="381"/>
      <c r="M202" s="64"/>
      <c r="N202" s="46"/>
      <c r="O202" s="381"/>
      <c r="P202" s="119">
        <v>0</v>
      </c>
      <c r="Q202" s="46"/>
    </row>
  </sheetData>
  <sheetProtection algorithmName="SHA-512" hashValue="ITTcA2IchiQ5C3hp7wIFG3cOioz/7vCntne9vjHjdluOb2oTnwxWKrYMTQxprf6Jnshnz1fpm15Ndj8urWfz6Q==" saltValue="cMGBGcZQzBXux9H6OQjBxA==" spinCount="100000" sheet="1" objects="1" scenarios="1"/>
  <mergeCells count="108">
    <mergeCell ref="G151:G152"/>
    <mergeCell ref="H151:H152"/>
    <mergeCell ref="I151:I152"/>
    <mergeCell ref="J151:J152"/>
    <mergeCell ref="A168:H168"/>
    <mergeCell ref="A151:A152"/>
    <mergeCell ref="B151:B152"/>
    <mergeCell ref="C151:C152"/>
    <mergeCell ref="D151:D152"/>
    <mergeCell ref="E151:E152"/>
    <mergeCell ref="F151:F152"/>
    <mergeCell ref="A147:L147"/>
    <mergeCell ref="A148:L148"/>
    <mergeCell ref="A149:D149"/>
    <mergeCell ref="E149:L149"/>
    <mergeCell ref="A150:D150"/>
    <mergeCell ref="E150:L150"/>
    <mergeCell ref="G122:G123"/>
    <mergeCell ref="H122:H123"/>
    <mergeCell ref="I122:I123"/>
    <mergeCell ref="J122:J123"/>
    <mergeCell ref="A139:H139"/>
    <mergeCell ref="A146:L146"/>
    <mergeCell ref="A122:A123"/>
    <mergeCell ref="B122:B123"/>
    <mergeCell ref="C122:C123"/>
    <mergeCell ref="D122:D123"/>
    <mergeCell ref="E122:E123"/>
    <mergeCell ref="F122:F123"/>
    <mergeCell ref="A118:L118"/>
    <mergeCell ref="A119:L119"/>
    <mergeCell ref="A120:D120"/>
    <mergeCell ref="E120:L120"/>
    <mergeCell ref="A121:D121"/>
    <mergeCell ref="E121:L121"/>
    <mergeCell ref="G93:G94"/>
    <mergeCell ref="H93:H94"/>
    <mergeCell ref="I93:I94"/>
    <mergeCell ref="J93:J94"/>
    <mergeCell ref="A110:H110"/>
    <mergeCell ref="A117:L117"/>
    <mergeCell ref="A93:A94"/>
    <mergeCell ref="B93:B94"/>
    <mergeCell ref="C93:C94"/>
    <mergeCell ref="D93:D94"/>
    <mergeCell ref="E93:E94"/>
    <mergeCell ref="F93:F94"/>
    <mergeCell ref="A89:L89"/>
    <mergeCell ref="A90:L90"/>
    <mergeCell ref="A91:D91"/>
    <mergeCell ref="E91:L91"/>
    <mergeCell ref="A92:D92"/>
    <mergeCell ref="E92:L92"/>
    <mergeCell ref="G64:G65"/>
    <mergeCell ref="H64:H65"/>
    <mergeCell ref="I64:I65"/>
    <mergeCell ref="J64:J65"/>
    <mergeCell ref="A81:H81"/>
    <mergeCell ref="A88:L88"/>
    <mergeCell ref="A64:A65"/>
    <mergeCell ref="B64:B65"/>
    <mergeCell ref="C64:C65"/>
    <mergeCell ref="D64:D65"/>
    <mergeCell ref="E64:E65"/>
    <mergeCell ref="F64:F65"/>
    <mergeCell ref="A60:L60"/>
    <mergeCell ref="A61:L61"/>
    <mergeCell ref="A62:D62"/>
    <mergeCell ref="E62:L62"/>
    <mergeCell ref="A63:D63"/>
    <mergeCell ref="E63:L63"/>
    <mergeCell ref="G35:G36"/>
    <mergeCell ref="H35:H36"/>
    <mergeCell ref="I35:I36"/>
    <mergeCell ref="J35:J36"/>
    <mergeCell ref="A52:H52"/>
    <mergeCell ref="A59:L59"/>
    <mergeCell ref="A35:A36"/>
    <mergeCell ref="B35:B36"/>
    <mergeCell ref="C35:C36"/>
    <mergeCell ref="D35:D36"/>
    <mergeCell ref="E35:E36"/>
    <mergeCell ref="F35:F36"/>
    <mergeCell ref="A33:D33"/>
    <mergeCell ref="E33:L33"/>
    <mergeCell ref="A34:D34"/>
    <mergeCell ref="E34:L34"/>
    <mergeCell ref="G6:G7"/>
    <mergeCell ref="H6:H7"/>
    <mergeCell ref="I6:I7"/>
    <mergeCell ref="J6:J7"/>
    <mergeCell ref="A23:H23"/>
    <mergeCell ref="A30:L30"/>
    <mergeCell ref="A6:A7"/>
    <mergeCell ref="B6:B7"/>
    <mergeCell ref="C6:C7"/>
    <mergeCell ref="D6:D7"/>
    <mergeCell ref="E6:E7"/>
    <mergeCell ref="F6:F7"/>
    <mergeCell ref="A1:L1"/>
    <mergeCell ref="A2:L2"/>
    <mergeCell ref="A3:L3"/>
    <mergeCell ref="A4:D4"/>
    <mergeCell ref="E4:L4"/>
    <mergeCell ref="A5:D5"/>
    <mergeCell ref="E5:L5"/>
    <mergeCell ref="A31:L31"/>
    <mergeCell ref="A32:L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K8:K22 K37:K51 K66:K80 K95:K109 K124:K138 K153:K167" xr:uid="{00000000-0002-0000-0F00-000000000000}">
      <formula1>0</formula1>
      <formula2>O8</formula2>
    </dataValidation>
  </dataValidations>
  <pageMargins left="0.7" right="0.7" top="0.75" bottom="0.75" header="0.3" footer="0.3"/>
  <pageSetup paperSize="9" scale="45" orientation="landscape" r:id="rId1"/>
  <rowBreaks count="1" manualBreakCount="1">
    <brk id="29" max="11" man="1"/>
  </rowBreaks>
  <colBreaks count="1" manualBreakCount="1">
    <brk id="12" max="1048575" man="1"/>
  </colBreaks>
  <ignoredErrors>
    <ignoredError sqref="M8:M22"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T202"/>
  <sheetViews>
    <sheetView zoomScale="60" zoomScaleNormal="6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4.140625" style="24" customWidth="1"/>
    <col min="5" max="5" width="19.7109375" style="24" customWidth="1"/>
    <col min="6" max="6" width="45.28515625" style="24" customWidth="1"/>
    <col min="7" max="7" width="41.7109375" style="24" customWidth="1"/>
    <col min="8" max="8" width="40.7109375" style="24" customWidth="1"/>
    <col min="9" max="9" width="16.7109375" style="197" customWidth="1"/>
    <col min="10" max="10" width="30.7109375" style="24" customWidth="1"/>
    <col min="11" max="12" width="16.7109375" style="253" customWidth="1"/>
    <col min="13" max="13" width="32" style="253" bestFit="1" customWidth="1"/>
    <col min="14" max="14" width="52.42578125" customWidth="1"/>
    <col min="15" max="15" width="8.85546875" style="24" hidden="1" customWidth="1"/>
    <col min="16" max="16" width="29.5703125" style="253" hidden="1" customWidth="1"/>
    <col min="17" max="17" width="11.7109375" style="24" hidden="1" customWidth="1"/>
    <col min="18" max="19" width="8.85546875" style="24" hidden="1" customWidth="1"/>
    <col min="20" max="20" width="29.28515625" style="24" hidden="1" customWidth="1"/>
    <col min="21" max="16384" width="8.85546875" style="24"/>
  </cols>
  <sheetData>
    <row r="1" spans="1:20" x14ac:dyDescent="0.25">
      <c r="A1" s="555" t="s">
        <v>184</v>
      </c>
      <c r="B1" s="555"/>
      <c r="C1" s="555"/>
      <c r="D1" s="555"/>
      <c r="E1" s="555"/>
      <c r="F1" s="555"/>
      <c r="G1" s="555"/>
      <c r="H1" s="555"/>
      <c r="I1" s="555"/>
      <c r="J1" s="555"/>
      <c r="K1" s="555"/>
      <c r="L1" s="555"/>
      <c r="M1" s="267"/>
      <c r="N1" s="252"/>
      <c r="O1" s="77"/>
      <c r="P1" s="381"/>
      <c r="Q1" s="46"/>
      <c r="R1" s="109" t="str">
        <f>CONCATENATE("A1:M",SUM(Q:Q)*29)</f>
        <v>A1:M29</v>
      </c>
      <c r="S1" s="46"/>
      <c r="T1" s="46"/>
    </row>
    <row r="2" spans="1:20" ht="15.6" customHeight="1" x14ac:dyDescent="0.25">
      <c r="A2" s="508" t="s">
        <v>185</v>
      </c>
      <c r="B2" s="508"/>
      <c r="C2" s="508"/>
      <c r="D2" s="508"/>
      <c r="E2" s="508"/>
      <c r="F2" s="508"/>
      <c r="G2" s="508"/>
      <c r="H2" s="508"/>
      <c r="I2" s="508"/>
      <c r="J2" s="508"/>
      <c r="K2" s="508"/>
      <c r="L2" s="508"/>
      <c r="M2" s="184"/>
      <c r="N2" s="75"/>
      <c r="O2" s="77"/>
      <c r="P2" s="382"/>
      <c r="Q2" s="46"/>
      <c r="R2" s="46"/>
      <c r="S2" s="46"/>
      <c r="T2" s="46"/>
    </row>
    <row r="3" spans="1:20" ht="15.95" customHeight="1" thickBot="1" x14ac:dyDescent="0.3">
      <c r="A3" s="556" t="s">
        <v>190</v>
      </c>
      <c r="B3" s="556"/>
      <c r="C3" s="556"/>
      <c r="D3" s="556"/>
      <c r="E3" s="556"/>
      <c r="F3" s="556"/>
      <c r="G3" s="556"/>
      <c r="H3" s="556"/>
      <c r="I3" s="556"/>
      <c r="J3" s="556"/>
      <c r="K3" s="556"/>
      <c r="L3" s="556"/>
      <c r="M3" s="556"/>
      <c r="N3" s="75"/>
      <c r="O3" s="77"/>
      <c r="P3" s="382"/>
      <c r="Q3" s="46"/>
      <c r="R3" s="46"/>
      <c r="S3" s="46"/>
      <c r="T3" s="46"/>
    </row>
    <row r="4" spans="1:20" ht="31.7" customHeight="1" thickBot="1" x14ac:dyDescent="0.3">
      <c r="A4" s="546" t="s">
        <v>167</v>
      </c>
      <c r="B4" s="547"/>
      <c r="C4" s="547"/>
      <c r="D4" s="548"/>
      <c r="E4" s="546" t="str">
        <f>IF(ProjeNo&gt;0,ProjeNo,"")</f>
        <v/>
      </c>
      <c r="F4" s="547"/>
      <c r="G4" s="547"/>
      <c r="H4" s="547"/>
      <c r="I4" s="547"/>
      <c r="J4" s="547"/>
      <c r="K4" s="547"/>
      <c r="L4" s="547"/>
      <c r="M4" s="548"/>
      <c r="N4" s="64"/>
      <c r="O4" s="46"/>
      <c r="P4" s="381"/>
      <c r="Q4" s="46"/>
      <c r="R4" s="46"/>
      <c r="S4" s="46"/>
      <c r="T4" s="46"/>
    </row>
    <row r="5" spans="1:20" ht="31.7" customHeight="1" thickBot="1" x14ac:dyDescent="0.3">
      <c r="A5" s="549" t="s">
        <v>168</v>
      </c>
      <c r="B5" s="550"/>
      <c r="C5" s="550"/>
      <c r="D5" s="550"/>
      <c r="E5" s="552" t="str">
        <f>IF(ProjeAdi&gt;0,ProjeAdi,"")</f>
        <v/>
      </c>
      <c r="F5" s="553"/>
      <c r="G5" s="553"/>
      <c r="H5" s="553"/>
      <c r="I5" s="553"/>
      <c r="J5" s="553"/>
      <c r="K5" s="553"/>
      <c r="L5" s="553"/>
      <c r="M5" s="554"/>
      <c r="N5" s="64"/>
      <c r="O5" s="46"/>
      <c r="P5" s="381"/>
      <c r="Q5" s="46"/>
      <c r="R5" s="46"/>
      <c r="S5" s="46"/>
      <c r="T5" s="46"/>
    </row>
    <row r="6" spans="1:20" ht="51.6" customHeight="1" thickBot="1" x14ac:dyDescent="0.3">
      <c r="A6" s="543" t="s">
        <v>3</v>
      </c>
      <c r="B6" s="543" t="s">
        <v>182</v>
      </c>
      <c r="C6" s="543" t="s">
        <v>183</v>
      </c>
      <c r="D6" s="543" t="s">
        <v>187</v>
      </c>
      <c r="E6" s="559" t="s">
        <v>188</v>
      </c>
      <c r="F6" s="559" t="s">
        <v>96</v>
      </c>
      <c r="G6" s="559" t="s">
        <v>94</v>
      </c>
      <c r="H6" s="559" t="s">
        <v>95</v>
      </c>
      <c r="I6" s="560" t="s">
        <v>82</v>
      </c>
      <c r="J6" s="559" t="s">
        <v>83</v>
      </c>
      <c r="K6" s="385" t="s">
        <v>84</v>
      </c>
      <c r="L6" s="385" t="s">
        <v>84</v>
      </c>
      <c r="M6" s="543" t="s">
        <v>199</v>
      </c>
      <c r="N6" s="64"/>
      <c r="O6" s="46"/>
      <c r="P6" s="381"/>
      <c r="Q6" s="47"/>
      <c r="R6" s="47"/>
      <c r="S6" s="46"/>
      <c r="T6" s="46"/>
    </row>
    <row r="7" spans="1:20" ht="16.5" thickBot="1" x14ac:dyDescent="0.3">
      <c r="A7" s="559"/>
      <c r="B7" s="544"/>
      <c r="C7" s="544"/>
      <c r="D7" s="559"/>
      <c r="E7" s="559"/>
      <c r="F7" s="559"/>
      <c r="G7" s="559"/>
      <c r="H7" s="559"/>
      <c r="I7" s="560"/>
      <c r="J7" s="559"/>
      <c r="K7" s="386" t="s">
        <v>85</v>
      </c>
      <c r="L7" s="386" t="s">
        <v>88</v>
      </c>
      <c r="M7" s="559"/>
      <c r="N7" s="64"/>
      <c r="O7" s="46"/>
      <c r="P7" s="381"/>
      <c r="Q7" s="46"/>
      <c r="R7" s="46"/>
      <c r="S7" s="46"/>
      <c r="T7" s="46"/>
    </row>
    <row r="8" spans="1:20" ht="45" customHeight="1" x14ac:dyDescent="0.25">
      <c r="A8" s="364">
        <v>1</v>
      </c>
      <c r="B8" s="282"/>
      <c r="C8" s="270"/>
      <c r="D8" s="283"/>
      <c r="E8" s="27"/>
      <c r="F8" s="27"/>
      <c r="G8" s="27"/>
      <c r="H8" s="27"/>
      <c r="I8" s="28"/>
      <c r="J8" s="27"/>
      <c r="K8" s="198"/>
      <c r="L8" s="186"/>
      <c r="M8" s="258"/>
      <c r="N8" s="116" t="str">
        <f>IF(AND(COUNTA(B8:I8)&gt;0,O8=1),"Belge Tarihi,Belge Numarası, KDV Dahil Tutar ve İşin Yaptırıldığı Ülke doldurulduktan sonra KDV Hariç Tutar doldurulabilir.","")</f>
        <v/>
      </c>
      <c r="O8" s="115">
        <f>IF(COUNTA(I8:J8)+COUNTA(L8:M8)=4,0,1)</f>
        <v>1</v>
      </c>
      <c r="P8" s="117">
        <f>IF(O8=1,0,100000000)</f>
        <v>0</v>
      </c>
      <c r="Q8" s="46"/>
      <c r="R8" s="46"/>
      <c r="S8" s="46"/>
      <c r="T8" t="s">
        <v>203</v>
      </c>
    </row>
    <row r="9" spans="1:20" ht="37.15" customHeight="1" x14ac:dyDescent="0.25">
      <c r="A9" s="365">
        <v>2</v>
      </c>
      <c r="B9" s="288"/>
      <c r="C9" s="272"/>
      <c r="D9" s="289"/>
      <c r="E9" s="17"/>
      <c r="F9" s="17"/>
      <c r="G9" s="17"/>
      <c r="H9" s="17"/>
      <c r="I9" s="18"/>
      <c r="J9" s="17"/>
      <c r="K9" s="192"/>
      <c r="L9" s="188"/>
      <c r="M9" s="259"/>
      <c r="N9" s="116" t="str">
        <f t="shared" ref="N9:N22" si="0">IF(AND(COUNTA(B9:I9)&gt;0,O9=1),"Belge Tarihi,Belge Numarası, KDV Dahil Tutar ve İşin Yaptırıldığı Ülke doldurulduktan sonra KDV Hariç Tutar doldurulabilir.","")</f>
        <v/>
      </c>
      <c r="O9" s="115">
        <f t="shared" ref="O9:O22" si="1">IF(COUNTA(I9:J9)+COUNTA(L9:M9)=4,0,1)</f>
        <v>1</v>
      </c>
      <c r="P9" s="117">
        <f t="shared" ref="P9:P22" si="2">IF(O9=1,0,100000000)</f>
        <v>0</v>
      </c>
      <c r="Q9" s="46"/>
      <c r="R9" s="46"/>
      <c r="S9" s="46"/>
      <c r="T9" t="s">
        <v>204</v>
      </c>
    </row>
    <row r="10" spans="1:20" ht="37.15" customHeight="1" x14ac:dyDescent="0.25">
      <c r="A10" s="365">
        <v>3</v>
      </c>
      <c r="B10" s="288"/>
      <c r="C10" s="272"/>
      <c r="D10" s="289"/>
      <c r="E10" s="17"/>
      <c r="F10" s="17"/>
      <c r="G10" s="17"/>
      <c r="H10" s="17"/>
      <c r="I10" s="18"/>
      <c r="J10" s="17"/>
      <c r="K10" s="192"/>
      <c r="L10" s="188"/>
      <c r="M10" s="259"/>
      <c r="N10" s="116" t="str">
        <f t="shared" si="0"/>
        <v/>
      </c>
      <c r="O10" s="115">
        <f t="shared" si="1"/>
        <v>1</v>
      </c>
      <c r="P10" s="117">
        <f t="shared" si="2"/>
        <v>0</v>
      </c>
      <c r="Q10" s="46"/>
      <c r="R10" s="46"/>
      <c r="S10" s="46"/>
      <c r="T10" t="s">
        <v>200</v>
      </c>
    </row>
    <row r="11" spans="1:20" ht="37.15" customHeight="1" x14ac:dyDescent="0.25">
      <c r="A11" s="365">
        <v>4</v>
      </c>
      <c r="B11" s="288"/>
      <c r="C11" s="272"/>
      <c r="D11" s="289"/>
      <c r="E11" s="17"/>
      <c r="F11" s="17"/>
      <c r="G11" s="17"/>
      <c r="H11" s="17"/>
      <c r="I11" s="18"/>
      <c r="J11" s="17"/>
      <c r="K11" s="192"/>
      <c r="L11" s="188"/>
      <c r="M11" s="259"/>
      <c r="N11" s="116" t="str">
        <f t="shared" si="0"/>
        <v/>
      </c>
      <c r="O11" s="115">
        <f t="shared" si="1"/>
        <v>1</v>
      </c>
      <c r="P11" s="117">
        <f t="shared" si="2"/>
        <v>0</v>
      </c>
      <c r="Q11" s="46"/>
      <c r="R11" s="46"/>
      <c r="S11" s="46"/>
      <c r="T11" t="s">
        <v>205</v>
      </c>
    </row>
    <row r="12" spans="1:20" ht="37.15" customHeight="1" x14ac:dyDescent="0.25">
      <c r="A12" s="374">
        <v>5</v>
      </c>
      <c r="B12" s="284"/>
      <c r="C12" s="280"/>
      <c r="D12" s="285"/>
      <c r="E12" s="19"/>
      <c r="F12" s="19"/>
      <c r="G12" s="19"/>
      <c r="H12" s="19"/>
      <c r="I12" s="42"/>
      <c r="J12" s="19"/>
      <c r="K12" s="199"/>
      <c r="L12" s="193"/>
      <c r="M12" s="259"/>
      <c r="N12" s="116" t="str">
        <f t="shared" si="0"/>
        <v/>
      </c>
      <c r="O12" s="115">
        <f t="shared" si="1"/>
        <v>1</v>
      </c>
      <c r="P12" s="117">
        <f t="shared" si="2"/>
        <v>0</v>
      </c>
      <c r="Q12" s="46"/>
      <c r="R12" s="46"/>
      <c r="S12" s="46"/>
      <c r="T12" t="s">
        <v>248</v>
      </c>
    </row>
    <row r="13" spans="1:20" ht="37.15" customHeight="1" x14ac:dyDescent="0.25">
      <c r="A13" s="374">
        <v>6</v>
      </c>
      <c r="B13" s="284"/>
      <c r="C13" s="280"/>
      <c r="D13" s="285"/>
      <c r="E13" s="19"/>
      <c r="F13" s="19"/>
      <c r="G13" s="19"/>
      <c r="H13" s="19"/>
      <c r="I13" s="42"/>
      <c r="J13" s="19"/>
      <c r="K13" s="199"/>
      <c r="L13" s="193"/>
      <c r="M13" s="259"/>
      <c r="N13" s="116" t="str">
        <f t="shared" si="0"/>
        <v/>
      </c>
      <c r="O13" s="115">
        <f t="shared" si="1"/>
        <v>1</v>
      </c>
      <c r="P13" s="117">
        <f t="shared" si="2"/>
        <v>0</v>
      </c>
      <c r="Q13" s="46"/>
      <c r="R13" s="46"/>
      <c r="S13" s="46"/>
      <c r="T13" t="s">
        <v>206</v>
      </c>
    </row>
    <row r="14" spans="1:20" ht="37.15" customHeight="1" x14ac:dyDescent="0.25">
      <c r="A14" s="374">
        <v>7</v>
      </c>
      <c r="B14" s="284"/>
      <c r="C14" s="280"/>
      <c r="D14" s="285"/>
      <c r="E14" s="19"/>
      <c r="F14" s="19"/>
      <c r="G14" s="19"/>
      <c r="H14" s="19"/>
      <c r="I14" s="42"/>
      <c r="J14" s="19"/>
      <c r="K14" s="199"/>
      <c r="L14" s="193"/>
      <c r="M14" s="259"/>
      <c r="N14" s="116" t="str">
        <f t="shared" si="0"/>
        <v/>
      </c>
      <c r="O14" s="115">
        <f t="shared" si="1"/>
        <v>1</v>
      </c>
      <c r="P14" s="117">
        <f t="shared" si="2"/>
        <v>0</v>
      </c>
      <c r="Q14" s="46"/>
      <c r="R14" s="46"/>
      <c r="S14" s="46"/>
      <c r="T14" t="s">
        <v>201</v>
      </c>
    </row>
    <row r="15" spans="1:20" ht="37.15" customHeight="1" x14ac:dyDescent="0.25">
      <c r="A15" s="374">
        <v>8</v>
      </c>
      <c r="B15" s="284"/>
      <c r="C15" s="280"/>
      <c r="D15" s="285"/>
      <c r="E15" s="19"/>
      <c r="F15" s="19"/>
      <c r="G15" s="19"/>
      <c r="H15" s="19"/>
      <c r="I15" s="42"/>
      <c r="J15" s="19"/>
      <c r="K15" s="199"/>
      <c r="L15" s="193"/>
      <c r="M15" s="259"/>
      <c r="N15" s="116" t="str">
        <f t="shared" si="0"/>
        <v/>
      </c>
      <c r="O15" s="115">
        <f t="shared" si="1"/>
        <v>1</v>
      </c>
      <c r="P15" s="117">
        <f t="shared" si="2"/>
        <v>0</v>
      </c>
      <c r="Q15" s="46"/>
      <c r="R15" s="46"/>
      <c r="S15" s="46"/>
      <c r="T15" t="s">
        <v>207</v>
      </c>
    </row>
    <row r="16" spans="1:20" ht="37.15" customHeight="1" x14ac:dyDescent="0.25">
      <c r="A16" s="374">
        <v>9</v>
      </c>
      <c r="B16" s="284"/>
      <c r="C16" s="280"/>
      <c r="D16" s="285"/>
      <c r="E16" s="19"/>
      <c r="F16" s="19"/>
      <c r="G16" s="19"/>
      <c r="H16" s="19"/>
      <c r="I16" s="42"/>
      <c r="J16" s="19"/>
      <c r="K16" s="199"/>
      <c r="L16" s="193"/>
      <c r="M16" s="259"/>
      <c r="N16" s="116" t="str">
        <f t="shared" si="0"/>
        <v/>
      </c>
      <c r="O16" s="115">
        <f t="shared" si="1"/>
        <v>1</v>
      </c>
      <c r="P16" s="117">
        <f t="shared" si="2"/>
        <v>0</v>
      </c>
      <c r="Q16" s="46"/>
      <c r="R16" s="46"/>
      <c r="S16" s="46"/>
      <c r="T16" t="s">
        <v>208</v>
      </c>
    </row>
    <row r="17" spans="1:20" ht="37.15" customHeight="1" x14ac:dyDescent="0.25">
      <c r="A17" s="374">
        <v>10</v>
      </c>
      <c r="B17" s="284"/>
      <c r="C17" s="280"/>
      <c r="D17" s="285"/>
      <c r="E17" s="19"/>
      <c r="F17" s="19"/>
      <c r="G17" s="19"/>
      <c r="H17" s="19"/>
      <c r="I17" s="42"/>
      <c r="J17" s="19"/>
      <c r="K17" s="199"/>
      <c r="L17" s="193"/>
      <c r="M17" s="259"/>
      <c r="N17" s="116" t="str">
        <f t="shared" si="0"/>
        <v/>
      </c>
      <c r="O17" s="115">
        <f t="shared" si="1"/>
        <v>1</v>
      </c>
      <c r="P17" s="117">
        <f t="shared" si="2"/>
        <v>0</v>
      </c>
      <c r="Q17" s="46"/>
      <c r="R17" s="46"/>
      <c r="S17" s="46"/>
      <c r="T17" t="s">
        <v>209</v>
      </c>
    </row>
    <row r="18" spans="1:20" ht="37.15" customHeight="1" x14ac:dyDescent="0.25">
      <c r="A18" s="374">
        <v>11</v>
      </c>
      <c r="B18" s="284"/>
      <c r="C18" s="280"/>
      <c r="D18" s="285"/>
      <c r="E18" s="19"/>
      <c r="F18" s="19"/>
      <c r="G18" s="19"/>
      <c r="H18" s="19"/>
      <c r="I18" s="42"/>
      <c r="J18" s="19"/>
      <c r="K18" s="199"/>
      <c r="L18" s="193"/>
      <c r="M18" s="259"/>
      <c r="N18" s="116" t="str">
        <f t="shared" si="0"/>
        <v/>
      </c>
      <c r="O18" s="115">
        <f t="shared" si="1"/>
        <v>1</v>
      </c>
      <c r="P18" s="117">
        <f t="shared" si="2"/>
        <v>0</v>
      </c>
      <c r="Q18" s="46"/>
      <c r="R18" s="46"/>
      <c r="S18" s="46"/>
      <c r="T18" t="s">
        <v>210</v>
      </c>
    </row>
    <row r="19" spans="1:20" ht="37.15" customHeight="1" x14ac:dyDescent="0.25">
      <c r="A19" s="374">
        <v>12</v>
      </c>
      <c r="B19" s="284"/>
      <c r="C19" s="280"/>
      <c r="D19" s="285"/>
      <c r="E19" s="19"/>
      <c r="F19" s="19"/>
      <c r="G19" s="19"/>
      <c r="H19" s="19"/>
      <c r="I19" s="42"/>
      <c r="J19" s="19"/>
      <c r="K19" s="199"/>
      <c r="L19" s="193"/>
      <c r="M19" s="259"/>
      <c r="N19" s="116" t="str">
        <f t="shared" si="0"/>
        <v/>
      </c>
      <c r="O19" s="115">
        <f t="shared" si="1"/>
        <v>1</v>
      </c>
      <c r="P19" s="117">
        <f t="shared" si="2"/>
        <v>0</v>
      </c>
      <c r="Q19" s="46"/>
      <c r="R19" s="46"/>
      <c r="S19" s="46"/>
      <c r="T19" t="s">
        <v>211</v>
      </c>
    </row>
    <row r="20" spans="1:20" ht="37.15" customHeight="1" x14ac:dyDescent="0.25">
      <c r="A20" s="374">
        <v>13</v>
      </c>
      <c r="B20" s="284"/>
      <c r="C20" s="280"/>
      <c r="D20" s="285"/>
      <c r="E20" s="19"/>
      <c r="F20" s="19"/>
      <c r="G20" s="19"/>
      <c r="H20" s="19"/>
      <c r="I20" s="42"/>
      <c r="J20" s="19"/>
      <c r="K20" s="199"/>
      <c r="L20" s="193"/>
      <c r="M20" s="259"/>
      <c r="N20" s="116" t="str">
        <f t="shared" si="0"/>
        <v/>
      </c>
      <c r="O20" s="115">
        <f t="shared" si="1"/>
        <v>1</v>
      </c>
      <c r="P20" s="117">
        <f t="shared" si="2"/>
        <v>0</v>
      </c>
      <c r="Q20" s="46"/>
      <c r="R20" s="46"/>
      <c r="S20" s="46"/>
      <c r="T20" t="s">
        <v>212</v>
      </c>
    </row>
    <row r="21" spans="1:20" ht="37.15" customHeight="1" x14ac:dyDescent="0.25">
      <c r="A21" s="374">
        <v>14</v>
      </c>
      <c r="B21" s="284"/>
      <c r="C21" s="280"/>
      <c r="D21" s="285"/>
      <c r="E21" s="19"/>
      <c r="F21" s="19"/>
      <c r="G21" s="19"/>
      <c r="H21" s="19"/>
      <c r="I21" s="42"/>
      <c r="J21" s="19"/>
      <c r="K21" s="199"/>
      <c r="L21" s="193"/>
      <c r="M21" s="259"/>
      <c r="N21" s="116" t="str">
        <f t="shared" si="0"/>
        <v/>
      </c>
      <c r="O21" s="115">
        <f t="shared" si="1"/>
        <v>1</v>
      </c>
      <c r="P21" s="117">
        <f t="shared" si="2"/>
        <v>0</v>
      </c>
      <c r="Q21" s="46"/>
      <c r="R21" s="46"/>
      <c r="S21" s="46"/>
      <c r="T21" t="s">
        <v>249</v>
      </c>
    </row>
    <row r="22" spans="1:20" ht="37.15" customHeight="1" thickBot="1" x14ac:dyDescent="0.3">
      <c r="A22" s="375">
        <v>15</v>
      </c>
      <c r="B22" s="286"/>
      <c r="C22" s="281"/>
      <c r="D22" s="287"/>
      <c r="E22" s="21"/>
      <c r="F22" s="21"/>
      <c r="G22" s="21"/>
      <c r="H22" s="21"/>
      <c r="I22" s="44"/>
      <c r="J22" s="21"/>
      <c r="K22" s="200"/>
      <c r="L22" s="194"/>
      <c r="M22" s="260"/>
      <c r="N22" s="116" t="str">
        <f t="shared" si="0"/>
        <v/>
      </c>
      <c r="O22" s="115">
        <f t="shared" si="1"/>
        <v>1</v>
      </c>
      <c r="P22" s="117">
        <f t="shared" si="2"/>
        <v>0</v>
      </c>
      <c r="Q22" s="119">
        <v>1</v>
      </c>
      <c r="R22" s="46"/>
      <c r="S22" s="46"/>
      <c r="T22" t="s">
        <v>213</v>
      </c>
    </row>
    <row r="23" spans="1:20" ht="37.15" customHeight="1" thickBot="1" x14ac:dyDescent="0.3">
      <c r="A23" s="561" t="s">
        <v>189</v>
      </c>
      <c r="B23" s="561"/>
      <c r="C23" s="561"/>
      <c r="D23" s="561"/>
      <c r="E23" s="561"/>
      <c r="F23" s="561"/>
      <c r="G23" s="561"/>
      <c r="H23" s="561"/>
      <c r="I23" s="383"/>
      <c r="J23" s="303" t="s">
        <v>35</v>
      </c>
      <c r="K23" s="201">
        <f>SUM(K8:K22)</f>
        <v>0</v>
      </c>
      <c r="L23" s="384"/>
      <c r="M23" s="201">
        <f>SUMIF(M8:M22,"&lt;&gt;DİĞER",K8:K22)</f>
        <v>0</v>
      </c>
      <c r="N23" s="2"/>
      <c r="O23" s="46"/>
      <c r="P23" s="381"/>
      <c r="Q23" s="46"/>
      <c r="R23" s="46"/>
      <c r="S23" s="46"/>
      <c r="T23" t="s">
        <v>214</v>
      </c>
    </row>
    <row r="24" spans="1:20" ht="37.15" customHeight="1" x14ac:dyDescent="0.25">
      <c r="A24" s="119" t="s">
        <v>136</v>
      </c>
      <c r="B24" s="46"/>
      <c r="C24" s="46"/>
      <c r="D24" s="46"/>
      <c r="E24" s="46"/>
      <c r="F24" s="46"/>
      <c r="G24" s="46"/>
      <c r="H24" s="46"/>
      <c r="I24" s="383"/>
      <c r="J24" s="46"/>
      <c r="K24" s="381"/>
      <c r="L24" s="381"/>
      <c r="M24" s="381"/>
      <c r="N24" s="110" t="s">
        <v>185</v>
      </c>
      <c r="O24" s="46"/>
      <c r="P24" s="381"/>
      <c r="Q24" s="46"/>
      <c r="R24" s="46"/>
      <c r="S24" s="46"/>
      <c r="T24" t="s">
        <v>215</v>
      </c>
    </row>
    <row r="25" spans="1:20" x14ac:dyDescent="0.25">
      <c r="A25" s="46"/>
      <c r="B25" s="46"/>
      <c r="C25" s="46"/>
      <c r="D25" s="46"/>
      <c r="E25" s="46"/>
      <c r="F25" s="46"/>
      <c r="G25" s="46"/>
      <c r="H25" s="46"/>
      <c r="I25" s="383"/>
      <c r="J25" s="46"/>
      <c r="K25" s="381"/>
      <c r="L25" s="381"/>
      <c r="M25" s="381"/>
      <c r="N25" s="64"/>
      <c r="O25" s="46"/>
      <c r="P25" s="381"/>
      <c r="Q25" s="46"/>
      <c r="R25" s="46"/>
      <c r="S25" s="46"/>
      <c r="T25" t="s">
        <v>216</v>
      </c>
    </row>
    <row r="26" spans="1:20" ht="18.75" x14ac:dyDescent="0.3">
      <c r="A26" s="46"/>
      <c r="B26" s="46"/>
      <c r="C26" s="46"/>
      <c r="D26" s="352" t="s">
        <v>32</v>
      </c>
      <c r="E26" s="354">
        <f ca="1">imzatarihi</f>
        <v>46091</v>
      </c>
      <c r="F26" s="379" t="s">
        <v>33</v>
      </c>
      <c r="G26" s="355" t="str">
        <f>IF(kurulusyetkilisi&gt;0,kurulusyetkilisi,"")</f>
        <v/>
      </c>
      <c r="H26" s="46"/>
      <c r="I26" s="46"/>
      <c r="J26" s="46"/>
      <c r="K26" s="46"/>
      <c r="L26" s="381"/>
      <c r="M26" s="381"/>
      <c r="N26" s="64"/>
      <c r="O26" s="46"/>
      <c r="P26" s="381"/>
      <c r="Q26" s="46"/>
      <c r="R26" s="46"/>
      <c r="S26" s="46"/>
      <c r="T26" t="s">
        <v>217</v>
      </c>
    </row>
    <row r="27" spans="1:20" ht="18.75" x14ac:dyDescent="0.3">
      <c r="A27" s="46"/>
      <c r="B27" s="46"/>
      <c r="C27" s="46"/>
      <c r="D27" s="46"/>
      <c r="E27" s="234"/>
      <c r="F27" s="379" t="s">
        <v>34</v>
      </c>
      <c r="G27" s="46"/>
      <c r="H27" s="233"/>
      <c r="I27" s="46"/>
      <c r="J27" s="46"/>
      <c r="K27" s="46"/>
      <c r="L27" s="381"/>
      <c r="M27" s="381"/>
      <c r="N27" s="64"/>
      <c r="O27" s="46"/>
      <c r="P27" s="381"/>
      <c r="Q27" s="46"/>
      <c r="R27" s="46"/>
      <c r="S27" s="46"/>
      <c r="T27" t="s">
        <v>218</v>
      </c>
    </row>
    <row r="28" spans="1:20" x14ac:dyDescent="0.25">
      <c r="A28" s="46"/>
      <c r="B28" s="46"/>
      <c r="C28" s="46"/>
      <c r="D28" s="46"/>
      <c r="E28" s="46"/>
      <c r="F28" s="46"/>
      <c r="G28" s="46"/>
      <c r="H28" s="46"/>
      <c r="I28" s="383"/>
      <c r="J28" s="46"/>
      <c r="K28" s="381"/>
      <c r="L28" s="381"/>
      <c r="M28" s="381"/>
      <c r="N28" s="64"/>
      <c r="O28" s="46"/>
      <c r="P28" s="381"/>
      <c r="Q28" s="46"/>
      <c r="R28" s="46"/>
      <c r="S28" s="46"/>
      <c r="T28" t="s">
        <v>219</v>
      </c>
    </row>
    <row r="29" spans="1:20" x14ac:dyDescent="0.25">
      <c r="A29" s="46"/>
      <c r="B29" s="46"/>
      <c r="C29" s="46"/>
      <c r="D29" s="46"/>
      <c r="E29" s="46"/>
      <c r="F29" s="46"/>
      <c r="G29" s="46"/>
      <c r="H29" s="46"/>
      <c r="I29" s="383"/>
      <c r="J29" s="46"/>
      <c r="K29" s="381"/>
      <c r="L29" s="381"/>
      <c r="M29" s="381"/>
      <c r="N29" s="64"/>
      <c r="O29" s="46"/>
      <c r="P29" s="381"/>
      <c r="Q29" s="46"/>
      <c r="R29" s="46"/>
      <c r="S29" s="46"/>
      <c r="T29" t="s">
        <v>220</v>
      </c>
    </row>
    <row r="30" spans="1:20" x14ac:dyDescent="0.25">
      <c r="A30" s="555" t="s">
        <v>184</v>
      </c>
      <c r="B30" s="555"/>
      <c r="C30" s="555"/>
      <c r="D30" s="555"/>
      <c r="E30" s="555"/>
      <c r="F30" s="555"/>
      <c r="G30" s="555"/>
      <c r="H30" s="555"/>
      <c r="I30" s="555"/>
      <c r="J30" s="555"/>
      <c r="K30" s="555"/>
      <c r="L30" s="555"/>
      <c r="M30" s="267"/>
      <c r="N30" s="252"/>
      <c r="O30" s="77"/>
      <c r="P30" s="381"/>
      <c r="Q30" s="46"/>
      <c r="R30" s="46"/>
      <c r="S30" s="46"/>
      <c r="T30" t="s">
        <v>221</v>
      </c>
    </row>
    <row r="31" spans="1:20" ht="15.6" customHeight="1" x14ac:dyDescent="0.25">
      <c r="A31" s="508" t="s">
        <v>185</v>
      </c>
      <c r="B31" s="508"/>
      <c r="C31" s="508"/>
      <c r="D31" s="508"/>
      <c r="E31" s="508"/>
      <c r="F31" s="508"/>
      <c r="G31" s="508"/>
      <c r="H31" s="508"/>
      <c r="I31" s="508"/>
      <c r="J31" s="508"/>
      <c r="K31" s="508"/>
      <c r="L31" s="508"/>
      <c r="M31" s="184"/>
      <c r="N31" s="75"/>
      <c r="O31" s="77"/>
      <c r="P31" s="382"/>
      <c r="Q31" s="46"/>
      <c r="R31" s="46"/>
      <c r="S31" s="46"/>
      <c r="T31" t="s">
        <v>222</v>
      </c>
    </row>
    <row r="32" spans="1:20" ht="15.95" customHeight="1" thickBot="1" x14ac:dyDescent="0.3">
      <c r="A32" s="556" t="s">
        <v>190</v>
      </c>
      <c r="B32" s="556"/>
      <c r="C32" s="556"/>
      <c r="D32" s="556"/>
      <c r="E32" s="556"/>
      <c r="F32" s="556"/>
      <c r="G32" s="556"/>
      <c r="H32" s="556"/>
      <c r="I32" s="556"/>
      <c r="J32" s="556"/>
      <c r="K32" s="556"/>
      <c r="L32" s="556"/>
      <c r="M32" s="556"/>
      <c r="N32" s="75"/>
      <c r="O32" s="77"/>
      <c r="P32" s="382"/>
      <c r="Q32" s="46"/>
      <c r="R32" s="46"/>
      <c r="S32" s="46"/>
      <c r="T32" t="s">
        <v>223</v>
      </c>
    </row>
    <row r="33" spans="1:20" ht="31.7" customHeight="1" thickBot="1" x14ac:dyDescent="0.3">
      <c r="A33" s="546" t="s">
        <v>167</v>
      </c>
      <c r="B33" s="547"/>
      <c r="C33" s="547"/>
      <c r="D33" s="548"/>
      <c r="E33" s="546" t="str">
        <f>IF(ProjeNo&gt;0,ProjeNo,"")</f>
        <v/>
      </c>
      <c r="F33" s="547"/>
      <c r="G33" s="547"/>
      <c r="H33" s="547"/>
      <c r="I33" s="547"/>
      <c r="J33" s="547"/>
      <c r="K33" s="547"/>
      <c r="L33" s="547"/>
      <c r="M33" s="548"/>
      <c r="N33" s="64"/>
      <c r="O33" s="46"/>
      <c r="P33" s="381"/>
      <c r="Q33" s="46"/>
      <c r="R33" s="46"/>
      <c r="S33" s="46"/>
      <c r="T33" t="s">
        <v>224</v>
      </c>
    </row>
    <row r="34" spans="1:20" ht="31.7" customHeight="1" thickBot="1" x14ac:dyDescent="0.3">
      <c r="A34" s="549" t="s">
        <v>168</v>
      </c>
      <c r="B34" s="550"/>
      <c r="C34" s="550"/>
      <c r="D34" s="550"/>
      <c r="E34" s="552" t="str">
        <f>IF(ProjeAdi&gt;0,ProjeAdi,"")</f>
        <v/>
      </c>
      <c r="F34" s="553"/>
      <c r="G34" s="553"/>
      <c r="H34" s="553"/>
      <c r="I34" s="553"/>
      <c r="J34" s="553"/>
      <c r="K34" s="553"/>
      <c r="L34" s="553"/>
      <c r="M34" s="554"/>
      <c r="N34" s="64"/>
      <c r="O34" s="46"/>
      <c r="P34" s="381"/>
      <c r="Q34" s="46"/>
      <c r="R34" s="46"/>
      <c r="S34" s="46"/>
      <c r="T34" t="s">
        <v>225</v>
      </c>
    </row>
    <row r="35" spans="1:20" ht="51.95" customHeight="1" thickBot="1" x14ac:dyDescent="0.3">
      <c r="A35" s="543" t="s">
        <v>3</v>
      </c>
      <c r="B35" s="543" t="s">
        <v>182</v>
      </c>
      <c r="C35" s="543" t="s">
        <v>183</v>
      </c>
      <c r="D35" s="543" t="s">
        <v>187</v>
      </c>
      <c r="E35" s="543" t="s">
        <v>188</v>
      </c>
      <c r="F35" s="543" t="s">
        <v>96</v>
      </c>
      <c r="G35" s="543" t="s">
        <v>94</v>
      </c>
      <c r="H35" s="543" t="s">
        <v>95</v>
      </c>
      <c r="I35" s="562" t="s">
        <v>82</v>
      </c>
      <c r="J35" s="543" t="s">
        <v>83</v>
      </c>
      <c r="K35" s="387" t="s">
        <v>84</v>
      </c>
      <c r="L35" s="387" t="s">
        <v>84</v>
      </c>
      <c r="M35" s="543" t="s">
        <v>191</v>
      </c>
      <c r="N35" s="64"/>
      <c r="O35" s="46"/>
      <c r="P35" s="381"/>
      <c r="Q35" s="46"/>
      <c r="R35" s="46"/>
      <c r="S35" s="46"/>
      <c r="T35" t="s">
        <v>226</v>
      </c>
    </row>
    <row r="36" spans="1:20" ht="16.5" thickBot="1" x14ac:dyDescent="0.3">
      <c r="A36" s="559"/>
      <c r="B36" s="544"/>
      <c r="C36" s="544"/>
      <c r="D36" s="559"/>
      <c r="E36" s="559"/>
      <c r="F36" s="559"/>
      <c r="G36" s="559"/>
      <c r="H36" s="559"/>
      <c r="I36" s="560"/>
      <c r="J36" s="559"/>
      <c r="K36" s="386" t="s">
        <v>85</v>
      </c>
      <c r="L36" s="386" t="s">
        <v>88</v>
      </c>
      <c r="M36" s="559"/>
      <c r="N36" s="64"/>
      <c r="O36" s="46"/>
      <c r="P36" s="381"/>
      <c r="Q36" s="47"/>
      <c r="R36" s="47"/>
      <c r="S36" s="46"/>
      <c r="T36" t="s">
        <v>227</v>
      </c>
    </row>
    <row r="37" spans="1:20" ht="45" customHeight="1" x14ac:dyDescent="0.25">
      <c r="A37" s="364">
        <v>16</v>
      </c>
      <c r="B37" s="282"/>
      <c r="C37" s="270"/>
      <c r="D37" s="283"/>
      <c r="E37" s="27"/>
      <c r="F37" s="27"/>
      <c r="G37" s="27"/>
      <c r="H37" s="27"/>
      <c r="I37" s="28"/>
      <c r="J37" s="27"/>
      <c r="K37" s="198"/>
      <c r="L37" s="186"/>
      <c r="M37" s="258"/>
      <c r="N37" s="116" t="str">
        <f>IF(AND(COUNTA(B37:I37)&gt;0,O37=1),"Belge Tarihi,Belge Numarası, KDV Dahil Tutar ve İşin Yaptırıldığı Ülke doldurulduktan sonra KDV Hariç Tutar doldurulabilir.","")</f>
        <v/>
      </c>
      <c r="O37" s="115">
        <f>IF(COUNTA(I37:J37)+COUNTA(L37:M37)=4,0,1)</f>
        <v>1</v>
      </c>
      <c r="P37" s="117">
        <f>IF(O37=1,0,100000000)</f>
        <v>0</v>
      </c>
      <c r="Q37" s="46"/>
      <c r="R37" s="46"/>
      <c r="S37" s="46"/>
      <c r="T37" t="s">
        <v>228</v>
      </c>
    </row>
    <row r="38" spans="1:20" ht="45" customHeight="1" x14ac:dyDescent="0.25">
      <c r="A38" s="365">
        <v>17</v>
      </c>
      <c r="B38" s="288"/>
      <c r="C38" s="272"/>
      <c r="D38" s="289"/>
      <c r="E38" s="17"/>
      <c r="F38" s="17"/>
      <c r="G38" s="17"/>
      <c r="H38" s="17"/>
      <c r="I38" s="18"/>
      <c r="J38" s="17"/>
      <c r="K38" s="192"/>
      <c r="L38" s="188"/>
      <c r="M38" s="259"/>
      <c r="N38" s="116" t="str">
        <f t="shared" ref="N38:N51" si="3">IF(AND(COUNTA(B38:I38)&gt;0,O38=1),"Belge Tarihi,Belge Numarası, KDV Dahil Tutar ve İşin Yaptırıldığı Ülke doldurulduktan sonra KDV Hariç Tutar doldurulabilir.","")</f>
        <v/>
      </c>
      <c r="O38" s="115">
        <f t="shared" ref="O38:O51" si="4">IF(COUNTA(I38:J38)+COUNTA(L38:M38)=4,0,1)</f>
        <v>1</v>
      </c>
      <c r="P38" s="117">
        <f t="shared" ref="P38:P51" si="5">IF(O38=1,0,100000000)</f>
        <v>0</v>
      </c>
      <c r="Q38" s="46"/>
      <c r="R38" s="46"/>
      <c r="S38" s="46"/>
      <c r="T38" t="s">
        <v>229</v>
      </c>
    </row>
    <row r="39" spans="1:20" ht="45" customHeight="1" x14ac:dyDescent="0.25">
      <c r="A39" s="365">
        <v>18</v>
      </c>
      <c r="B39" s="288"/>
      <c r="C39" s="272"/>
      <c r="D39" s="289"/>
      <c r="E39" s="17"/>
      <c r="F39" s="17"/>
      <c r="G39" s="17"/>
      <c r="H39" s="17"/>
      <c r="I39" s="18"/>
      <c r="J39" s="17"/>
      <c r="K39" s="192"/>
      <c r="L39" s="188"/>
      <c r="M39" s="259"/>
      <c r="N39" s="116" t="str">
        <f t="shared" si="3"/>
        <v/>
      </c>
      <c r="O39" s="115">
        <f t="shared" si="4"/>
        <v>1</v>
      </c>
      <c r="P39" s="117">
        <f t="shared" si="5"/>
        <v>0</v>
      </c>
      <c r="Q39" s="46"/>
      <c r="R39" s="46"/>
      <c r="S39" s="46"/>
      <c r="T39" t="s">
        <v>230</v>
      </c>
    </row>
    <row r="40" spans="1:20" ht="45" customHeight="1" x14ac:dyDescent="0.25">
      <c r="A40" s="365">
        <v>19</v>
      </c>
      <c r="B40" s="288"/>
      <c r="C40" s="272"/>
      <c r="D40" s="289"/>
      <c r="E40" s="17"/>
      <c r="F40" s="17"/>
      <c r="G40" s="17"/>
      <c r="H40" s="17"/>
      <c r="I40" s="18"/>
      <c r="J40" s="17"/>
      <c r="K40" s="192"/>
      <c r="L40" s="188"/>
      <c r="M40" s="259"/>
      <c r="N40" s="116" t="str">
        <f t="shared" si="3"/>
        <v/>
      </c>
      <c r="O40" s="115">
        <f t="shared" si="4"/>
        <v>1</v>
      </c>
      <c r="P40" s="117">
        <f t="shared" si="5"/>
        <v>0</v>
      </c>
      <c r="Q40" s="46"/>
      <c r="R40" s="46"/>
      <c r="S40" s="46"/>
      <c r="T40" t="s">
        <v>231</v>
      </c>
    </row>
    <row r="41" spans="1:20" ht="45" customHeight="1" x14ac:dyDescent="0.25">
      <c r="A41" s="365">
        <v>20</v>
      </c>
      <c r="B41" s="284"/>
      <c r="C41" s="280"/>
      <c r="D41" s="285"/>
      <c r="E41" s="19"/>
      <c r="F41" s="19"/>
      <c r="G41" s="19"/>
      <c r="H41" s="19"/>
      <c r="I41" s="42"/>
      <c r="J41" s="19"/>
      <c r="K41" s="199"/>
      <c r="L41" s="193"/>
      <c r="M41" s="259"/>
      <c r="N41" s="116" t="str">
        <f t="shared" si="3"/>
        <v/>
      </c>
      <c r="O41" s="115">
        <f t="shared" si="4"/>
        <v>1</v>
      </c>
      <c r="P41" s="117">
        <f t="shared" si="5"/>
        <v>0</v>
      </c>
      <c r="Q41" s="46"/>
      <c r="R41" s="46"/>
      <c r="S41" s="46"/>
      <c r="T41" t="s">
        <v>232</v>
      </c>
    </row>
    <row r="42" spans="1:20" ht="45" customHeight="1" x14ac:dyDescent="0.25">
      <c r="A42" s="365">
        <v>21</v>
      </c>
      <c r="B42" s="284"/>
      <c r="C42" s="280"/>
      <c r="D42" s="285"/>
      <c r="E42" s="19"/>
      <c r="F42" s="19"/>
      <c r="G42" s="19"/>
      <c r="H42" s="19"/>
      <c r="I42" s="42"/>
      <c r="J42" s="19"/>
      <c r="K42" s="199"/>
      <c r="L42" s="193"/>
      <c r="M42" s="259"/>
      <c r="N42" s="116" t="str">
        <f t="shared" si="3"/>
        <v/>
      </c>
      <c r="O42" s="115">
        <f t="shared" si="4"/>
        <v>1</v>
      </c>
      <c r="P42" s="117">
        <f t="shared" si="5"/>
        <v>0</v>
      </c>
      <c r="Q42" s="46"/>
      <c r="R42" s="46"/>
      <c r="S42" s="46"/>
      <c r="T42" t="s">
        <v>233</v>
      </c>
    </row>
    <row r="43" spans="1:20" ht="45" customHeight="1" x14ac:dyDescent="0.25">
      <c r="A43" s="365">
        <v>22</v>
      </c>
      <c r="B43" s="284"/>
      <c r="C43" s="280"/>
      <c r="D43" s="285"/>
      <c r="E43" s="19"/>
      <c r="F43" s="19"/>
      <c r="G43" s="19"/>
      <c r="H43" s="19"/>
      <c r="I43" s="42"/>
      <c r="J43" s="19"/>
      <c r="K43" s="199"/>
      <c r="L43" s="193"/>
      <c r="M43" s="259"/>
      <c r="N43" s="116" t="str">
        <f t="shared" si="3"/>
        <v/>
      </c>
      <c r="O43" s="115">
        <f t="shared" si="4"/>
        <v>1</v>
      </c>
      <c r="P43" s="117">
        <f t="shared" si="5"/>
        <v>0</v>
      </c>
      <c r="Q43" s="46"/>
      <c r="R43" s="46"/>
      <c r="S43" s="46"/>
      <c r="T43" t="s">
        <v>234</v>
      </c>
    </row>
    <row r="44" spans="1:20" ht="45" customHeight="1" x14ac:dyDescent="0.25">
      <c r="A44" s="365">
        <v>23</v>
      </c>
      <c r="B44" s="284"/>
      <c r="C44" s="280"/>
      <c r="D44" s="285"/>
      <c r="E44" s="19"/>
      <c r="F44" s="19"/>
      <c r="G44" s="19"/>
      <c r="H44" s="19"/>
      <c r="I44" s="42"/>
      <c r="J44" s="19"/>
      <c r="K44" s="199"/>
      <c r="L44" s="193"/>
      <c r="M44" s="259"/>
      <c r="N44" s="116" t="str">
        <f t="shared" si="3"/>
        <v/>
      </c>
      <c r="O44" s="115">
        <f t="shared" si="4"/>
        <v>1</v>
      </c>
      <c r="P44" s="117">
        <f t="shared" si="5"/>
        <v>0</v>
      </c>
      <c r="Q44" s="46"/>
      <c r="R44" s="46"/>
      <c r="S44" s="46"/>
      <c r="T44" t="s">
        <v>235</v>
      </c>
    </row>
    <row r="45" spans="1:20" ht="45" customHeight="1" x14ac:dyDescent="0.25">
      <c r="A45" s="374">
        <v>24</v>
      </c>
      <c r="B45" s="284"/>
      <c r="C45" s="280"/>
      <c r="D45" s="285"/>
      <c r="E45" s="19"/>
      <c r="F45" s="19"/>
      <c r="G45" s="19"/>
      <c r="H45" s="19"/>
      <c r="I45" s="42"/>
      <c r="J45" s="19"/>
      <c r="K45" s="199"/>
      <c r="L45" s="193"/>
      <c r="M45" s="259"/>
      <c r="N45" s="116" t="str">
        <f t="shared" si="3"/>
        <v/>
      </c>
      <c r="O45" s="115">
        <f t="shared" si="4"/>
        <v>1</v>
      </c>
      <c r="P45" s="117">
        <f t="shared" si="5"/>
        <v>0</v>
      </c>
      <c r="Q45" s="46"/>
      <c r="R45" s="46"/>
      <c r="S45" s="46"/>
      <c r="T45" t="s">
        <v>236</v>
      </c>
    </row>
    <row r="46" spans="1:20" ht="45" customHeight="1" x14ac:dyDescent="0.25">
      <c r="A46" s="374">
        <v>25</v>
      </c>
      <c r="B46" s="284"/>
      <c r="C46" s="280"/>
      <c r="D46" s="285"/>
      <c r="E46" s="19"/>
      <c r="F46" s="19"/>
      <c r="G46" s="19"/>
      <c r="H46" s="19"/>
      <c r="I46" s="42"/>
      <c r="J46" s="19"/>
      <c r="K46" s="199"/>
      <c r="L46" s="193"/>
      <c r="M46" s="259"/>
      <c r="N46" s="116" t="str">
        <f t="shared" si="3"/>
        <v/>
      </c>
      <c r="O46" s="115">
        <f t="shared" si="4"/>
        <v>1</v>
      </c>
      <c r="P46" s="117">
        <f t="shared" si="5"/>
        <v>0</v>
      </c>
      <c r="Q46" s="46"/>
      <c r="R46" s="46"/>
      <c r="S46" s="46"/>
      <c r="T46" t="s">
        <v>237</v>
      </c>
    </row>
    <row r="47" spans="1:20" ht="45" customHeight="1" x14ac:dyDescent="0.25">
      <c r="A47" s="374">
        <v>26</v>
      </c>
      <c r="B47" s="284"/>
      <c r="C47" s="280"/>
      <c r="D47" s="285"/>
      <c r="E47" s="19"/>
      <c r="F47" s="19"/>
      <c r="G47" s="19"/>
      <c r="H47" s="19"/>
      <c r="I47" s="42"/>
      <c r="J47" s="19"/>
      <c r="K47" s="199"/>
      <c r="L47" s="193"/>
      <c r="M47" s="259"/>
      <c r="N47" s="116" t="str">
        <f t="shared" si="3"/>
        <v/>
      </c>
      <c r="O47" s="115">
        <f t="shared" si="4"/>
        <v>1</v>
      </c>
      <c r="P47" s="117">
        <f t="shared" si="5"/>
        <v>0</v>
      </c>
      <c r="Q47" s="46"/>
      <c r="R47" s="46"/>
      <c r="S47" s="46"/>
      <c r="T47" t="s">
        <v>238</v>
      </c>
    </row>
    <row r="48" spans="1:20" ht="45" customHeight="1" x14ac:dyDescent="0.25">
      <c r="A48" s="374">
        <v>27</v>
      </c>
      <c r="B48" s="284"/>
      <c r="C48" s="280"/>
      <c r="D48" s="285"/>
      <c r="E48" s="19"/>
      <c r="F48" s="19"/>
      <c r="G48" s="19"/>
      <c r="H48" s="19"/>
      <c r="I48" s="42"/>
      <c r="J48" s="19"/>
      <c r="K48" s="199"/>
      <c r="L48" s="193"/>
      <c r="M48" s="259"/>
      <c r="N48" s="116" t="str">
        <f t="shared" si="3"/>
        <v/>
      </c>
      <c r="O48" s="115">
        <f t="shared" si="4"/>
        <v>1</v>
      </c>
      <c r="P48" s="117">
        <f t="shared" si="5"/>
        <v>0</v>
      </c>
      <c r="Q48" s="46"/>
      <c r="R48" s="46"/>
      <c r="S48" s="46"/>
      <c r="T48" t="s">
        <v>239</v>
      </c>
    </row>
    <row r="49" spans="1:20" ht="45" customHeight="1" x14ac:dyDescent="0.25">
      <c r="A49" s="374">
        <v>28</v>
      </c>
      <c r="B49" s="284"/>
      <c r="C49" s="280"/>
      <c r="D49" s="285"/>
      <c r="E49" s="19"/>
      <c r="F49" s="19"/>
      <c r="G49" s="19"/>
      <c r="H49" s="19"/>
      <c r="I49" s="42"/>
      <c r="J49" s="19"/>
      <c r="K49" s="199"/>
      <c r="L49" s="193"/>
      <c r="M49" s="259"/>
      <c r="N49" s="116" t="str">
        <f t="shared" si="3"/>
        <v/>
      </c>
      <c r="O49" s="115">
        <f t="shared" si="4"/>
        <v>1</v>
      </c>
      <c r="P49" s="117">
        <f t="shared" si="5"/>
        <v>0</v>
      </c>
      <c r="Q49" s="46"/>
      <c r="R49" s="46"/>
      <c r="S49" s="46"/>
      <c r="T49" t="s">
        <v>240</v>
      </c>
    </row>
    <row r="50" spans="1:20" ht="45" customHeight="1" x14ac:dyDescent="0.25">
      <c r="A50" s="374">
        <v>29</v>
      </c>
      <c r="B50" s="284"/>
      <c r="C50" s="280"/>
      <c r="D50" s="285"/>
      <c r="E50" s="19"/>
      <c r="F50" s="19"/>
      <c r="G50" s="19"/>
      <c r="H50" s="19"/>
      <c r="I50" s="42"/>
      <c r="J50" s="19"/>
      <c r="K50" s="199"/>
      <c r="L50" s="193"/>
      <c r="M50" s="259"/>
      <c r="N50" s="116" t="str">
        <f t="shared" si="3"/>
        <v/>
      </c>
      <c r="O50" s="115">
        <f t="shared" si="4"/>
        <v>1</v>
      </c>
      <c r="P50" s="117">
        <f t="shared" si="5"/>
        <v>0</v>
      </c>
      <c r="Q50" s="46"/>
      <c r="R50" s="46"/>
      <c r="S50" s="46"/>
      <c r="T50" s="119" t="s">
        <v>241</v>
      </c>
    </row>
    <row r="51" spans="1:20" ht="45" customHeight="1" thickBot="1" x14ac:dyDescent="0.3">
      <c r="A51" s="375">
        <v>30</v>
      </c>
      <c r="B51" s="286"/>
      <c r="C51" s="281"/>
      <c r="D51" s="287"/>
      <c r="E51" s="21"/>
      <c r="F51" s="21"/>
      <c r="G51" s="21"/>
      <c r="H51" s="21"/>
      <c r="I51" s="44"/>
      <c r="J51" s="21"/>
      <c r="K51" s="200"/>
      <c r="L51" s="194"/>
      <c r="M51" s="260"/>
      <c r="N51" s="116" t="str">
        <f t="shared" si="3"/>
        <v/>
      </c>
      <c r="O51" s="115">
        <f t="shared" si="4"/>
        <v>1</v>
      </c>
      <c r="P51" s="117">
        <f t="shared" si="5"/>
        <v>0</v>
      </c>
      <c r="Q51" s="119">
        <f>IF(COUNTA(J37:M51)&gt;0,1,0)</f>
        <v>0</v>
      </c>
      <c r="R51" s="46"/>
      <c r="S51" s="46"/>
      <c r="T51" s="119"/>
    </row>
    <row r="52" spans="1:20" ht="37.15" customHeight="1" thickBot="1" x14ac:dyDescent="0.3">
      <c r="A52" s="561" t="s">
        <v>189</v>
      </c>
      <c r="B52" s="561"/>
      <c r="C52" s="561"/>
      <c r="D52" s="561"/>
      <c r="E52" s="561"/>
      <c r="F52" s="561"/>
      <c r="G52" s="561"/>
      <c r="H52" s="561"/>
      <c r="I52" s="383"/>
      <c r="J52" s="303" t="s">
        <v>35</v>
      </c>
      <c r="K52" s="201">
        <f>SUM(K37:K51)+K23</f>
        <v>0</v>
      </c>
      <c r="L52" s="384"/>
      <c r="M52" s="201">
        <f>SUMIF(M37:M51,"&lt;&gt;DİĞER",K37:K51)+M23</f>
        <v>0</v>
      </c>
      <c r="N52" s="2"/>
      <c r="O52" s="46"/>
      <c r="P52" s="381"/>
      <c r="Q52" s="46"/>
      <c r="R52" s="46"/>
      <c r="S52" s="46"/>
      <c r="T52" s="119"/>
    </row>
    <row r="53" spans="1:20" ht="37.15" customHeight="1" x14ac:dyDescent="0.25">
      <c r="A53" s="119" t="s">
        <v>136</v>
      </c>
      <c r="B53" s="46"/>
      <c r="C53" s="46"/>
      <c r="D53" s="46"/>
      <c r="E53" s="46"/>
      <c r="F53" s="46"/>
      <c r="G53" s="46"/>
      <c r="H53" s="46"/>
      <c r="I53" s="383"/>
      <c r="J53" s="46"/>
      <c r="K53" s="381"/>
      <c r="L53" s="381"/>
      <c r="M53" s="381"/>
      <c r="N53" s="110" t="s">
        <v>185</v>
      </c>
      <c r="O53" s="46"/>
      <c r="P53" s="381"/>
      <c r="Q53" s="46"/>
      <c r="R53" s="46"/>
      <c r="S53" s="46"/>
      <c r="T53" s="46"/>
    </row>
    <row r="54" spans="1:20" x14ac:dyDescent="0.25">
      <c r="A54" s="46"/>
      <c r="B54" s="46"/>
      <c r="C54" s="46"/>
      <c r="D54" s="46"/>
      <c r="E54" s="46"/>
      <c r="F54" s="46"/>
      <c r="G54" s="46"/>
      <c r="H54" s="46"/>
      <c r="I54" s="383"/>
      <c r="J54" s="46"/>
      <c r="K54" s="381"/>
      <c r="L54" s="381"/>
      <c r="M54" s="381"/>
      <c r="N54" s="64"/>
      <c r="O54" s="46"/>
      <c r="P54" s="381"/>
      <c r="Q54" s="46"/>
      <c r="R54" s="46"/>
      <c r="S54" s="46"/>
      <c r="T54" s="46"/>
    </row>
    <row r="55" spans="1:20" ht="18.75" x14ac:dyDescent="0.3">
      <c r="A55" s="46"/>
      <c r="B55" s="46"/>
      <c r="C55" s="46"/>
      <c r="D55" s="352" t="s">
        <v>32</v>
      </c>
      <c r="E55" s="354">
        <f ca="1">imzatarihi</f>
        <v>46091</v>
      </c>
      <c r="F55" s="379" t="s">
        <v>33</v>
      </c>
      <c r="G55" s="355" t="str">
        <f>IF(kurulusyetkilisi&gt;0,kurulusyetkilisi,"")</f>
        <v/>
      </c>
      <c r="H55" s="46"/>
      <c r="I55" s="46"/>
      <c r="J55" s="46"/>
      <c r="K55" s="46"/>
      <c r="L55" s="381"/>
      <c r="M55" s="381"/>
      <c r="N55" s="64"/>
      <c r="O55" s="46"/>
      <c r="P55" s="381"/>
      <c r="Q55" s="46"/>
      <c r="R55" s="46"/>
      <c r="S55" s="46"/>
      <c r="T55" s="46"/>
    </row>
    <row r="56" spans="1:20" ht="18.75" x14ac:dyDescent="0.3">
      <c r="A56" s="46"/>
      <c r="B56" s="46"/>
      <c r="C56" s="46"/>
      <c r="D56" s="46"/>
      <c r="E56" s="234"/>
      <c r="F56" s="379" t="s">
        <v>34</v>
      </c>
      <c r="G56" s="46"/>
      <c r="H56" s="233"/>
      <c r="I56" s="46"/>
      <c r="J56" s="46"/>
      <c r="K56" s="46"/>
      <c r="L56" s="381"/>
      <c r="M56" s="381"/>
      <c r="N56" s="64"/>
      <c r="O56" s="46"/>
      <c r="P56" s="381"/>
      <c r="Q56" s="46"/>
      <c r="R56" s="46"/>
      <c r="S56" s="46"/>
      <c r="T56" s="46"/>
    </row>
    <row r="57" spans="1:20" x14ac:dyDescent="0.25">
      <c r="A57" s="46"/>
      <c r="B57" s="46"/>
      <c r="C57" s="46"/>
      <c r="D57" s="46"/>
      <c r="E57" s="46"/>
      <c r="F57" s="46"/>
      <c r="G57" s="46"/>
      <c r="H57" s="46"/>
      <c r="I57" s="383"/>
      <c r="J57" s="46"/>
      <c r="K57" s="381"/>
      <c r="L57" s="381"/>
      <c r="M57" s="381"/>
      <c r="N57" s="64"/>
      <c r="O57" s="46"/>
      <c r="P57" s="381"/>
      <c r="Q57" s="46"/>
      <c r="R57" s="46"/>
      <c r="S57" s="46"/>
      <c r="T57" s="46"/>
    </row>
    <row r="58" spans="1:20" x14ac:dyDescent="0.25">
      <c r="A58" s="46"/>
      <c r="B58" s="46"/>
      <c r="C58" s="46"/>
      <c r="D58" s="46"/>
      <c r="E58" s="46"/>
      <c r="F58" s="46"/>
      <c r="G58" s="46"/>
      <c r="H58" s="46"/>
      <c r="I58" s="383"/>
      <c r="J58" s="46"/>
      <c r="K58" s="381"/>
      <c r="L58" s="381"/>
      <c r="M58" s="381"/>
      <c r="N58" s="64"/>
      <c r="O58" s="46"/>
      <c r="P58" s="381"/>
      <c r="Q58" s="46"/>
      <c r="R58" s="46"/>
      <c r="S58" s="46"/>
      <c r="T58" s="46"/>
    </row>
    <row r="59" spans="1:20" x14ac:dyDescent="0.25">
      <c r="A59" s="555" t="s">
        <v>184</v>
      </c>
      <c r="B59" s="555"/>
      <c r="C59" s="555"/>
      <c r="D59" s="555"/>
      <c r="E59" s="555"/>
      <c r="F59" s="555"/>
      <c r="G59" s="555"/>
      <c r="H59" s="555"/>
      <c r="I59" s="555"/>
      <c r="J59" s="555"/>
      <c r="K59" s="555"/>
      <c r="L59" s="555"/>
      <c r="M59" s="267"/>
      <c r="N59" s="252"/>
      <c r="O59" s="77"/>
      <c r="P59" s="381"/>
      <c r="Q59" s="46"/>
      <c r="R59" s="46"/>
      <c r="S59" s="46"/>
      <c r="T59" s="46"/>
    </row>
    <row r="60" spans="1:20" ht="15.6" customHeight="1" x14ac:dyDescent="0.25">
      <c r="A60" s="508" t="s">
        <v>185</v>
      </c>
      <c r="B60" s="508"/>
      <c r="C60" s="508"/>
      <c r="D60" s="508"/>
      <c r="E60" s="508"/>
      <c r="F60" s="508"/>
      <c r="G60" s="508"/>
      <c r="H60" s="508"/>
      <c r="I60" s="508"/>
      <c r="J60" s="508"/>
      <c r="K60" s="508"/>
      <c r="L60" s="508"/>
      <c r="M60" s="184"/>
      <c r="N60" s="75"/>
      <c r="O60" s="77"/>
      <c r="P60" s="382"/>
      <c r="Q60" s="46"/>
      <c r="R60" s="46"/>
      <c r="S60" s="46"/>
      <c r="T60" s="46"/>
    </row>
    <row r="61" spans="1:20" ht="15.95" customHeight="1" thickBot="1" x14ac:dyDescent="0.3">
      <c r="A61" s="556" t="s">
        <v>190</v>
      </c>
      <c r="B61" s="556"/>
      <c r="C61" s="556"/>
      <c r="D61" s="556"/>
      <c r="E61" s="556"/>
      <c r="F61" s="556"/>
      <c r="G61" s="556"/>
      <c r="H61" s="556"/>
      <c r="I61" s="556"/>
      <c r="J61" s="556"/>
      <c r="K61" s="556"/>
      <c r="L61" s="556"/>
      <c r="M61" s="556"/>
      <c r="N61" s="75"/>
      <c r="O61" s="77"/>
      <c r="P61" s="382"/>
      <c r="Q61" s="46"/>
      <c r="R61" s="46"/>
      <c r="S61" s="46"/>
      <c r="T61" s="46"/>
    </row>
    <row r="62" spans="1:20" ht="31.7" customHeight="1" thickBot="1" x14ac:dyDescent="0.3">
      <c r="A62" s="546" t="s">
        <v>167</v>
      </c>
      <c r="B62" s="547"/>
      <c r="C62" s="547"/>
      <c r="D62" s="548"/>
      <c r="E62" s="546" t="str">
        <f>IF(ProjeNo&gt;0,ProjeNo,"")</f>
        <v/>
      </c>
      <c r="F62" s="547"/>
      <c r="G62" s="547"/>
      <c r="H62" s="547"/>
      <c r="I62" s="547"/>
      <c r="J62" s="547"/>
      <c r="K62" s="547"/>
      <c r="L62" s="547"/>
      <c r="M62" s="548"/>
      <c r="N62" s="64"/>
      <c r="O62" s="46"/>
      <c r="P62" s="381"/>
      <c r="Q62" s="46"/>
      <c r="R62" s="46"/>
      <c r="S62" s="46"/>
      <c r="T62" s="46"/>
    </row>
    <row r="63" spans="1:20" ht="31.7" customHeight="1" thickBot="1" x14ac:dyDescent="0.3">
      <c r="A63" s="549" t="s">
        <v>168</v>
      </c>
      <c r="B63" s="550"/>
      <c r="C63" s="550"/>
      <c r="D63" s="550"/>
      <c r="E63" s="552" t="str">
        <f>IF(ProjeAdi&gt;0,ProjeAdi,"")</f>
        <v/>
      </c>
      <c r="F63" s="553"/>
      <c r="G63" s="553"/>
      <c r="H63" s="553"/>
      <c r="I63" s="553"/>
      <c r="J63" s="553"/>
      <c r="K63" s="553"/>
      <c r="L63" s="553"/>
      <c r="M63" s="554"/>
      <c r="N63" s="64"/>
      <c r="O63" s="46"/>
      <c r="P63" s="381"/>
      <c r="Q63" s="46"/>
      <c r="R63" s="46"/>
      <c r="S63" s="46"/>
      <c r="T63" s="46"/>
    </row>
    <row r="64" spans="1:20" ht="51.95" customHeight="1" thickBot="1" x14ac:dyDescent="0.3">
      <c r="A64" s="543" t="s">
        <v>3</v>
      </c>
      <c r="B64" s="543" t="s">
        <v>182</v>
      </c>
      <c r="C64" s="543" t="s">
        <v>183</v>
      </c>
      <c r="D64" s="543" t="s">
        <v>187</v>
      </c>
      <c r="E64" s="543" t="s">
        <v>188</v>
      </c>
      <c r="F64" s="543" t="s">
        <v>96</v>
      </c>
      <c r="G64" s="543" t="s">
        <v>94</v>
      </c>
      <c r="H64" s="543" t="s">
        <v>95</v>
      </c>
      <c r="I64" s="562" t="s">
        <v>82</v>
      </c>
      <c r="J64" s="543" t="s">
        <v>83</v>
      </c>
      <c r="K64" s="387" t="s">
        <v>84</v>
      </c>
      <c r="L64" s="387" t="s">
        <v>84</v>
      </c>
      <c r="M64" s="543" t="s">
        <v>191</v>
      </c>
      <c r="N64" s="64"/>
      <c r="O64" s="46"/>
      <c r="P64" s="381"/>
      <c r="Q64" s="46"/>
      <c r="R64" s="46"/>
      <c r="S64" s="46"/>
      <c r="T64" s="46"/>
    </row>
    <row r="65" spans="1:20" ht="16.5" thickBot="1" x14ac:dyDescent="0.3">
      <c r="A65" s="559"/>
      <c r="B65" s="544"/>
      <c r="C65" s="544"/>
      <c r="D65" s="559"/>
      <c r="E65" s="559"/>
      <c r="F65" s="559"/>
      <c r="G65" s="559"/>
      <c r="H65" s="559"/>
      <c r="I65" s="560"/>
      <c r="J65" s="559"/>
      <c r="K65" s="386" t="s">
        <v>85</v>
      </c>
      <c r="L65" s="386" t="s">
        <v>88</v>
      </c>
      <c r="M65" s="559"/>
      <c r="N65" s="64"/>
      <c r="O65" s="46"/>
      <c r="P65" s="381"/>
      <c r="Q65" s="46"/>
      <c r="R65" s="46"/>
      <c r="S65" s="46"/>
      <c r="T65" s="46"/>
    </row>
    <row r="66" spans="1:20" ht="45" customHeight="1" x14ac:dyDescent="0.25">
      <c r="A66" s="388">
        <v>31</v>
      </c>
      <c r="B66" s="282"/>
      <c r="C66" s="270"/>
      <c r="D66" s="283"/>
      <c r="E66" s="27"/>
      <c r="F66" s="27"/>
      <c r="G66" s="27"/>
      <c r="H66" s="27"/>
      <c r="I66" s="28"/>
      <c r="J66" s="27"/>
      <c r="K66" s="198"/>
      <c r="L66" s="186"/>
      <c r="M66" s="258"/>
      <c r="N66" s="116" t="str">
        <f>IF(AND(COUNTA(B66:I66)&gt;0,O66=1),"Belge Tarihi,Belge Numarası, KDV Dahil Tutar ve İşin Yaptırıldığı Ülke doldurulduktan sonra KDV Hariç Tutar doldurulabilir.","")</f>
        <v/>
      </c>
      <c r="O66" s="115">
        <f>IF(COUNTA(I66:J66)+COUNTA(L66:M66)=4,0,1)</f>
        <v>1</v>
      </c>
      <c r="P66" s="117">
        <f>IF(O66=1,0,100000000)</f>
        <v>0</v>
      </c>
      <c r="Q66" s="47"/>
      <c r="R66" s="47"/>
      <c r="S66" s="46"/>
      <c r="T66" s="46"/>
    </row>
    <row r="67" spans="1:20" ht="45" customHeight="1" x14ac:dyDescent="0.25">
      <c r="A67" s="389">
        <v>32</v>
      </c>
      <c r="B67" s="288"/>
      <c r="C67" s="272"/>
      <c r="D67" s="289"/>
      <c r="E67" s="17"/>
      <c r="F67" s="17"/>
      <c r="G67" s="17"/>
      <c r="H67" s="17"/>
      <c r="I67" s="18"/>
      <c r="J67" s="17"/>
      <c r="K67" s="192"/>
      <c r="L67" s="188"/>
      <c r="M67" s="259"/>
      <c r="N67" s="116" t="str">
        <f t="shared" ref="N67:N80" si="6">IF(AND(COUNTA(B67:I67)&gt;0,O67=1),"Belge Tarihi,Belge Numarası, KDV Dahil Tutar ve İşin Yaptırıldığı Ülke doldurulduktan sonra KDV Hariç Tutar doldurulabilir.","")</f>
        <v/>
      </c>
      <c r="O67" s="115">
        <f t="shared" ref="O67:O80" si="7">IF(COUNTA(I67:J67)+COUNTA(L67:M67)=4,0,1)</f>
        <v>1</v>
      </c>
      <c r="P67" s="117">
        <f t="shared" ref="P67:P80" si="8">IF(O67=1,0,100000000)</f>
        <v>0</v>
      </c>
      <c r="Q67" s="46"/>
      <c r="R67" s="46"/>
      <c r="S67" s="46"/>
      <c r="T67" s="46"/>
    </row>
    <row r="68" spans="1:20" ht="45" customHeight="1" x14ac:dyDescent="0.25">
      <c r="A68" s="389">
        <v>33</v>
      </c>
      <c r="B68" s="288"/>
      <c r="C68" s="272"/>
      <c r="D68" s="289"/>
      <c r="E68" s="17"/>
      <c r="F68" s="17"/>
      <c r="G68" s="17"/>
      <c r="H68" s="17"/>
      <c r="I68" s="18"/>
      <c r="J68" s="17"/>
      <c r="K68" s="192"/>
      <c r="L68" s="188"/>
      <c r="M68" s="259"/>
      <c r="N68" s="116" t="str">
        <f t="shared" si="6"/>
        <v/>
      </c>
      <c r="O68" s="115">
        <f t="shared" si="7"/>
        <v>1</v>
      </c>
      <c r="P68" s="117">
        <f t="shared" si="8"/>
        <v>0</v>
      </c>
      <c r="Q68" s="46"/>
      <c r="R68" s="46"/>
      <c r="S68" s="46"/>
      <c r="T68" s="46"/>
    </row>
    <row r="69" spans="1:20" ht="45" customHeight="1" x14ac:dyDescent="0.25">
      <c r="A69" s="389">
        <v>34</v>
      </c>
      <c r="B69" s="288"/>
      <c r="C69" s="272"/>
      <c r="D69" s="289"/>
      <c r="E69" s="17"/>
      <c r="F69" s="17"/>
      <c r="G69" s="17"/>
      <c r="H69" s="17"/>
      <c r="I69" s="18"/>
      <c r="J69" s="17"/>
      <c r="K69" s="192"/>
      <c r="L69" s="188"/>
      <c r="M69" s="259"/>
      <c r="N69" s="116" t="str">
        <f t="shared" si="6"/>
        <v/>
      </c>
      <c r="O69" s="115">
        <f t="shared" si="7"/>
        <v>1</v>
      </c>
      <c r="P69" s="117">
        <f t="shared" si="8"/>
        <v>0</v>
      </c>
      <c r="Q69" s="46"/>
      <c r="R69" s="46"/>
      <c r="S69" s="46"/>
      <c r="T69" s="46"/>
    </row>
    <row r="70" spans="1:20" ht="45" customHeight="1" x14ac:dyDescent="0.25">
      <c r="A70" s="389">
        <v>35</v>
      </c>
      <c r="B70" s="284"/>
      <c r="C70" s="280"/>
      <c r="D70" s="285"/>
      <c r="E70" s="19"/>
      <c r="F70" s="19"/>
      <c r="G70" s="19"/>
      <c r="H70" s="19"/>
      <c r="I70" s="42"/>
      <c r="J70" s="19"/>
      <c r="K70" s="199"/>
      <c r="L70" s="193"/>
      <c r="M70" s="259"/>
      <c r="N70" s="116" t="str">
        <f t="shared" si="6"/>
        <v/>
      </c>
      <c r="O70" s="115">
        <f t="shared" si="7"/>
        <v>1</v>
      </c>
      <c r="P70" s="117">
        <f t="shared" si="8"/>
        <v>0</v>
      </c>
      <c r="Q70" s="46"/>
      <c r="R70" s="46"/>
      <c r="S70" s="46"/>
      <c r="T70" s="46"/>
    </row>
    <row r="71" spans="1:20" ht="45" customHeight="1" x14ac:dyDescent="0.25">
      <c r="A71" s="389">
        <v>36</v>
      </c>
      <c r="B71" s="284"/>
      <c r="C71" s="280"/>
      <c r="D71" s="285"/>
      <c r="E71" s="19"/>
      <c r="F71" s="19"/>
      <c r="G71" s="19"/>
      <c r="H71" s="19"/>
      <c r="I71" s="42"/>
      <c r="J71" s="19"/>
      <c r="K71" s="199"/>
      <c r="L71" s="193"/>
      <c r="M71" s="259"/>
      <c r="N71" s="116" t="str">
        <f t="shared" si="6"/>
        <v/>
      </c>
      <c r="O71" s="115">
        <f t="shared" si="7"/>
        <v>1</v>
      </c>
      <c r="P71" s="117">
        <f t="shared" si="8"/>
        <v>0</v>
      </c>
      <c r="Q71" s="46"/>
      <c r="R71" s="46"/>
      <c r="S71" s="46"/>
      <c r="T71" s="46"/>
    </row>
    <row r="72" spans="1:20" ht="45" customHeight="1" x14ac:dyDescent="0.25">
      <c r="A72" s="389">
        <v>37</v>
      </c>
      <c r="B72" s="284"/>
      <c r="C72" s="280"/>
      <c r="D72" s="285"/>
      <c r="E72" s="19"/>
      <c r="F72" s="19"/>
      <c r="G72" s="19"/>
      <c r="H72" s="19"/>
      <c r="I72" s="42"/>
      <c r="J72" s="19"/>
      <c r="K72" s="199"/>
      <c r="L72" s="193"/>
      <c r="M72" s="259"/>
      <c r="N72" s="116" t="str">
        <f t="shared" si="6"/>
        <v/>
      </c>
      <c r="O72" s="115">
        <f t="shared" si="7"/>
        <v>1</v>
      </c>
      <c r="P72" s="117">
        <f t="shared" si="8"/>
        <v>0</v>
      </c>
      <c r="Q72" s="46"/>
      <c r="R72" s="46"/>
      <c r="S72" s="46"/>
      <c r="T72" s="46"/>
    </row>
    <row r="73" spans="1:20" ht="45" customHeight="1" x14ac:dyDescent="0.25">
      <c r="A73" s="389">
        <v>38</v>
      </c>
      <c r="B73" s="284"/>
      <c r="C73" s="280"/>
      <c r="D73" s="285"/>
      <c r="E73" s="19"/>
      <c r="F73" s="19"/>
      <c r="G73" s="19"/>
      <c r="H73" s="19"/>
      <c r="I73" s="42"/>
      <c r="J73" s="19"/>
      <c r="K73" s="199"/>
      <c r="L73" s="193"/>
      <c r="M73" s="259"/>
      <c r="N73" s="116" t="str">
        <f t="shared" si="6"/>
        <v/>
      </c>
      <c r="O73" s="115">
        <f t="shared" si="7"/>
        <v>1</v>
      </c>
      <c r="P73" s="117">
        <f t="shared" si="8"/>
        <v>0</v>
      </c>
      <c r="Q73" s="46"/>
      <c r="R73" s="46"/>
      <c r="S73" s="46"/>
      <c r="T73" s="46"/>
    </row>
    <row r="74" spans="1:20" ht="45" customHeight="1" x14ac:dyDescent="0.25">
      <c r="A74" s="390">
        <v>39</v>
      </c>
      <c r="B74" s="284"/>
      <c r="C74" s="280"/>
      <c r="D74" s="285"/>
      <c r="E74" s="19"/>
      <c r="F74" s="19"/>
      <c r="G74" s="19"/>
      <c r="H74" s="19"/>
      <c r="I74" s="42"/>
      <c r="J74" s="19"/>
      <c r="K74" s="199"/>
      <c r="L74" s="193"/>
      <c r="M74" s="259"/>
      <c r="N74" s="116" t="str">
        <f t="shared" si="6"/>
        <v/>
      </c>
      <c r="O74" s="115">
        <f t="shared" si="7"/>
        <v>1</v>
      </c>
      <c r="P74" s="117">
        <f t="shared" si="8"/>
        <v>0</v>
      </c>
      <c r="Q74" s="46"/>
      <c r="R74" s="46"/>
      <c r="S74" s="46"/>
      <c r="T74" s="46"/>
    </row>
    <row r="75" spans="1:20" ht="45" customHeight="1" x14ac:dyDescent="0.25">
      <c r="A75" s="390">
        <v>40</v>
      </c>
      <c r="B75" s="284"/>
      <c r="C75" s="280"/>
      <c r="D75" s="285"/>
      <c r="E75" s="19"/>
      <c r="F75" s="19"/>
      <c r="G75" s="19"/>
      <c r="H75" s="19"/>
      <c r="I75" s="42"/>
      <c r="J75" s="19"/>
      <c r="K75" s="199"/>
      <c r="L75" s="193"/>
      <c r="M75" s="259"/>
      <c r="N75" s="116" t="str">
        <f t="shared" si="6"/>
        <v/>
      </c>
      <c r="O75" s="115">
        <f t="shared" si="7"/>
        <v>1</v>
      </c>
      <c r="P75" s="117">
        <f t="shared" si="8"/>
        <v>0</v>
      </c>
      <c r="Q75" s="46"/>
      <c r="R75" s="46"/>
      <c r="S75" s="46"/>
      <c r="T75" s="46"/>
    </row>
    <row r="76" spans="1:20" ht="45" customHeight="1" x14ac:dyDescent="0.25">
      <c r="A76" s="390">
        <v>41</v>
      </c>
      <c r="B76" s="284"/>
      <c r="C76" s="280"/>
      <c r="D76" s="285"/>
      <c r="E76" s="19"/>
      <c r="F76" s="19"/>
      <c r="G76" s="19"/>
      <c r="H76" s="19"/>
      <c r="I76" s="42"/>
      <c r="J76" s="19"/>
      <c r="K76" s="199"/>
      <c r="L76" s="193"/>
      <c r="M76" s="259"/>
      <c r="N76" s="116" t="str">
        <f t="shared" si="6"/>
        <v/>
      </c>
      <c r="O76" s="115">
        <f t="shared" si="7"/>
        <v>1</v>
      </c>
      <c r="P76" s="117">
        <f t="shared" si="8"/>
        <v>0</v>
      </c>
      <c r="Q76" s="46"/>
      <c r="R76" s="46"/>
      <c r="S76" s="46"/>
      <c r="T76" s="46"/>
    </row>
    <row r="77" spans="1:20" ht="45" customHeight="1" x14ac:dyDescent="0.25">
      <c r="A77" s="390">
        <v>42</v>
      </c>
      <c r="B77" s="284"/>
      <c r="C77" s="280"/>
      <c r="D77" s="285"/>
      <c r="E77" s="19"/>
      <c r="F77" s="19"/>
      <c r="G77" s="19"/>
      <c r="H77" s="19"/>
      <c r="I77" s="42"/>
      <c r="J77" s="19"/>
      <c r="K77" s="199"/>
      <c r="L77" s="193"/>
      <c r="M77" s="259"/>
      <c r="N77" s="116" t="str">
        <f t="shared" si="6"/>
        <v/>
      </c>
      <c r="O77" s="115">
        <f t="shared" si="7"/>
        <v>1</v>
      </c>
      <c r="P77" s="117">
        <f t="shared" si="8"/>
        <v>0</v>
      </c>
      <c r="Q77" s="46"/>
      <c r="R77" s="46"/>
      <c r="S77" s="46"/>
      <c r="T77" s="46"/>
    </row>
    <row r="78" spans="1:20" ht="45" customHeight="1" x14ac:dyDescent="0.25">
      <c r="A78" s="390">
        <v>43</v>
      </c>
      <c r="B78" s="284"/>
      <c r="C78" s="280"/>
      <c r="D78" s="285"/>
      <c r="E78" s="19"/>
      <c r="F78" s="19"/>
      <c r="G78" s="19"/>
      <c r="H78" s="19"/>
      <c r="I78" s="42"/>
      <c r="J78" s="19"/>
      <c r="K78" s="199"/>
      <c r="L78" s="193"/>
      <c r="M78" s="259"/>
      <c r="N78" s="116" t="str">
        <f t="shared" si="6"/>
        <v/>
      </c>
      <c r="O78" s="115">
        <f t="shared" si="7"/>
        <v>1</v>
      </c>
      <c r="P78" s="117">
        <f t="shared" si="8"/>
        <v>0</v>
      </c>
      <c r="Q78" s="46"/>
      <c r="R78" s="46"/>
      <c r="S78" s="46"/>
      <c r="T78" s="46"/>
    </row>
    <row r="79" spans="1:20" ht="45" customHeight="1" x14ac:dyDescent="0.25">
      <c r="A79" s="390">
        <v>44</v>
      </c>
      <c r="B79" s="284"/>
      <c r="C79" s="280"/>
      <c r="D79" s="285"/>
      <c r="E79" s="19"/>
      <c r="F79" s="19"/>
      <c r="G79" s="19"/>
      <c r="H79" s="19"/>
      <c r="I79" s="42"/>
      <c r="J79" s="19"/>
      <c r="K79" s="199"/>
      <c r="L79" s="193"/>
      <c r="M79" s="259"/>
      <c r="N79" s="116" t="str">
        <f t="shared" si="6"/>
        <v/>
      </c>
      <c r="O79" s="115">
        <f t="shared" si="7"/>
        <v>1</v>
      </c>
      <c r="P79" s="117">
        <f t="shared" si="8"/>
        <v>0</v>
      </c>
      <c r="Q79" s="46"/>
      <c r="R79" s="46"/>
      <c r="S79" s="46"/>
      <c r="T79" s="46"/>
    </row>
    <row r="80" spans="1:20" ht="45" customHeight="1" thickBot="1" x14ac:dyDescent="0.3">
      <c r="A80" s="391">
        <v>45</v>
      </c>
      <c r="B80" s="286"/>
      <c r="C80" s="281"/>
      <c r="D80" s="287"/>
      <c r="E80" s="21"/>
      <c r="F80" s="21"/>
      <c r="G80" s="21"/>
      <c r="H80" s="21"/>
      <c r="I80" s="44"/>
      <c r="J80" s="21"/>
      <c r="K80" s="200"/>
      <c r="L80" s="194"/>
      <c r="M80" s="260"/>
      <c r="N80" s="116" t="str">
        <f t="shared" si="6"/>
        <v/>
      </c>
      <c r="O80" s="115">
        <f t="shared" si="7"/>
        <v>1</v>
      </c>
      <c r="P80" s="117">
        <f t="shared" si="8"/>
        <v>0</v>
      </c>
      <c r="Q80" s="119">
        <f>IF(COUNTA(J66:M80)&gt;0,1,0)</f>
        <v>0</v>
      </c>
      <c r="R80" s="46"/>
      <c r="S80" s="46"/>
      <c r="T80" s="46"/>
    </row>
    <row r="81" spans="1:20" ht="45" customHeight="1" thickBot="1" x14ac:dyDescent="0.3">
      <c r="A81" s="561" t="s">
        <v>189</v>
      </c>
      <c r="B81" s="561"/>
      <c r="C81" s="561"/>
      <c r="D81" s="561"/>
      <c r="E81" s="561"/>
      <c r="F81" s="561"/>
      <c r="G81" s="561"/>
      <c r="H81" s="561"/>
      <c r="I81" s="383"/>
      <c r="J81" s="303" t="s">
        <v>35</v>
      </c>
      <c r="K81" s="201">
        <f>SUM(K66:K80)+K52</f>
        <v>0</v>
      </c>
      <c r="L81" s="384"/>
      <c r="M81" s="201">
        <f>SUMIF(M66:M80,"&lt;&gt;DİĞER",K66:K80)+M52</f>
        <v>0</v>
      </c>
      <c r="N81" s="2"/>
      <c r="O81" s="46"/>
      <c r="P81" s="381"/>
      <c r="Q81" s="46"/>
      <c r="R81" s="46"/>
      <c r="S81" s="46"/>
      <c r="T81" s="46"/>
    </row>
    <row r="82" spans="1:20" ht="37.15" customHeight="1" x14ac:dyDescent="0.25">
      <c r="A82" s="119" t="s">
        <v>136</v>
      </c>
      <c r="B82" s="46"/>
      <c r="C82" s="46"/>
      <c r="D82" s="46"/>
      <c r="E82" s="46"/>
      <c r="F82" s="46"/>
      <c r="G82" s="46"/>
      <c r="H82" s="46"/>
      <c r="I82" s="383"/>
      <c r="J82" s="46"/>
      <c r="K82" s="381"/>
      <c r="L82" s="381"/>
      <c r="M82" s="381"/>
      <c r="N82" s="110" t="s">
        <v>185</v>
      </c>
      <c r="O82" s="46"/>
      <c r="P82" s="381"/>
      <c r="Q82" s="46"/>
      <c r="R82" s="46"/>
      <c r="S82" s="46"/>
      <c r="T82" s="46"/>
    </row>
    <row r="83" spans="1:20" x14ac:dyDescent="0.25">
      <c r="A83" s="46"/>
      <c r="B83" s="46"/>
      <c r="C83" s="46"/>
      <c r="D83" s="46"/>
      <c r="E83" s="46"/>
      <c r="F83" s="46"/>
      <c r="G83" s="46"/>
      <c r="H83" s="46"/>
      <c r="I83" s="383"/>
      <c r="J83" s="46"/>
      <c r="K83" s="381"/>
      <c r="L83" s="381"/>
      <c r="M83" s="381"/>
      <c r="N83" s="64"/>
      <c r="O83" s="46"/>
      <c r="P83" s="381"/>
      <c r="Q83" s="46"/>
      <c r="R83" s="46"/>
      <c r="S83" s="46"/>
      <c r="T83" s="46"/>
    </row>
    <row r="84" spans="1:20" ht="18.75" x14ac:dyDescent="0.3">
      <c r="A84" s="46"/>
      <c r="B84" s="46"/>
      <c r="C84" s="46"/>
      <c r="D84" s="352" t="s">
        <v>32</v>
      </c>
      <c r="E84" s="354">
        <f ca="1">imzatarihi</f>
        <v>46091</v>
      </c>
      <c r="F84" s="379" t="s">
        <v>33</v>
      </c>
      <c r="G84" s="355" t="str">
        <f>IF(kurulusyetkilisi&gt;0,kurulusyetkilisi,"")</f>
        <v/>
      </c>
      <c r="H84" s="46"/>
      <c r="I84" s="46"/>
      <c r="J84" s="46"/>
      <c r="K84" s="46"/>
      <c r="L84" s="381"/>
      <c r="M84" s="381"/>
      <c r="N84" s="64"/>
      <c r="O84" s="46"/>
      <c r="P84" s="381"/>
      <c r="Q84" s="46"/>
      <c r="R84" s="46"/>
      <c r="S84" s="46"/>
      <c r="T84" s="46"/>
    </row>
    <row r="85" spans="1:20" ht="18.75" x14ac:dyDescent="0.3">
      <c r="A85" s="46"/>
      <c r="B85" s="46"/>
      <c r="C85" s="46"/>
      <c r="D85" s="46"/>
      <c r="E85" s="234"/>
      <c r="F85" s="379" t="s">
        <v>34</v>
      </c>
      <c r="G85" s="46"/>
      <c r="H85" s="233"/>
      <c r="I85" s="46"/>
      <c r="J85" s="46"/>
      <c r="K85" s="46"/>
      <c r="L85" s="381"/>
      <c r="M85" s="381"/>
      <c r="N85" s="64"/>
      <c r="O85" s="46"/>
      <c r="P85" s="381"/>
      <c r="Q85" s="46"/>
      <c r="R85" s="46"/>
      <c r="S85" s="46"/>
      <c r="T85" s="46"/>
    </row>
    <row r="86" spans="1:20" x14ac:dyDescent="0.25">
      <c r="A86" s="46"/>
      <c r="B86" s="46"/>
      <c r="C86" s="46"/>
      <c r="D86" s="46"/>
      <c r="E86" s="46"/>
      <c r="F86" s="46"/>
      <c r="G86" s="46"/>
      <c r="H86" s="46"/>
      <c r="I86" s="383"/>
      <c r="J86" s="46"/>
      <c r="K86" s="381"/>
      <c r="L86" s="381"/>
      <c r="M86" s="381"/>
      <c r="N86" s="64"/>
      <c r="O86" s="46"/>
      <c r="P86" s="381"/>
      <c r="Q86" s="46"/>
      <c r="R86" s="46"/>
      <c r="S86" s="46"/>
      <c r="T86" s="46"/>
    </row>
    <row r="87" spans="1:20" x14ac:dyDescent="0.25">
      <c r="A87" s="46"/>
      <c r="B87" s="46"/>
      <c r="C87" s="46"/>
      <c r="D87" s="46"/>
      <c r="E87" s="46"/>
      <c r="F87" s="46"/>
      <c r="G87" s="46"/>
      <c r="H87" s="46"/>
      <c r="I87" s="383"/>
      <c r="J87" s="46"/>
      <c r="K87" s="381"/>
      <c r="L87" s="381"/>
      <c r="M87" s="381"/>
      <c r="N87" s="64"/>
      <c r="O87" s="46"/>
      <c r="P87" s="381"/>
      <c r="Q87" s="46"/>
      <c r="R87" s="46"/>
      <c r="S87" s="46"/>
      <c r="T87" s="46"/>
    </row>
    <row r="88" spans="1:20" x14ac:dyDescent="0.25">
      <c r="A88" s="555" t="s">
        <v>184</v>
      </c>
      <c r="B88" s="555"/>
      <c r="C88" s="555"/>
      <c r="D88" s="555"/>
      <c r="E88" s="555"/>
      <c r="F88" s="555"/>
      <c r="G88" s="555"/>
      <c r="H88" s="555"/>
      <c r="I88" s="555"/>
      <c r="J88" s="555"/>
      <c r="K88" s="555"/>
      <c r="L88" s="555"/>
      <c r="M88" s="267"/>
      <c r="N88" s="252"/>
      <c r="O88" s="77"/>
      <c r="P88" s="381"/>
      <c r="Q88" s="46"/>
      <c r="R88" s="46"/>
      <c r="S88" s="46"/>
      <c r="T88" s="46"/>
    </row>
    <row r="89" spans="1:20" ht="15.6" customHeight="1" x14ac:dyDescent="0.25">
      <c r="A89" s="508" t="s">
        <v>185</v>
      </c>
      <c r="B89" s="508"/>
      <c r="C89" s="508"/>
      <c r="D89" s="508"/>
      <c r="E89" s="508"/>
      <c r="F89" s="508"/>
      <c r="G89" s="508"/>
      <c r="H89" s="508"/>
      <c r="I89" s="508"/>
      <c r="J89" s="508"/>
      <c r="K89" s="508"/>
      <c r="L89" s="508"/>
      <c r="M89" s="184"/>
      <c r="N89" s="75"/>
      <c r="O89" s="77"/>
      <c r="P89" s="382"/>
      <c r="Q89" s="46"/>
      <c r="R89" s="46"/>
      <c r="S89" s="46"/>
      <c r="T89" s="46"/>
    </row>
    <row r="90" spans="1:20" ht="15.95" customHeight="1" thickBot="1" x14ac:dyDescent="0.3">
      <c r="A90" s="556" t="s">
        <v>190</v>
      </c>
      <c r="B90" s="556"/>
      <c r="C90" s="556"/>
      <c r="D90" s="556"/>
      <c r="E90" s="556"/>
      <c r="F90" s="556"/>
      <c r="G90" s="556"/>
      <c r="H90" s="556"/>
      <c r="I90" s="556"/>
      <c r="J90" s="556"/>
      <c r="K90" s="556"/>
      <c r="L90" s="556"/>
      <c r="M90" s="556"/>
      <c r="N90" s="75"/>
      <c r="O90" s="77"/>
      <c r="P90" s="382"/>
      <c r="Q90" s="46"/>
      <c r="R90" s="46"/>
      <c r="S90" s="46"/>
      <c r="T90" s="46"/>
    </row>
    <row r="91" spans="1:20" ht="31.7" customHeight="1" thickBot="1" x14ac:dyDescent="0.3">
      <c r="A91" s="546" t="s">
        <v>167</v>
      </c>
      <c r="B91" s="547"/>
      <c r="C91" s="547"/>
      <c r="D91" s="548"/>
      <c r="E91" s="546" t="str">
        <f>IF(ProjeNo&gt;0,ProjeNo,"")</f>
        <v/>
      </c>
      <c r="F91" s="547"/>
      <c r="G91" s="547"/>
      <c r="H91" s="547"/>
      <c r="I91" s="547"/>
      <c r="J91" s="547"/>
      <c r="K91" s="547"/>
      <c r="L91" s="547"/>
      <c r="M91" s="548"/>
      <c r="N91" s="64"/>
      <c r="O91" s="46"/>
      <c r="P91" s="381"/>
      <c r="Q91" s="46"/>
      <c r="R91" s="46"/>
      <c r="S91" s="46"/>
      <c r="T91" s="46"/>
    </row>
    <row r="92" spans="1:20" ht="31.7" customHeight="1" thickBot="1" x14ac:dyDescent="0.3">
      <c r="A92" s="549" t="s">
        <v>168</v>
      </c>
      <c r="B92" s="550"/>
      <c r="C92" s="550"/>
      <c r="D92" s="550"/>
      <c r="E92" s="552" t="str">
        <f>IF(ProjeAdi&gt;0,ProjeAdi,"")</f>
        <v/>
      </c>
      <c r="F92" s="553"/>
      <c r="G92" s="553"/>
      <c r="H92" s="553"/>
      <c r="I92" s="553"/>
      <c r="J92" s="553"/>
      <c r="K92" s="553"/>
      <c r="L92" s="553"/>
      <c r="M92" s="554"/>
      <c r="N92" s="64"/>
      <c r="O92" s="46"/>
      <c r="P92" s="381"/>
      <c r="Q92" s="46"/>
      <c r="R92" s="46"/>
      <c r="S92" s="46"/>
      <c r="T92" s="46"/>
    </row>
    <row r="93" spans="1:20" ht="51.95" customHeight="1" thickBot="1" x14ac:dyDescent="0.3">
      <c r="A93" s="543" t="s">
        <v>3</v>
      </c>
      <c r="B93" s="543" t="s">
        <v>182</v>
      </c>
      <c r="C93" s="543" t="s">
        <v>183</v>
      </c>
      <c r="D93" s="543" t="s">
        <v>187</v>
      </c>
      <c r="E93" s="543" t="s">
        <v>188</v>
      </c>
      <c r="F93" s="543" t="s">
        <v>96</v>
      </c>
      <c r="G93" s="543" t="s">
        <v>94</v>
      </c>
      <c r="H93" s="543" t="s">
        <v>95</v>
      </c>
      <c r="I93" s="562" t="s">
        <v>82</v>
      </c>
      <c r="J93" s="543" t="s">
        <v>83</v>
      </c>
      <c r="K93" s="387" t="s">
        <v>84</v>
      </c>
      <c r="L93" s="387" t="s">
        <v>84</v>
      </c>
      <c r="M93" s="543" t="s">
        <v>191</v>
      </c>
      <c r="N93" s="64"/>
      <c r="O93" s="46"/>
      <c r="P93" s="381"/>
      <c r="Q93" s="46"/>
      <c r="R93" s="46"/>
      <c r="S93" s="46"/>
      <c r="T93" s="46"/>
    </row>
    <row r="94" spans="1:20" ht="16.5" thickBot="1" x14ac:dyDescent="0.3">
      <c r="A94" s="559"/>
      <c r="B94" s="544"/>
      <c r="C94" s="544"/>
      <c r="D94" s="559"/>
      <c r="E94" s="559"/>
      <c r="F94" s="559"/>
      <c r="G94" s="559"/>
      <c r="H94" s="559"/>
      <c r="I94" s="560"/>
      <c r="J94" s="559"/>
      <c r="K94" s="386" t="s">
        <v>85</v>
      </c>
      <c r="L94" s="386" t="s">
        <v>88</v>
      </c>
      <c r="M94" s="559"/>
      <c r="N94" s="64"/>
      <c r="O94" s="46"/>
      <c r="P94" s="381"/>
      <c r="Q94" s="46"/>
      <c r="R94" s="46"/>
      <c r="S94" s="46"/>
      <c r="T94" s="46"/>
    </row>
    <row r="95" spans="1:20" ht="45" customHeight="1" x14ac:dyDescent="0.25">
      <c r="A95" s="388">
        <v>46</v>
      </c>
      <c r="B95" s="282"/>
      <c r="C95" s="270"/>
      <c r="D95" s="283"/>
      <c r="E95" s="27"/>
      <c r="F95" s="27"/>
      <c r="G95" s="27"/>
      <c r="H95" s="27"/>
      <c r="I95" s="28"/>
      <c r="J95" s="27"/>
      <c r="K95" s="198"/>
      <c r="L95" s="186"/>
      <c r="M95" s="258"/>
      <c r="N95" s="116" t="str">
        <f>IF(AND(COUNTA(B95:I95)&gt;0,O95=1),"Belge Tarihi,Belge Numarası, KDV Dahil Tutar ve İşin Yaptırıldığı Ülke doldurulduktan sonra KDV Hariç Tutar doldurulabilir.","")</f>
        <v/>
      </c>
      <c r="O95" s="115">
        <f>IF(COUNTA(I95:J95)+COUNTA(L95:M95)=4,0,1)</f>
        <v>1</v>
      </c>
      <c r="P95" s="117">
        <f>IF(O95=1,0,100000000)</f>
        <v>0</v>
      </c>
      <c r="Q95" s="46"/>
      <c r="R95" s="46"/>
      <c r="S95" s="46"/>
      <c r="T95" s="46"/>
    </row>
    <row r="96" spans="1:20" ht="45" customHeight="1" x14ac:dyDescent="0.25">
      <c r="A96" s="389">
        <v>47</v>
      </c>
      <c r="B96" s="288"/>
      <c r="C96" s="272"/>
      <c r="D96" s="289"/>
      <c r="E96" s="17"/>
      <c r="F96" s="17"/>
      <c r="G96" s="17"/>
      <c r="H96" s="17"/>
      <c r="I96" s="18"/>
      <c r="J96" s="17"/>
      <c r="K96" s="192"/>
      <c r="L96" s="188"/>
      <c r="M96" s="259"/>
      <c r="N96" s="116" t="str">
        <f t="shared" ref="N96:N109" si="9">IF(AND(COUNTA(B96:I96)&gt;0,O96=1),"Belge Tarihi,Belge Numarası, KDV Dahil Tutar ve İşin Yaptırıldığı Ülke doldurulduktan sonra KDV Hariç Tutar doldurulabilir.","")</f>
        <v/>
      </c>
      <c r="O96" s="115">
        <f t="shared" ref="O96:O109" si="10">IF(COUNTA(I96:J96)+COUNTA(L96:M96)=4,0,1)</f>
        <v>1</v>
      </c>
      <c r="P96" s="117">
        <f t="shared" ref="P96:P109" si="11">IF(O96=1,0,100000000)</f>
        <v>0</v>
      </c>
      <c r="Q96" s="47"/>
      <c r="R96" s="47"/>
      <c r="S96" s="46"/>
      <c r="T96" s="46"/>
    </row>
    <row r="97" spans="1:20" ht="45" customHeight="1" x14ac:dyDescent="0.25">
      <c r="A97" s="389">
        <v>48</v>
      </c>
      <c r="B97" s="288"/>
      <c r="C97" s="272"/>
      <c r="D97" s="289"/>
      <c r="E97" s="17"/>
      <c r="F97" s="17"/>
      <c r="G97" s="17"/>
      <c r="H97" s="17"/>
      <c r="I97" s="18"/>
      <c r="J97" s="17"/>
      <c r="K97" s="192"/>
      <c r="L97" s="188"/>
      <c r="M97" s="259"/>
      <c r="N97" s="116" t="str">
        <f t="shared" si="9"/>
        <v/>
      </c>
      <c r="O97" s="115">
        <f t="shared" si="10"/>
        <v>1</v>
      </c>
      <c r="P97" s="117">
        <f t="shared" si="11"/>
        <v>0</v>
      </c>
      <c r="Q97" s="46"/>
      <c r="R97" s="46"/>
      <c r="S97" s="46"/>
      <c r="T97" s="46"/>
    </row>
    <row r="98" spans="1:20" ht="45" customHeight="1" x14ac:dyDescent="0.25">
      <c r="A98" s="389">
        <v>49</v>
      </c>
      <c r="B98" s="288"/>
      <c r="C98" s="272"/>
      <c r="D98" s="289"/>
      <c r="E98" s="17"/>
      <c r="F98" s="17"/>
      <c r="G98" s="17"/>
      <c r="H98" s="17"/>
      <c r="I98" s="18"/>
      <c r="J98" s="17"/>
      <c r="K98" s="192"/>
      <c r="L98" s="188"/>
      <c r="M98" s="259"/>
      <c r="N98" s="116" t="str">
        <f t="shared" si="9"/>
        <v/>
      </c>
      <c r="O98" s="115">
        <f t="shared" si="10"/>
        <v>1</v>
      </c>
      <c r="P98" s="117">
        <f t="shared" si="11"/>
        <v>0</v>
      </c>
      <c r="Q98" s="46"/>
      <c r="R98" s="46"/>
      <c r="S98" s="46"/>
      <c r="T98" s="46"/>
    </row>
    <row r="99" spans="1:20" ht="45" customHeight="1" x14ac:dyDescent="0.25">
      <c r="A99" s="389">
        <v>50</v>
      </c>
      <c r="B99" s="284"/>
      <c r="C99" s="280"/>
      <c r="D99" s="285"/>
      <c r="E99" s="19"/>
      <c r="F99" s="19"/>
      <c r="G99" s="19"/>
      <c r="H99" s="19"/>
      <c r="I99" s="42"/>
      <c r="J99" s="19"/>
      <c r="K99" s="199"/>
      <c r="L99" s="193"/>
      <c r="M99" s="259"/>
      <c r="N99" s="116" t="str">
        <f t="shared" si="9"/>
        <v/>
      </c>
      <c r="O99" s="115">
        <f t="shared" si="10"/>
        <v>1</v>
      </c>
      <c r="P99" s="117">
        <f t="shared" si="11"/>
        <v>0</v>
      </c>
      <c r="Q99" s="46"/>
      <c r="R99" s="46"/>
      <c r="S99" s="46"/>
      <c r="T99" s="46"/>
    </row>
    <row r="100" spans="1:20" ht="45" customHeight="1" x14ac:dyDescent="0.25">
      <c r="A100" s="389">
        <v>51</v>
      </c>
      <c r="B100" s="284"/>
      <c r="C100" s="280"/>
      <c r="D100" s="285"/>
      <c r="E100" s="19"/>
      <c r="F100" s="19"/>
      <c r="G100" s="19"/>
      <c r="H100" s="19"/>
      <c r="I100" s="42"/>
      <c r="J100" s="19"/>
      <c r="K100" s="199"/>
      <c r="L100" s="193"/>
      <c r="M100" s="259"/>
      <c r="N100" s="116" t="str">
        <f t="shared" si="9"/>
        <v/>
      </c>
      <c r="O100" s="115">
        <f t="shared" si="10"/>
        <v>1</v>
      </c>
      <c r="P100" s="117">
        <f t="shared" si="11"/>
        <v>0</v>
      </c>
      <c r="Q100" s="46"/>
      <c r="R100" s="46"/>
      <c r="S100" s="46"/>
      <c r="T100" s="46"/>
    </row>
    <row r="101" spans="1:20" ht="45" customHeight="1" x14ac:dyDescent="0.25">
      <c r="A101" s="389">
        <v>52</v>
      </c>
      <c r="B101" s="284"/>
      <c r="C101" s="280"/>
      <c r="D101" s="285"/>
      <c r="E101" s="19"/>
      <c r="F101" s="19"/>
      <c r="G101" s="19"/>
      <c r="H101" s="19"/>
      <c r="I101" s="42"/>
      <c r="J101" s="19"/>
      <c r="K101" s="199"/>
      <c r="L101" s="193"/>
      <c r="M101" s="259"/>
      <c r="N101" s="116" t="str">
        <f t="shared" si="9"/>
        <v/>
      </c>
      <c r="O101" s="115">
        <f t="shared" si="10"/>
        <v>1</v>
      </c>
      <c r="P101" s="117">
        <f t="shared" si="11"/>
        <v>0</v>
      </c>
      <c r="Q101" s="46"/>
      <c r="R101" s="46"/>
      <c r="S101" s="46"/>
      <c r="T101" s="46"/>
    </row>
    <row r="102" spans="1:20" ht="45" customHeight="1" x14ac:dyDescent="0.25">
      <c r="A102" s="389">
        <v>53</v>
      </c>
      <c r="B102" s="284"/>
      <c r="C102" s="280"/>
      <c r="D102" s="285"/>
      <c r="E102" s="19"/>
      <c r="F102" s="19"/>
      <c r="G102" s="19"/>
      <c r="H102" s="19"/>
      <c r="I102" s="42"/>
      <c r="J102" s="19"/>
      <c r="K102" s="199"/>
      <c r="L102" s="193"/>
      <c r="M102" s="259"/>
      <c r="N102" s="116" t="str">
        <f t="shared" si="9"/>
        <v/>
      </c>
      <c r="O102" s="115">
        <f t="shared" si="10"/>
        <v>1</v>
      </c>
      <c r="P102" s="117">
        <f t="shared" si="11"/>
        <v>0</v>
      </c>
      <c r="Q102" s="46"/>
      <c r="R102" s="46"/>
      <c r="S102" s="46"/>
      <c r="T102" s="46"/>
    </row>
    <row r="103" spans="1:20" ht="45" customHeight="1" x14ac:dyDescent="0.25">
      <c r="A103" s="390">
        <v>54</v>
      </c>
      <c r="B103" s="284"/>
      <c r="C103" s="280"/>
      <c r="D103" s="285"/>
      <c r="E103" s="19"/>
      <c r="F103" s="19"/>
      <c r="G103" s="19"/>
      <c r="H103" s="19"/>
      <c r="I103" s="42"/>
      <c r="J103" s="19"/>
      <c r="K103" s="199"/>
      <c r="L103" s="193"/>
      <c r="M103" s="259"/>
      <c r="N103" s="116" t="str">
        <f t="shared" si="9"/>
        <v/>
      </c>
      <c r="O103" s="115">
        <f t="shared" si="10"/>
        <v>1</v>
      </c>
      <c r="P103" s="117">
        <f t="shared" si="11"/>
        <v>0</v>
      </c>
      <c r="Q103" s="46"/>
      <c r="R103" s="46"/>
      <c r="S103" s="46"/>
      <c r="T103" s="46"/>
    </row>
    <row r="104" spans="1:20" ht="45" customHeight="1" x14ac:dyDescent="0.25">
      <c r="A104" s="390">
        <v>55</v>
      </c>
      <c r="B104" s="284"/>
      <c r="C104" s="280"/>
      <c r="D104" s="285"/>
      <c r="E104" s="19"/>
      <c r="F104" s="19"/>
      <c r="G104" s="19"/>
      <c r="H104" s="19"/>
      <c r="I104" s="42"/>
      <c r="J104" s="19"/>
      <c r="K104" s="199"/>
      <c r="L104" s="193"/>
      <c r="M104" s="259"/>
      <c r="N104" s="116" t="str">
        <f t="shared" si="9"/>
        <v/>
      </c>
      <c r="O104" s="115">
        <f t="shared" si="10"/>
        <v>1</v>
      </c>
      <c r="P104" s="117">
        <f t="shared" si="11"/>
        <v>0</v>
      </c>
      <c r="Q104" s="46"/>
      <c r="R104" s="46"/>
      <c r="S104" s="46"/>
      <c r="T104" s="46"/>
    </row>
    <row r="105" spans="1:20" ht="45" customHeight="1" x14ac:dyDescent="0.25">
      <c r="A105" s="390">
        <v>56</v>
      </c>
      <c r="B105" s="284"/>
      <c r="C105" s="280"/>
      <c r="D105" s="285"/>
      <c r="E105" s="19"/>
      <c r="F105" s="19"/>
      <c r="G105" s="19"/>
      <c r="H105" s="19"/>
      <c r="I105" s="42"/>
      <c r="J105" s="19"/>
      <c r="K105" s="199"/>
      <c r="L105" s="193"/>
      <c r="M105" s="259"/>
      <c r="N105" s="116" t="str">
        <f t="shared" si="9"/>
        <v/>
      </c>
      <c r="O105" s="115">
        <f t="shared" si="10"/>
        <v>1</v>
      </c>
      <c r="P105" s="117">
        <f t="shared" si="11"/>
        <v>0</v>
      </c>
      <c r="Q105" s="46"/>
      <c r="R105" s="46"/>
      <c r="S105" s="46"/>
      <c r="T105" s="46"/>
    </row>
    <row r="106" spans="1:20" ht="45" customHeight="1" x14ac:dyDescent="0.25">
      <c r="A106" s="390">
        <v>57</v>
      </c>
      <c r="B106" s="284"/>
      <c r="C106" s="280"/>
      <c r="D106" s="285"/>
      <c r="E106" s="19"/>
      <c r="F106" s="19"/>
      <c r="G106" s="19"/>
      <c r="H106" s="19"/>
      <c r="I106" s="42"/>
      <c r="J106" s="19"/>
      <c r="K106" s="199"/>
      <c r="L106" s="193"/>
      <c r="M106" s="259"/>
      <c r="N106" s="116" t="str">
        <f t="shared" si="9"/>
        <v/>
      </c>
      <c r="O106" s="115">
        <f t="shared" si="10"/>
        <v>1</v>
      </c>
      <c r="P106" s="117">
        <f t="shared" si="11"/>
        <v>0</v>
      </c>
      <c r="Q106" s="46"/>
      <c r="R106" s="46"/>
      <c r="S106" s="46"/>
      <c r="T106" s="46"/>
    </row>
    <row r="107" spans="1:20" ht="45" customHeight="1" x14ac:dyDescent="0.25">
      <c r="A107" s="390">
        <v>58</v>
      </c>
      <c r="B107" s="284"/>
      <c r="C107" s="280"/>
      <c r="D107" s="285"/>
      <c r="E107" s="19"/>
      <c r="F107" s="19"/>
      <c r="G107" s="19"/>
      <c r="H107" s="19"/>
      <c r="I107" s="42"/>
      <c r="J107" s="19"/>
      <c r="K107" s="199"/>
      <c r="L107" s="193"/>
      <c r="M107" s="259"/>
      <c r="N107" s="116" t="str">
        <f t="shared" si="9"/>
        <v/>
      </c>
      <c r="O107" s="115">
        <f t="shared" si="10"/>
        <v>1</v>
      </c>
      <c r="P107" s="117">
        <f t="shared" si="11"/>
        <v>0</v>
      </c>
      <c r="Q107" s="46"/>
      <c r="R107" s="46"/>
      <c r="S107" s="46"/>
      <c r="T107" s="46"/>
    </row>
    <row r="108" spans="1:20" ht="45" customHeight="1" x14ac:dyDescent="0.25">
      <c r="A108" s="390">
        <v>59</v>
      </c>
      <c r="B108" s="284"/>
      <c r="C108" s="280"/>
      <c r="D108" s="285"/>
      <c r="E108" s="19"/>
      <c r="F108" s="19"/>
      <c r="G108" s="19"/>
      <c r="H108" s="19"/>
      <c r="I108" s="42"/>
      <c r="J108" s="19"/>
      <c r="K108" s="199"/>
      <c r="L108" s="193"/>
      <c r="M108" s="259"/>
      <c r="N108" s="116" t="str">
        <f t="shared" si="9"/>
        <v/>
      </c>
      <c r="O108" s="115">
        <f t="shared" si="10"/>
        <v>1</v>
      </c>
      <c r="P108" s="117">
        <f t="shared" si="11"/>
        <v>0</v>
      </c>
      <c r="Q108" s="46"/>
      <c r="R108" s="46"/>
      <c r="S108" s="46"/>
      <c r="T108" s="46"/>
    </row>
    <row r="109" spans="1:20" ht="45" customHeight="1" thickBot="1" x14ac:dyDescent="0.3">
      <c r="A109" s="391">
        <v>60</v>
      </c>
      <c r="B109" s="286"/>
      <c r="C109" s="281"/>
      <c r="D109" s="287"/>
      <c r="E109" s="21"/>
      <c r="F109" s="21"/>
      <c r="G109" s="21"/>
      <c r="H109" s="21"/>
      <c r="I109" s="44"/>
      <c r="J109" s="21"/>
      <c r="K109" s="200"/>
      <c r="L109" s="194"/>
      <c r="M109" s="260"/>
      <c r="N109" s="116" t="str">
        <f t="shared" si="9"/>
        <v/>
      </c>
      <c r="O109" s="115">
        <f t="shared" si="10"/>
        <v>1</v>
      </c>
      <c r="P109" s="117">
        <f t="shared" si="11"/>
        <v>0</v>
      </c>
      <c r="Q109" s="119">
        <f>IF(COUNTA(J95:M109)&gt;0,1,0)</f>
        <v>0</v>
      </c>
      <c r="R109" s="46"/>
      <c r="S109" s="46"/>
      <c r="T109" s="46"/>
    </row>
    <row r="110" spans="1:20" ht="45" customHeight="1" thickBot="1" x14ac:dyDescent="0.3">
      <c r="A110" s="561" t="s">
        <v>189</v>
      </c>
      <c r="B110" s="561"/>
      <c r="C110" s="561"/>
      <c r="D110" s="561"/>
      <c r="E110" s="561"/>
      <c r="F110" s="561"/>
      <c r="G110" s="561"/>
      <c r="H110" s="561"/>
      <c r="I110" s="383"/>
      <c r="J110" s="303" t="s">
        <v>35</v>
      </c>
      <c r="K110" s="201">
        <f>SUM(K95:K109)+K81</f>
        <v>0</v>
      </c>
      <c r="L110" s="384"/>
      <c r="M110" s="201">
        <f>SUMIF(M95:M109,"&lt;&gt;DİĞER",K95:K109)+M81</f>
        <v>0</v>
      </c>
      <c r="N110" s="2"/>
      <c r="O110" s="46"/>
      <c r="P110" s="381"/>
      <c r="Q110" s="46"/>
      <c r="R110" s="46"/>
      <c r="S110" s="46"/>
      <c r="T110" s="46"/>
    </row>
    <row r="111" spans="1:20" ht="37.15" customHeight="1" x14ac:dyDescent="0.25">
      <c r="A111" s="119" t="s">
        <v>136</v>
      </c>
      <c r="B111" s="46"/>
      <c r="C111" s="46"/>
      <c r="D111" s="46"/>
      <c r="E111" s="46"/>
      <c r="F111" s="46"/>
      <c r="G111" s="46"/>
      <c r="H111" s="46"/>
      <c r="I111" s="383"/>
      <c r="J111" s="46"/>
      <c r="K111" s="381"/>
      <c r="L111" s="381"/>
      <c r="M111" s="381"/>
      <c r="N111" s="110" t="s">
        <v>185</v>
      </c>
      <c r="O111" s="46"/>
      <c r="P111" s="381"/>
      <c r="Q111" s="46"/>
      <c r="R111" s="46"/>
      <c r="S111" s="46"/>
      <c r="T111" s="46"/>
    </row>
    <row r="112" spans="1:20" x14ac:dyDescent="0.25">
      <c r="A112" s="46"/>
      <c r="B112" s="46"/>
      <c r="C112" s="46"/>
      <c r="D112" s="46"/>
      <c r="E112" s="46"/>
      <c r="F112" s="46"/>
      <c r="G112" s="46"/>
      <c r="H112" s="46"/>
      <c r="I112" s="383"/>
      <c r="J112" s="46"/>
      <c r="K112" s="381"/>
      <c r="L112" s="381"/>
      <c r="M112" s="381"/>
      <c r="N112" s="64"/>
      <c r="O112" s="46"/>
      <c r="P112" s="381"/>
      <c r="Q112" s="46"/>
      <c r="R112" s="46"/>
      <c r="S112" s="46"/>
      <c r="T112" s="46"/>
    </row>
    <row r="113" spans="1:20" ht="18.75" x14ac:dyDescent="0.3">
      <c r="A113" s="46"/>
      <c r="B113" s="46"/>
      <c r="C113" s="46"/>
      <c r="D113" s="352" t="s">
        <v>32</v>
      </c>
      <c r="E113" s="354">
        <f ca="1">imzatarihi</f>
        <v>46091</v>
      </c>
      <c r="F113" s="379" t="s">
        <v>33</v>
      </c>
      <c r="G113" s="355" t="str">
        <f>IF(kurulusyetkilisi&gt;0,kurulusyetkilisi,"")</f>
        <v/>
      </c>
      <c r="H113" s="46"/>
      <c r="I113" s="46"/>
      <c r="J113" s="46"/>
      <c r="K113" s="46"/>
      <c r="L113" s="381"/>
      <c r="M113" s="381"/>
      <c r="N113" s="64"/>
      <c r="O113" s="46"/>
      <c r="P113" s="381"/>
      <c r="Q113" s="46"/>
      <c r="R113" s="46"/>
      <c r="S113" s="46"/>
      <c r="T113" s="46"/>
    </row>
    <row r="114" spans="1:20" ht="18.75" x14ac:dyDescent="0.3">
      <c r="A114" s="46"/>
      <c r="B114" s="46"/>
      <c r="C114" s="46"/>
      <c r="D114" s="46"/>
      <c r="E114" s="234"/>
      <c r="F114" s="379" t="s">
        <v>34</v>
      </c>
      <c r="G114" s="46"/>
      <c r="H114" s="233"/>
      <c r="I114" s="46"/>
      <c r="J114" s="46"/>
      <c r="K114" s="46"/>
      <c r="L114" s="381"/>
      <c r="M114" s="381"/>
      <c r="N114" s="64"/>
      <c r="O114" s="46"/>
      <c r="P114" s="381"/>
      <c r="Q114" s="46"/>
      <c r="R114" s="46"/>
      <c r="S114" s="46"/>
      <c r="T114" s="46"/>
    </row>
    <row r="115" spans="1:20" x14ac:dyDescent="0.25">
      <c r="A115" s="46"/>
      <c r="B115" s="46"/>
      <c r="C115" s="46"/>
      <c r="D115" s="46"/>
      <c r="E115" s="46"/>
      <c r="F115" s="46"/>
      <c r="G115" s="46"/>
      <c r="H115" s="46"/>
      <c r="I115" s="383"/>
      <c r="J115" s="46"/>
      <c r="K115" s="381"/>
      <c r="L115" s="381"/>
      <c r="M115" s="381"/>
      <c r="N115" s="64"/>
      <c r="O115" s="46"/>
      <c r="P115" s="381"/>
      <c r="Q115" s="46"/>
      <c r="R115" s="46"/>
      <c r="S115" s="46"/>
      <c r="T115" s="46"/>
    </row>
    <row r="116" spans="1:20" x14ac:dyDescent="0.25">
      <c r="A116" s="46"/>
      <c r="B116" s="46"/>
      <c r="C116" s="46"/>
      <c r="D116" s="46"/>
      <c r="E116" s="46"/>
      <c r="F116" s="46"/>
      <c r="G116" s="46"/>
      <c r="H116" s="46"/>
      <c r="I116" s="383"/>
      <c r="J116" s="46"/>
      <c r="K116" s="381"/>
      <c r="L116" s="381"/>
      <c r="M116" s="381"/>
      <c r="N116" s="64"/>
      <c r="O116" s="46"/>
      <c r="P116" s="381"/>
      <c r="Q116" s="46"/>
      <c r="R116" s="46"/>
      <c r="S116" s="46"/>
      <c r="T116" s="46"/>
    </row>
    <row r="117" spans="1:20" x14ac:dyDescent="0.25">
      <c r="A117" s="555" t="s">
        <v>184</v>
      </c>
      <c r="B117" s="555"/>
      <c r="C117" s="555"/>
      <c r="D117" s="555"/>
      <c r="E117" s="555"/>
      <c r="F117" s="555"/>
      <c r="G117" s="555"/>
      <c r="H117" s="555"/>
      <c r="I117" s="555"/>
      <c r="J117" s="555"/>
      <c r="K117" s="555"/>
      <c r="L117" s="555"/>
      <c r="M117" s="267"/>
      <c r="N117" s="252"/>
      <c r="O117" s="77"/>
      <c r="P117" s="381"/>
      <c r="Q117" s="46"/>
      <c r="R117" s="46"/>
      <c r="S117" s="46"/>
      <c r="T117" s="46"/>
    </row>
    <row r="118" spans="1:20" ht="15.6" customHeight="1" x14ac:dyDescent="0.25">
      <c r="A118" s="508" t="s">
        <v>185</v>
      </c>
      <c r="B118" s="508"/>
      <c r="C118" s="508"/>
      <c r="D118" s="508"/>
      <c r="E118" s="508"/>
      <c r="F118" s="508"/>
      <c r="G118" s="508"/>
      <c r="H118" s="508"/>
      <c r="I118" s="508"/>
      <c r="J118" s="508"/>
      <c r="K118" s="508"/>
      <c r="L118" s="508"/>
      <c r="M118" s="184"/>
      <c r="N118" s="75"/>
      <c r="O118" s="77"/>
      <c r="P118" s="382"/>
      <c r="Q118" s="46"/>
      <c r="R118" s="46"/>
      <c r="S118" s="46"/>
      <c r="T118" s="46"/>
    </row>
    <row r="119" spans="1:20" ht="15.95" customHeight="1" thickBot="1" x14ac:dyDescent="0.3">
      <c r="A119" s="556" t="s">
        <v>190</v>
      </c>
      <c r="B119" s="556"/>
      <c r="C119" s="556"/>
      <c r="D119" s="556"/>
      <c r="E119" s="556"/>
      <c r="F119" s="556"/>
      <c r="G119" s="556"/>
      <c r="H119" s="556"/>
      <c r="I119" s="556"/>
      <c r="J119" s="556"/>
      <c r="K119" s="556"/>
      <c r="L119" s="556"/>
      <c r="M119" s="556"/>
      <c r="N119" s="75"/>
      <c r="O119" s="77"/>
      <c r="P119" s="382"/>
      <c r="Q119" s="46"/>
      <c r="R119" s="46"/>
      <c r="S119" s="46"/>
      <c r="T119" s="46"/>
    </row>
    <row r="120" spans="1:20" ht="31.7" customHeight="1" thickBot="1" x14ac:dyDescent="0.3">
      <c r="A120" s="546" t="s">
        <v>167</v>
      </c>
      <c r="B120" s="547"/>
      <c r="C120" s="547"/>
      <c r="D120" s="548"/>
      <c r="E120" s="546" t="str">
        <f>IF(ProjeNo&gt;0,ProjeNo,"")</f>
        <v/>
      </c>
      <c r="F120" s="547"/>
      <c r="G120" s="547"/>
      <c r="H120" s="547"/>
      <c r="I120" s="547"/>
      <c r="J120" s="547"/>
      <c r="K120" s="547"/>
      <c r="L120" s="547"/>
      <c r="M120" s="548"/>
      <c r="N120" s="64"/>
      <c r="O120" s="46"/>
      <c r="P120" s="381"/>
      <c r="Q120" s="46"/>
      <c r="R120" s="46"/>
      <c r="S120" s="46"/>
      <c r="T120" s="46"/>
    </row>
    <row r="121" spans="1:20" ht="31.7" customHeight="1" thickBot="1" x14ac:dyDescent="0.3">
      <c r="A121" s="549" t="s">
        <v>168</v>
      </c>
      <c r="B121" s="550"/>
      <c r="C121" s="550"/>
      <c r="D121" s="550"/>
      <c r="E121" s="552" t="str">
        <f>IF(ProjeAdi&gt;0,ProjeAdi,"")</f>
        <v/>
      </c>
      <c r="F121" s="553"/>
      <c r="G121" s="553"/>
      <c r="H121" s="553"/>
      <c r="I121" s="553"/>
      <c r="J121" s="553"/>
      <c r="K121" s="553"/>
      <c r="L121" s="553"/>
      <c r="M121" s="554"/>
      <c r="N121" s="64"/>
      <c r="O121" s="46"/>
      <c r="P121" s="381"/>
      <c r="Q121" s="46"/>
      <c r="R121" s="46"/>
      <c r="S121" s="46"/>
      <c r="T121" s="46"/>
    </row>
    <row r="122" spans="1:20" ht="51.95" customHeight="1" thickBot="1" x14ac:dyDescent="0.3">
      <c r="A122" s="543" t="s">
        <v>3</v>
      </c>
      <c r="B122" s="543" t="s">
        <v>182</v>
      </c>
      <c r="C122" s="543" t="s">
        <v>183</v>
      </c>
      <c r="D122" s="543" t="s">
        <v>187</v>
      </c>
      <c r="E122" s="543" t="s">
        <v>188</v>
      </c>
      <c r="F122" s="543" t="s">
        <v>96</v>
      </c>
      <c r="G122" s="543" t="s">
        <v>94</v>
      </c>
      <c r="H122" s="543" t="s">
        <v>95</v>
      </c>
      <c r="I122" s="562" t="s">
        <v>82</v>
      </c>
      <c r="J122" s="543" t="s">
        <v>83</v>
      </c>
      <c r="K122" s="387" t="s">
        <v>84</v>
      </c>
      <c r="L122" s="387" t="s">
        <v>84</v>
      </c>
      <c r="M122" s="543" t="s">
        <v>191</v>
      </c>
      <c r="N122" s="64"/>
      <c r="O122" s="46"/>
      <c r="P122" s="381"/>
      <c r="Q122" s="46"/>
      <c r="R122" s="46"/>
      <c r="S122" s="46"/>
      <c r="T122" s="46"/>
    </row>
    <row r="123" spans="1:20" ht="16.5" thickBot="1" x14ac:dyDescent="0.3">
      <c r="A123" s="559"/>
      <c r="B123" s="544"/>
      <c r="C123" s="544"/>
      <c r="D123" s="559"/>
      <c r="E123" s="559"/>
      <c r="F123" s="559"/>
      <c r="G123" s="559"/>
      <c r="H123" s="559"/>
      <c r="I123" s="560"/>
      <c r="J123" s="559"/>
      <c r="K123" s="386" t="s">
        <v>85</v>
      </c>
      <c r="L123" s="386" t="s">
        <v>88</v>
      </c>
      <c r="M123" s="559"/>
      <c r="N123" s="64"/>
      <c r="O123" s="46"/>
      <c r="P123" s="381"/>
      <c r="Q123" s="46"/>
      <c r="R123" s="46"/>
      <c r="S123" s="46"/>
      <c r="T123" s="46"/>
    </row>
    <row r="124" spans="1:20" ht="45" customHeight="1" x14ac:dyDescent="0.25">
      <c r="A124" s="388">
        <v>61</v>
      </c>
      <c r="B124" s="282"/>
      <c r="C124" s="270"/>
      <c r="D124" s="283"/>
      <c r="E124" s="27"/>
      <c r="F124" s="27"/>
      <c r="G124" s="27"/>
      <c r="H124" s="27"/>
      <c r="I124" s="28"/>
      <c r="J124" s="27"/>
      <c r="K124" s="198"/>
      <c r="L124" s="186"/>
      <c r="M124" s="258"/>
      <c r="N124" s="116" t="str">
        <f>IF(AND(COUNTA(B124:I124)&gt;0,O124=1),"Belge Tarihi,Belge Numarası, KDV Dahil Tutar ve İşin Yaptırıldığı Ülke doldurulduktan sonra KDV Hariç Tutar doldurulabilir.","")</f>
        <v/>
      </c>
      <c r="O124" s="115">
        <f>IF(COUNTA(I124:J124)+COUNTA(L124:M124)=4,0,1)</f>
        <v>1</v>
      </c>
      <c r="P124" s="117">
        <f>IF(O124=1,0,100000000)</f>
        <v>0</v>
      </c>
      <c r="Q124" s="46"/>
      <c r="R124" s="46"/>
      <c r="S124" s="46"/>
      <c r="T124" s="46"/>
    </row>
    <row r="125" spans="1:20" ht="45" customHeight="1" x14ac:dyDescent="0.25">
      <c r="A125" s="389">
        <v>62</v>
      </c>
      <c r="B125" s="288"/>
      <c r="C125" s="272"/>
      <c r="D125" s="289"/>
      <c r="E125" s="17"/>
      <c r="F125" s="17"/>
      <c r="G125" s="17"/>
      <c r="H125" s="17"/>
      <c r="I125" s="18"/>
      <c r="J125" s="17"/>
      <c r="K125" s="192"/>
      <c r="L125" s="188"/>
      <c r="M125" s="259"/>
      <c r="N125" s="116" t="str">
        <f t="shared" ref="N125:N138" si="12">IF(AND(COUNTA(B125:I125)&gt;0,O125=1),"Belge Tarihi,Belge Numarası, KDV Dahil Tutar ve İşin Yaptırıldığı Ülke doldurulduktan sonra KDV Hariç Tutar doldurulabilir.","")</f>
        <v/>
      </c>
      <c r="O125" s="115">
        <f t="shared" ref="O125:O138" si="13">IF(COUNTA(I125:J125)+COUNTA(L125:M125)=4,0,1)</f>
        <v>1</v>
      </c>
      <c r="P125" s="117">
        <f t="shared" ref="P125:P138" si="14">IF(O125=1,0,100000000)</f>
        <v>0</v>
      </c>
      <c r="Q125" s="46"/>
      <c r="R125" s="46"/>
      <c r="S125" s="46"/>
      <c r="T125" s="46"/>
    </row>
    <row r="126" spans="1:20" ht="45" customHeight="1" x14ac:dyDescent="0.25">
      <c r="A126" s="389">
        <v>63</v>
      </c>
      <c r="B126" s="288"/>
      <c r="C126" s="272"/>
      <c r="D126" s="289"/>
      <c r="E126" s="17"/>
      <c r="F126" s="17"/>
      <c r="G126" s="17"/>
      <c r="H126" s="17"/>
      <c r="I126" s="18"/>
      <c r="J126" s="17"/>
      <c r="K126" s="192"/>
      <c r="L126" s="188"/>
      <c r="M126" s="259"/>
      <c r="N126" s="116" t="str">
        <f t="shared" si="12"/>
        <v/>
      </c>
      <c r="O126" s="115">
        <f t="shared" si="13"/>
        <v>1</v>
      </c>
      <c r="P126" s="117">
        <f t="shared" si="14"/>
        <v>0</v>
      </c>
      <c r="Q126" s="47"/>
      <c r="R126" s="47"/>
      <c r="S126" s="46"/>
      <c r="T126" s="46"/>
    </row>
    <row r="127" spans="1:20" ht="45" customHeight="1" x14ac:dyDescent="0.25">
      <c r="A127" s="389">
        <v>64</v>
      </c>
      <c r="B127" s="288"/>
      <c r="C127" s="272"/>
      <c r="D127" s="289"/>
      <c r="E127" s="17"/>
      <c r="F127" s="17"/>
      <c r="G127" s="17"/>
      <c r="H127" s="17"/>
      <c r="I127" s="18"/>
      <c r="J127" s="17"/>
      <c r="K127" s="192"/>
      <c r="L127" s="188"/>
      <c r="M127" s="259"/>
      <c r="N127" s="116" t="str">
        <f t="shared" si="12"/>
        <v/>
      </c>
      <c r="O127" s="115">
        <f t="shared" si="13"/>
        <v>1</v>
      </c>
      <c r="P127" s="117">
        <f t="shared" si="14"/>
        <v>0</v>
      </c>
      <c r="Q127" s="46"/>
      <c r="R127" s="46"/>
      <c r="S127" s="46"/>
      <c r="T127" s="46"/>
    </row>
    <row r="128" spans="1:20" ht="45" customHeight="1" x14ac:dyDescent="0.25">
      <c r="A128" s="389">
        <v>65</v>
      </c>
      <c r="B128" s="284"/>
      <c r="C128" s="280"/>
      <c r="D128" s="285"/>
      <c r="E128" s="19"/>
      <c r="F128" s="19"/>
      <c r="G128" s="19"/>
      <c r="H128" s="19"/>
      <c r="I128" s="42"/>
      <c r="J128" s="19"/>
      <c r="K128" s="199"/>
      <c r="L128" s="193"/>
      <c r="M128" s="259"/>
      <c r="N128" s="116" t="str">
        <f t="shared" si="12"/>
        <v/>
      </c>
      <c r="O128" s="115">
        <f t="shared" si="13"/>
        <v>1</v>
      </c>
      <c r="P128" s="117">
        <f t="shared" si="14"/>
        <v>0</v>
      </c>
      <c r="Q128" s="46"/>
      <c r="R128" s="46"/>
      <c r="S128" s="46"/>
      <c r="T128" s="46"/>
    </row>
    <row r="129" spans="1:20" ht="45" customHeight="1" x14ac:dyDescent="0.25">
      <c r="A129" s="389">
        <v>66</v>
      </c>
      <c r="B129" s="284"/>
      <c r="C129" s="280"/>
      <c r="D129" s="285"/>
      <c r="E129" s="19"/>
      <c r="F129" s="19"/>
      <c r="G129" s="19"/>
      <c r="H129" s="19"/>
      <c r="I129" s="42"/>
      <c r="J129" s="19"/>
      <c r="K129" s="199"/>
      <c r="L129" s="193"/>
      <c r="M129" s="259"/>
      <c r="N129" s="116" t="str">
        <f t="shared" si="12"/>
        <v/>
      </c>
      <c r="O129" s="115">
        <f t="shared" si="13"/>
        <v>1</v>
      </c>
      <c r="P129" s="117">
        <f t="shared" si="14"/>
        <v>0</v>
      </c>
      <c r="Q129" s="46"/>
      <c r="R129" s="46"/>
      <c r="S129" s="46"/>
      <c r="T129" s="46"/>
    </row>
    <row r="130" spans="1:20" ht="45" customHeight="1" x14ac:dyDescent="0.25">
      <c r="A130" s="389">
        <v>67</v>
      </c>
      <c r="B130" s="284"/>
      <c r="C130" s="280"/>
      <c r="D130" s="285"/>
      <c r="E130" s="19"/>
      <c r="F130" s="19"/>
      <c r="G130" s="19"/>
      <c r="H130" s="19"/>
      <c r="I130" s="42"/>
      <c r="J130" s="19"/>
      <c r="K130" s="199"/>
      <c r="L130" s="193"/>
      <c r="M130" s="259"/>
      <c r="N130" s="116" t="str">
        <f t="shared" si="12"/>
        <v/>
      </c>
      <c r="O130" s="115">
        <f t="shared" si="13"/>
        <v>1</v>
      </c>
      <c r="P130" s="117">
        <f t="shared" si="14"/>
        <v>0</v>
      </c>
      <c r="Q130" s="46"/>
      <c r="R130" s="46"/>
      <c r="S130" s="46"/>
      <c r="T130" s="46"/>
    </row>
    <row r="131" spans="1:20" ht="45" customHeight="1" x14ac:dyDescent="0.25">
      <c r="A131" s="389">
        <v>68</v>
      </c>
      <c r="B131" s="284"/>
      <c r="C131" s="280"/>
      <c r="D131" s="285"/>
      <c r="E131" s="19"/>
      <c r="F131" s="19"/>
      <c r="G131" s="19"/>
      <c r="H131" s="19"/>
      <c r="I131" s="42"/>
      <c r="J131" s="19"/>
      <c r="K131" s="199"/>
      <c r="L131" s="193"/>
      <c r="M131" s="259"/>
      <c r="N131" s="116" t="str">
        <f t="shared" si="12"/>
        <v/>
      </c>
      <c r="O131" s="115">
        <f t="shared" si="13"/>
        <v>1</v>
      </c>
      <c r="P131" s="117">
        <f t="shared" si="14"/>
        <v>0</v>
      </c>
      <c r="Q131" s="46"/>
      <c r="R131" s="46"/>
      <c r="S131" s="46"/>
      <c r="T131" s="46"/>
    </row>
    <row r="132" spans="1:20" ht="45" customHeight="1" x14ac:dyDescent="0.25">
      <c r="A132" s="390">
        <v>69</v>
      </c>
      <c r="B132" s="284"/>
      <c r="C132" s="280"/>
      <c r="D132" s="285"/>
      <c r="E132" s="19"/>
      <c r="F132" s="19"/>
      <c r="G132" s="19"/>
      <c r="H132" s="19"/>
      <c r="I132" s="42"/>
      <c r="J132" s="19"/>
      <c r="K132" s="199"/>
      <c r="L132" s="193"/>
      <c r="M132" s="259"/>
      <c r="N132" s="116" t="str">
        <f t="shared" si="12"/>
        <v/>
      </c>
      <c r="O132" s="115">
        <f t="shared" si="13"/>
        <v>1</v>
      </c>
      <c r="P132" s="117">
        <f t="shared" si="14"/>
        <v>0</v>
      </c>
      <c r="Q132" s="46"/>
      <c r="R132" s="46"/>
      <c r="S132" s="46"/>
      <c r="T132" s="46"/>
    </row>
    <row r="133" spans="1:20" ht="45" customHeight="1" x14ac:dyDescent="0.25">
      <c r="A133" s="390">
        <v>70</v>
      </c>
      <c r="B133" s="284"/>
      <c r="C133" s="280"/>
      <c r="D133" s="285"/>
      <c r="E133" s="19"/>
      <c r="F133" s="19"/>
      <c r="G133" s="19"/>
      <c r="H133" s="19"/>
      <c r="I133" s="42"/>
      <c r="J133" s="19"/>
      <c r="K133" s="199"/>
      <c r="L133" s="193"/>
      <c r="M133" s="259"/>
      <c r="N133" s="116" t="str">
        <f t="shared" si="12"/>
        <v/>
      </c>
      <c r="O133" s="115">
        <f t="shared" si="13"/>
        <v>1</v>
      </c>
      <c r="P133" s="117">
        <f t="shared" si="14"/>
        <v>0</v>
      </c>
      <c r="Q133" s="46"/>
      <c r="R133" s="46"/>
      <c r="S133" s="46"/>
      <c r="T133" s="46"/>
    </row>
    <row r="134" spans="1:20" ht="45" customHeight="1" x14ac:dyDescent="0.25">
      <c r="A134" s="390">
        <v>71</v>
      </c>
      <c r="B134" s="284"/>
      <c r="C134" s="280"/>
      <c r="D134" s="285"/>
      <c r="E134" s="19"/>
      <c r="F134" s="19"/>
      <c r="G134" s="19"/>
      <c r="H134" s="19"/>
      <c r="I134" s="42"/>
      <c r="J134" s="19"/>
      <c r="K134" s="199"/>
      <c r="L134" s="193"/>
      <c r="M134" s="259"/>
      <c r="N134" s="116" t="str">
        <f t="shared" si="12"/>
        <v/>
      </c>
      <c r="O134" s="115">
        <f t="shared" si="13"/>
        <v>1</v>
      </c>
      <c r="P134" s="117">
        <f t="shared" si="14"/>
        <v>0</v>
      </c>
      <c r="Q134" s="46"/>
      <c r="R134" s="46"/>
      <c r="S134" s="46"/>
      <c r="T134" s="46"/>
    </row>
    <row r="135" spans="1:20" ht="45" customHeight="1" x14ac:dyDescent="0.25">
      <c r="A135" s="390">
        <v>72</v>
      </c>
      <c r="B135" s="284"/>
      <c r="C135" s="280"/>
      <c r="D135" s="285"/>
      <c r="E135" s="19"/>
      <c r="F135" s="19"/>
      <c r="G135" s="19"/>
      <c r="H135" s="19"/>
      <c r="I135" s="42"/>
      <c r="J135" s="19"/>
      <c r="K135" s="199"/>
      <c r="L135" s="193"/>
      <c r="M135" s="259"/>
      <c r="N135" s="116" t="str">
        <f t="shared" si="12"/>
        <v/>
      </c>
      <c r="O135" s="115">
        <f t="shared" si="13"/>
        <v>1</v>
      </c>
      <c r="P135" s="117">
        <f t="shared" si="14"/>
        <v>0</v>
      </c>
      <c r="Q135" s="46"/>
      <c r="R135" s="46"/>
      <c r="S135" s="46"/>
      <c r="T135" s="46"/>
    </row>
    <row r="136" spans="1:20" ht="45" customHeight="1" x14ac:dyDescent="0.25">
      <c r="A136" s="390">
        <v>73</v>
      </c>
      <c r="B136" s="284"/>
      <c r="C136" s="280"/>
      <c r="D136" s="285"/>
      <c r="E136" s="19"/>
      <c r="F136" s="19"/>
      <c r="G136" s="19"/>
      <c r="H136" s="19"/>
      <c r="I136" s="42"/>
      <c r="J136" s="19"/>
      <c r="K136" s="199"/>
      <c r="L136" s="193"/>
      <c r="M136" s="259"/>
      <c r="N136" s="116" t="str">
        <f t="shared" si="12"/>
        <v/>
      </c>
      <c r="O136" s="115">
        <f t="shared" si="13"/>
        <v>1</v>
      </c>
      <c r="P136" s="117">
        <f t="shared" si="14"/>
        <v>0</v>
      </c>
      <c r="Q136" s="46"/>
      <c r="R136" s="46"/>
      <c r="S136" s="46"/>
      <c r="T136" s="46"/>
    </row>
    <row r="137" spans="1:20" ht="45" customHeight="1" x14ac:dyDescent="0.25">
      <c r="A137" s="390">
        <v>74</v>
      </c>
      <c r="B137" s="284"/>
      <c r="C137" s="280"/>
      <c r="D137" s="285"/>
      <c r="E137" s="19"/>
      <c r="F137" s="19"/>
      <c r="G137" s="19"/>
      <c r="H137" s="19"/>
      <c r="I137" s="42"/>
      <c r="J137" s="19"/>
      <c r="K137" s="199"/>
      <c r="L137" s="193"/>
      <c r="M137" s="259"/>
      <c r="N137" s="116" t="str">
        <f t="shared" si="12"/>
        <v/>
      </c>
      <c r="O137" s="115">
        <f t="shared" si="13"/>
        <v>1</v>
      </c>
      <c r="P137" s="117">
        <f t="shared" si="14"/>
        <v>0</v>
      </c>
      <c r="Q137" s="46"/>
      <c r="R137" s="46"/>
      <c r="S137" s="46"/>
      <c r="T137" s="46"/>
    </row>
    <row r="138" spans="1:20" ht="45" customHeight="1" thickBot="1" x14ac:dyDescent="0.3">
      <c r="A138" s="391">
        <v>75</v>
      </c>
      <c r="B138" s="286"/>
      <c r="C138" s="281"/>
      <c r="D138" s="287"/>
      <c r="E138" s="21"/>
      <c r="F138" s="21"/>
      <c r="G138" s="21"/>
      <c r="H138" s="21"/>
      <c r="I138" s="44"/>
      <c r="J138" s="21"/>
      <c r="K138" s="200"/>
      <c r="L138" s="194"/>
      <c r="M138" s="260"/>
      <c r="N138" s="116" t="str">
        <f t="shared" si="12"/>
        <v/>
      </c>
      <c r="O138" s="115">
        <f t="shared" si="13"/>
        <v>1</v>
      </c>
      <c r="P138" s="117">
        <f t="shared" si="14"/>
        <v>0</v>
      </c>
      <c r="Q138" s="119">
        <f>IF(COUNTA(J124:M138)&gt;0,1,0)</f>
        <v>0</v>
      </c>
      <c r="R138" s="46"/>
      <c r="S138" s="46"/>
      <c r="T138" s="46"/>
    </row>
    <row r="139" spans="1:20" ht="45" customHeight="1" thickBot="1" x14ac:dyDescent="0.3">
      <c r="A139" s="561" t="s">
        <v>189</v>
      </c>
      <c r="B139" s="561"/>
      <c r="C139" s="561"/>
      <c r="D139" s="561"/>
      <c r="E139" s="561"/>
      <c r="F139" s="561"/>
      <c r="G139" s="561"/>
      <c r="H139" s="561"/>
      <c r="I139" s="383"/>
      <c r="J139" s="303" t="s">
        <v>35</v>
      </c>
      <c r="K139" s="201">
        <f>SUM(K124:K138)+K110</f>
        <v>0</v>
      </c>
      <c r="L139" s="384"/>
      <c r="M139" s="201">
        <f>SUMIF(M124:M138,"&lt;&gt;DİĞER",K124:K138)+M110</f>
        <v>0</v>
      </c>
      <c r="N139" s="2"/>
      <c r="O139" s="46"/>
      <c r="P139" s="381"/>
      <c r="Q139" s="46"/>
      <c r="R139" s="46"/>
      <c r="S139" s="46"/>
      <c r="T139" s="46"/>
    </row>
    <row r="140" spans="1:20" ht="37.15" customHeight="1" x14ac:dyDescent="0.25">
      <c r="A140" s="119" t="s">
        <v>136</v>
      </c>
      <c r="B140" s="46"/>
      <c r="C140" s="46"/>
      <c r="D140" s="46"/>
      <c r="E140" s="46"/>
      <c r="F140" s="46"/>
      <c r="G140" s="46"/>
      <c r="H140" s="46"/>
      <c r="I140" s="383"/>
      <c r="J140" s="46"/>
      <c r="K140" s="381"/>
      <c r="L140" s="381"/>
      <c r="M140" s="381"/>
      <c r="N140" s="110" t="s">
        <v>185</v>
      </c>
      <c r="O140" s="46"/>
      <c r="P140" s="381"/>
      <c r="Q140" s="46"/>
      <c r="R140" s="46"/>
      <c r="S140" s="46"/>
      <c r="T140" s="46"/>
    </row>
    <row r="141" spans="1:20" x14ac:dyDescent="0.25">
      <c r="A141" s="46"/>
      <c r="B141" s="46"/>
      <c r="C141" s="46"/>
      <c r="D141" s="46"/>
      <c r="E141" s="46"/>
      <c r="F141" s="46"/>
      <c r="G141" s="46"/>
      <c r="H141" s="46"/>
      <c r="I141" s="383"/>
      <c r="J141" s="46"/>
      <c r="K141" s="381"/>
      <c r="L141" s="381"/>
      <c r="M141" s="381"/>
      <c r="N141" s="64"/>
      <c r="O141" s="46"/>
      <c r="P141" s="381"/>
      <c r="Q141" s="46"/>
      <c r="R141" s="46"/>
      <c r="S141" s="46"/>
      <c r="T141" s="46"/>
    </row>
    <row r="142" spans="1:20" ht="18.75" x14ac:dyDescent="0.3">
      <c r="A142" s="46"/>
      <c r="B142" s="46"/>
      <c r="C142" s="46"/>
      <c r="D142" s="352" t="s">
        <v>32</v>
      </c>
      <c r="E142" s="354">
        <f ca="1">imzatarihi</f>
        <v>46091</v>
      </c>
      <c r="F142" s="379" t="s">
        <v>33</v>
      </c>
      <c r="G142" s="355" t="str">
        <f>IF(kurulusyetkilisi&gt;0,kurulusyetkilisi,"")</f>
        <v/>
      </c>
      <c r="H142" s="46"/>
      <c r="I142" s="46"/>
      <c r="J142" s="46"/>
      <c r="K142" s="46"/>
      <c r="L142" s="381"/>
      <c r="M142" s="381"/>
      <c r="N142" s="64"/>
      <c r="O142" s="46"/>
      <c r="P142" s="381"/>
      <c r="Q142" s="46"/>
      <c r="R142" s="46"/>
      <c r="S142" s="46"/>
      <c r="T142" s="46"/>
    </row>
    <row r="143" spans="1:20" ht="18.75" x14ac:dyDescent="0.3">
      <c r="A143" s="46"/>
      <c r="B143" s="46"/>
      <c r="C143" s="46"/>
      <c r="D143" s="46"/>
      <c r="E143" s="234"/>
      <c r="F143" s="379" t="s">
        <v>34</v>
      </c>
      <c r="G143" s="46"/>
      <c r="H143" s="233"/>
      <c r="I143" s="46"/>
      <c r="J143" s="46"/>
      <c r="K143" s="46"/>
      <c r="L143" s="381"/>
      <c r="M143" s="381"/>
      <c r="N143" s="64"/>
      <c r="O143" s="46"/>
      <c r="P143" s="381"/>
      <c r="Q143" s="46"/>
      <c r="R143" s="46"/>
      <c r="S143" s="46"/>
      <c r="T143" s="46"/>
    </row>
    <row r="144" spans="1:20" x14ac:dyDescent="0.25">
      <c r="A144" s="46"/>
      <c r="B144" s="46"/>
      <c r="C144" s="46"/>
      <c r="D144" s="46"/>
      <c r="E144" s="46"/>
      <c r="F144" s="46"/>
      <c r="G144" s="46"/>
      <c r="H144" s="46"/>
      <c r="I144" s="383"/>
      <c r="J144" s="46"/>
      <c r="K144" s="381"/>
      <c r="L144" s="381"/>
      <c r="M144" s="381"/>
      <c r="N144" s="64"/>
      <c r="O144" s="46"/>
      <c r="P144" s="381"/>
      <c r="Q144" s="46"/>
      <c r="R144" s="46"/>
      <c r="S144" s="46"/>
      <c r="T144" s="46"/>
    </row>
    <row r="145" spans="1:20" x14ac:dyDescent="0.25">
      <c r="A145" s="46"/>
      <c r="B145" s="46"/>
      <c r="C145" s="46"/>
      <c r="D145" s="46"/>
      <c r="E145" s="46"/>
      <c r="F145" s="46"/>
      <c r="G145" s="46"/>
      <c r="H145" s="46"/>
      <c r="I145" s="383"/>
      <c r="J145" s="46"/>
      <c r="K145" s="381"/>
      <c r="L145" s="381"/>
      <c r="M145" s="381"/>
      <c r="N145" s="64"/>
      <c r="O145" s="46"/>
      <c r="P145" s="381"/>
      <c r="Q145" s="46"/>
      <c r="R145" s="46"/>
      <c r="S145" s="46"/>
      <c r="T145" s="46"/>
    </row>
    <row r="146" spans="1:20" x14ac:dyDescent="0.25">
      <c r="A146" s="555" t="s">
        <v>184</v>
      </c>
      <c r="B146" s="555"/>
      <c r="C146" s="555"/>
      <c r="D146" s="555"/>
      <c r="E146" s="555"/>
      <c r="F146" s="555"/>
      <c r="G146" s="555"/>
      <c r="H146" s="555"/>
      <c r="I146" s="555"/>
      <c r="J146" s="555"/>
      <c r="K146" s="555"/>
      <c r="L146" s="555"/>
      <c r="M146" s="267"/>
      <c r="N146" s="252"/>
      <c r="O146" s="77"/>
      <c r="P146" s="381"/>
      <c r="Q146" s="46"/>
      <c r="R146" s="46"/>
      <c r="S146" s="46"/>
      <c r="T146" s="46"/>
    </row>
    <row r="147" spans="1:20" ht="15.6" customHeight="1" x14ac:dyDescent="0.25">
      <c r="A147" s="508" t="s">
        <v>185</v>
      </c>
      <c r="B147" s="508"/>
      <c r="C147" s="508"/>
      <c r="D147" s="508"/>
      <c r="E147" s="508"/>
      <c r="F147" s="508"/>
      <c r="G147" s="508"/>
      <c r="H147" s="508"/>
      <c r="I147" s="508"/>
      <c r="J147" s="508"/>
      <c r="K147" s="508"/>
      <c r="L147" s="508"/>
      <c r="M147" s="184"/>
      <c r="N147" s="75"/>
      <c r="O147" s="77"/>
      <c r="P147" s="382"/>
      <c r="Q147" s="46"/>
      <c r="R147" s="46"/>
      <c r="S147" s="46"/>
      <c r="T147" s="46"/>
    </row>
    <row r="148" spans="1:20" ht="15.95" customHeight="1" thickBot="1" x14ac:dyDescent="0.3">
      <c r="A148" s="556" t="s">
        <v>190</v>
      </c>
      <c r="B148" s="556"/>
      <c r="C148" s="556"/>
      <c r="D148" s="556"/>
      <c r="E148" s="556"/>
      <c r="F148" s="556"/>
      <c r="G148" s="556"/>
      <c r="H148" s="556"/>
      <c r="I148" s="556"/>
      <c r="J148" s="556"/>
      <c r="K148" s="556"/>
      <c r="L148" s="556"/>
      <c r="M148" s="556"/>
      <c r="N148" s="75"/>
      <c r="O148" s="77"/>
      <c r="P148" s="382"/>
      <c r="Q148" s="46"/>
      <c r="R148" s="46"/>
      <c r="S148" s="46"/>
      <c r="T148" s="46"/>
    </row>
    <row r="149" spans="1:20" ht="31.7" customHeight="1" thickBot="1" x14ac:dyDescent="0.3">
      <c r="A149" s="546" t="s">
        <v>167</v>
      </c>
      <c r="B149" s="547"/>
      <c r="C149" s="547"/>
      <c r="D149" s="548"/>
      <c r="E149" s="546" t="str">
        <f>IF(ProjeNo&gt;0,ProjeNo,"")</f>
        <v/>
      </c>
      <c r="F149" s="547"/>
      <c r="G149" s="547"/>
      <c r="H149" s="547"/>
      <c r="I149" s="547"/>
      <c r="J149" s="547"/>
      <c r="K149" s="547"/>
      <c r="L149" s="547"/>
      <c r="M149" s="548"/>
      <c r="N149" s="64"/>
      <c r="O149" s="46"/>
      <c r="P149" s="381"/>
      <c r="Q149" s="46"/>
      <c r="R149" s="46"/>
      <c r="S149" s="46"/>
      <c r="T149" s="46"/>
    </row>
    <row r="150" spans="1:20" ht="31.7" customHeight="1" thickBot="1" x14ac:dyDescent="0.3">
      <c r="A150" s="549" t="s">
        <v>168</v>
      </c>
      <c r="B150" s="550"/>
      <c r="C150" s="550"/>
      <c r="D150" s="550"/>
      <c r="E150" s="552" t="str">
        <f>IF(ProjeAdi&gt;0,ProjeAdi,"")</f>
        <v/>
      </c>
      <c r="F150" s="553"/>
      <c r="G150" s="553"/>
      <c r="H150" s="553"/>
      <c r="I150" s="553"/>
      <c r="J150" s="553"/>
      <c r="K150" s="553"/>
      <c r="L150" s="553"/>
      <c r="M150" s="554"/>
      <c r="N150" s="64"/>
      <c r="O150" s="46"/>
      <c r="P150" s="381"/>
      <c r="Q150" s="46"/>
      <c r="R150" s="46"/>
      <c r="S150" s="46"/>
      <c r="T150" s="46"/>
    </row>
    <row r="151" spans="1:20" ht="51.95" customHeight="1" thickBot="1" x14ac:dyDescent="0.3">
      <c r="A151" s="543" t="s">
        <v>3</v>
      </c>
      <c r="B151" s="543" t="s">
        <v>182</v>
      </c>
      <c r="C151" s="543" t="s">
        <v>183</v>
      </c>
      <c r="D151" s="543" t="s">
        <v>187</v>
      </c>
      <c r="E151" s="543" t="s">
        <v>188</v>
      </c>
      <c r="F151" s="543" t="s">
        <v>96</v>
      </c>
      <c r="G151" s="543" t="s">
        <v>94</v>
      </c>
      <c r="H151" s="543" t="s">
        <v>95</v>
      </c>
      <c r="I151" s="562" t="s">
        <v>82</v>
      </c>
      <c r="J151" s="543" t="s">
        <v>83</v>
      </c>
      <c r="K151" s="387" t="s">
        <v>84</v>
      </c>
      <c r="L151" s="387" t="s">
        <v>84</v>
      </c>
      <c r="M151" s="543" t="s">
        <v>191</v>
      </c>
      <c r="N151" s="64"/>
      <c r="O151" s="46"/>
      <c r="P151" s="381"/>
      <c r="Q151" s="46"/>
      <c r="R151" s="46"/>
      <c r="S151" s="46"/>
      <c r="T151" s="46"/>
    </row>
    <row r="152" spans="1:20" ht="16.5" thickBot="1" x14ac:dyDescent="0.3">
      <c r="A152" s="559"/>
      <c r="B152" s="544"/>
      <c r="C152" s="544"/>
      <c r="D152" s="559"/>
      <c r="E152" s="559"/>
      <c r="F152" s="559"/>
      <c r="G152" s="559"/>
      <c r="H152" s="559"/>
      <c r="I152" s="560"/>
      <c r="J152" s="559"/>
      <c r="K152" s="386" t="s">
        <v>85</v>
      </c>
      <c r="L152" s="386" t="s">
        <v>88</v>
      </c>
      <c r="M152" s="559"/>
      <c r="N152" s="64"/>
      <c r="O152" s="46"/>
      <c r="P152" s="381"/>
      <c r="Q152" s="46"/>
      <c r="R152" s="46"/>
      <c r="S152" s="46"/>
      <c r="T152" s="46"/>
    </row>
    <row r="153" spans="1:20" ht="45" customHeight="1" x14ac:dyDescent="0.25">
      <c r="A153" s="388">
        <v>76</v>
      </c>
      <c r="B153" s="282"/>
      <c r="C153" s="270"/>
      <c r="D153" s="283"/>
      <c r="E153" s="27"/>
      <c r="F153" s="27"/>
      <c r="G153" s="27"/>
      <c r="H153" s="27"/>
      <c r="I153" s="28"/>
      <c r="J153" s="27"/>
      <c r="K153" s="198"/>
      <c r="L153" s="186"/>
      <c r="M153" s="258"/>
      <c r="N153" s="116" t="str">
        <f>IF(AND(COUNTA(B153:I153)&gt;0,O153=1),"Belge Tarihi,Belge Numarası, KDV Dahil Tutar ve İşin Yaptırıldığı Ülke doldurulduktan sonra KDV Hariç Tutar doldurulabilir.","")</f>
        <v/>
      </c>
      <c r="O153" s="115">
        <f>IF(COUNTA(I153:J153)+COUNTA(L153:M153)=4,0,1)</f>
        <v>1</v>
      </c>
      <c r="P153" s="117">
        <f>IF(O153=1,0,100000000)</f>
        <v>0</v>
      </c>
      <c r="Q153" s="46"/>
      <c r="R153" s="46"/>
      <c r="S153" s="46"/>
      <c r="T153" s="46"/>
    </row>
    <row r="154" spans="1:20" ht="45" customHeight="1" x14ac:dyDescent="0.25">
      <c r="A154" s="389">
        <v>77</v>
      </c>
      <c r="B154" s="288"/>
      <c r="C154" s="272"/>
      <c r="D154" s="289"/>
      <c r="E154" s="17"/>
      <c r="F154" s="17"/>
      <c r="G154" s="17"/>
      <c r="H154" s="17"/>
      <c r="I154" s="18"/>
      <c r="J154" s="17"/>
      <c r="K154" s="192"/>
      <c r="L154" s="188"/>
      <c r="M154" s="259"/>
      <c r="N154" s="116" t="str">
        <f t="shared" ref="N154:N167" si="15">IF(AND(COUNTA(B154:I154)&gt;0,O154=1),"Belge Tarihi,Belge Numarası, KDV Dahil Tutar ve İşin Yaptırıldığı Ülke doldurulduktan sonra KDV Hariç Tutar doldurulabilir.","")</f>
        <v/>
      </c>
      <c r="O154" s="115">
        <f t="shared" ref="O154:O167" si="16">IF(COUNTA(I154:J154)+COUNTA(L154:M154)=4,0,1)</f>
        <v>1</v>
      </c>
      <c r="P154" s="117">
        <f t="shared" ref="P154:P167" si="17">IF(O154=1,0,100000000)</f>
        <v>0</v>
      </c>
      <c r="Q154" s="46"/>
      <c r="R154" s="46"/>
      <c r="S154" s="46"/>
      <c r="T154" s="46"/>
    </row>
    <row r="155" spans="1:20" ht="45" customHeight="1" x14ac:dyDescent="0.25">
      <c r="A155" s="389">
        <v>78</v>
      </c>
      <c r="B155" s="288"/>
      <c r="C155" s="272"/>
      <c r="D155" s="289"/>
      <c r="E155" s="17"/>
      <c r="F155" s="17"/>
      <c r="G155" s="17"/>
      <c r="H155" s="17"/>
      <c r="I155" s="18"/>
      <c r="J155" s="17"/>
      <c r="K155" s="192"/>
      <c r="L155" s="188"/>
      <c r="M155" s="259"/>
      <c r="N155" s="116" t="str">
        <f t="shared" si="15"/>
        <v/>
      </c>
      <c r="O155" s="115">
        <f t="shared" si="16"/>
        <v>1</v>
      </c>
      <c r="P155" s="117">
        <f t="shared" si="17"/>
        <v>0</v>
      </c>
      <c r="Q155" s="46"/>
      <c r="R155" s="46"/>
      <c r="S155" s="46"/>
      <c r="T155" s="46"/>
    </row>
    <row r="156" spans="1:20" ht="45" customHeight="1" x14ac:dyDescent="0.25">
      <c r="A156" s="389">
        <v>79</v>
      </c>
      <c r="B156" s="288"/>
      <c r="C156" s="272"/>
      <c r="D156" s="289"/>
      <c r="E156" s="17"/>
      <c r="F156" s="17"/>
      <c r="G156" s="17"/>
      <c r="H156" s="17"/>
      <c r="I156" s="18"/>
      <c r="J156" s="17"/>
      <c r="K156" s="192"/>
      <c r="L156" s="188"/>
      <c r="M156" s="259"/>
      <c r="N156" s="116" t="str">
        <f t="shared" si="15"/>
        <v/>
      </c>
      <c r="O156" s="115">
        <f t="shared" si="16"/>
        <v>1</v>
      </c>
      <c r="P156" s="117">
        <f t="shared" si="17"/>
        <v>0</v>
      </c>
      <c r="Q156" s="47"/>
      <c r="R156" s="47"/>
      <c r="S156" s="46"/>
      <c r="T156" s="46"/>
    </row>
    <row r="157" spans="1:20" ht="45" customHeight="1" x14ac:dyDescent="0.25">
      <c r="A157" s="389">
        <v>80</v>
      </c>
      <c r="B157" s="284"/>
      <c r="C157" s="280"/>
      <c r="D157" s="285"/>
      <c r="E157" s="19"/>
      <c r="F157" s="19"/>
      <c r="G157" s="19"/>
      <c r="H157" s="19"/>
      <c r="I157" s="42"/>
      <c r="J157" s="19"/>
      <c r="K157" s="199"/>
      <c r="L157" s="193"/>
      <c r="M157" s="259"/>
      <c r="N157" s="116" t="str">
        <f t="shared" si="15"/>
        <v/>
      </c>
      <c r="O157" s="115">
        <f t="shared" si="16"/>
        <v>1</v>
      </c>
      <c r="P157" s="117">
        <f t="shared" si="17"/>
        <v>0</v>
      </c>
      <c r="Q157" s="46"/>
      <c r="R157" s="46"/>
      <c r="S157" s="46"/>
      <c r="T157" s="46"/>
    </row>
    <row r="158" spans="1:20" ht="45" customHeight="1" x14ac:dyDescent="0.25">
      <c r="A158" s="389">
        <v>81</v>
      </c>
      <c r="B158" s="284"/>
      <c r="C158" s="280"/>
      <c r="D158" s="285"/>
      <c r="E158" s="19"/>
      <c r="F158" s="19"/>
      <c r="G158" s="19"/>
      <c r="H158" s="19"/>
      <c r="I158" s="42"/>
      <c r="J158" s="19"/>
      <c r="K158" s="199"/>
      <c r="L158" s="193"/>
      <c r="M158" s="259"/>
      <c r="N158" s="116" t="str">
        <f t="shared" si="15"/>
        <v/>
      </c>
      <c r="O158" s="115">
        <f t="shared" si="16"/>
        <v>1</v>
      </c>
      <c r="P158" s="117">
        <f t="shared" si="17"/>
        <v>0</v>
      </c>
      <c r="Q158" s="46"/>
      <c r="R158" s="46"/>
      <c r="S158" s="46"/>
      <c r="T158" s="46"/>
    </row>
    <row r="159" spans="1:20" ht="45" customHeight="1" x14ac:dyDescent="0.25">
      <c r="A159" s="389">
        <v>82</v>
      </c>
      <c r="B159" s="284"/>
      <c r="C159" s="280"/>
      <c r="D159" s="285"/>
      <c r="E159" s="19"/>
      <c r="F159" s="19"/>
      <c r="G159" s="19"/>
      <c r="H159" s="19"/>
      <c r="I159" s="42"/>
      <c r="J159" s="19"/>
      <c r="K159" s="199"/>
      <c r="L159" s="193"/>
      <c r="M159" s="259"/>
      <c r="N159" s="116" t="str">
        <f t="shared" si="15"/>
        <v/>
      </c>
      <c r="O159" s="115">
        <f t="shared" si="16"/>
        <v>1</v>
      </c>
      <c r="P159" s="117">
        <f t="shared" si="17"/>
        <v>0</v>
      </c>
      <c r="Q159" s="46"/>
      <c r="R159" s="46"/>
      <c r="S159" s="46"/>
      <c r="T159" s="46"/>
    </row>
    <row r="160" spans="1:20" ht="45" customHeight="1" x14ac:dyDescent="0.25">
      <c r="A160" s="389">
        <v>83</v>
      </c>
      <c r="B160" s="284"/>
      <c r="C160" s="280"/>
      <c r="D160" s="285"/>
      <c r="E160" s="19"/>
      <c r="F160" s="19"/>
      <c r="G160" s="19"/>
      <c r="H160" s="19"/>
      <c r="I160" s="42"/>
      <c r="J160" s="19"/>
      <c r="K160" s="199"/>
      <c r="L160" s="193"/>
      <c r="M160" s="259"/>
      <c r="N160" s="116" t="str">
        <f t="shared" si="15"/>
        <v/>
      </c>
      <c r="O160" s="115">
        <f t="shared" si="16"/>
        <v>1</v>
      </c>
      <c r="P160" s="117">
        <f t="shared" si="17"/>
        <v>0</v>
      </c>
      <c r="Q160" s="46"/>
      <c r="R160" s="46"/>
      <c r="S160" s="46"/>
      <c r="T160" s="46"/>
    </row>
    <row r="161" spans="1:20" ht="45" customHeight="1" x14ac:dyDescent="0.25">
      <c r="A161" s="390">
        <v>84</v>
      </c>
      <c r="B161" s="284"/>
      <c r="C161" s="280"/>
      <c r="D161" s="285"/>
      <c r="E161" s="19"/>
      <c r="F161" s="19"/>
      <c r="G161" s="19"/>
      <c r="H161" s="19"/>
      <c r="I161" s="42"/>
      <c r="J161" s="19"/>
      <c r="K161" s="199"/>
      <c r="L161" s="193"/>
      <c r="M161" s="259"/>
      <c r="N161" s="116" t="str">
        <f t="shared" si="15"/>
        <v/>
      </c>
      <c r="O161" s="115">
        <f t="shared" si="16"/>
        <v>1</v>
      </c>
      <c r="P161" s="117">
        <f t="shared" si="17"/>
        <v>0</v>
      </c>
      <c r="Q161" s="46"/>
      <c r="R161" s="46"/>
      <c r="S161" s="46"/>
      <c r="T161" s="46"/>
    </row>
    <row r="162" spans="1:20" ht="45" customHeight="1" x14ac:dyDescent="0.25">
      <c r="A162" s="390">
        <v>85</v>
      </c>
      <c r="B162" s="284"/>
      <c r="C162" s="280"/>
      <c r="D162" s="285"/>
      <c r="E162" s="19"/>
      <c r="F162" s="19"/>
      <c r="G162" s="19"/>
      <c r="H162" s="19"/>
      <c r="I162" s="42"/>
      <c r="J162" s="19"/>
      <c r="K162" s="199"/>
      <c r="L162" s="193"/>
      <c r="M162" s="259"/>
      <c r="N162" s="116" t="str">
        <f t="shared" si="15"/>
        <v/>
      </c>
      <c r="O162" s="115">
        <f t="shared" si="16"/>
        <v>1</v>
      </c>
      <c r="P162" s="117">
        <f t="shared" si="17"/>
        <v>0</v>
      </c>
      <c r="Q162" s="46"/>
      <c r="R162" s="46"/>
      <c r="S162" s="46"/>
      <c r="T162" s="46"/>
    </row>
    <row r="163" spans="1:20" ht="45" customHeight="1" x14ac:dyDescent="0.25">
      <c r="A163" s="390">
        <v>86</v>
      </c>
      <c r="B163" s="284"/>
      <c r="C163" s="280"/>
      <c r="D163" s="285"/>
      <c r="E163" s="19"/>
      <c r="F163" s="19"/>
      <c r="G163" s="19"/>
      <c r="H163" s="19"/>
      <c r="I163" s="42"/>
      <c r="J163" s="19"/>
      <c r="K163" s="199"/>
      <c r="L163" s="193"/>
      <c r="M163" s="259"/>
      <c r="N163" s="116" t="str">
        <f t="shared" si="15"/>
        <v/>
      </c>
      <c r="O163" s="115">
        <f t="shared" si="16"/>
        <v>1</v>
      </c>
      <c r="P163" s="117">
        <f t="shared" si="17"/>
        <v>0</v>
      </c>
      <c r="Q163" s="46"/>
      <c r="R163" s="46"/>
      <c r="S163" s="46"/>
      <c r="T163" s="46"/>
    </row>
    <row r="164" spans="1:20" ht="45" customHeight="1" x14ac:dyDescent="0.25">
      <c r="A164" s="390">
        <v>87</v>
      </c>
      <c r="B164" s="284"/>
      <c r="C164" s="280"/>
      <c r="D164" s="285"/>
      <c r="E164" s="19"/>
      <c r="F164" s="19"/>
      <c r="G164" s="19"/>
      <c r="H164" s="19"/>
      <c r="I164" s="42"/>
      <c r="J164" s="19"/>
      <c r="K164" s="199"/>
      <c r="L164" s="193"/>
      <c r="M164" s="259"/>
      <c r="N164" s="116" t="str">
        <f t="shared" si="15"/>
        <v/>
      </c>
      <c r="O164" s="115">
        <f t="shared" si="16"/>
        <v>1</v>
      </c>
      <c r="P164" s="117">
        <f t="shared" si="17"/>
        <v>0</v>
      </c>
      <c r="Q164" s="46"/>
      <c r="R164" s="46"/>
      <c r="S164" s="46"/>
      <c r="T164" s="46"/>
    </row>
    <row r="165" spans="1:20" ht="45" customHeight="1" x14ac:dyDescent="0.25">
      <c r="A165" s="390">
        <v>88</v>
      </c>
      <c r="B165" s="284"/>
      <c r="C165" s="280"/>
      <c r="D165" s="285"/>
      <c r="E165" s="19"/>
      <c r="F165" s="19"/>
      <c r="G165" s="19"/>
      <c r="H165" s="19"/>
      <c r="I165" s="42"/>
      <c r="J165" s="19"/>
      <c r="K165" s="199"/>
      <c r="L165" s="193"/>
      <c r="M165" s="259"/>
      <c r="N165" s="116" t="str">
        <f t="shared" si="15"/>
        <v/>
      </c>
      <c r="O165" s="115">
        <f t="shared" si="16"/>
        <v>1</v>
      </c>
      <c r="P165" s="117">
        <f t="shared" si="17"/>
        <v>0</v>
      </c>
      <c r="Q165" s="46"/>
      <c r="R165" s="46"/>
      <c r="S165" s="46"/>
      <c r="T165" s="46"/>
    </row>
    <row r="166" spans="1:20" ht="45" customHeight="1" x14ac:dyDescent="0.25">
      <c r="A166" s="390">
        <v>89</v>
      </c>
      <c r="B166" s="284"/>
      <c r="C166" s="280"/>
      <c r="D166" s="285"/>
      <c r="E166" s="19"/>
      <c r="F166" s="19"/>
      <c r="G166" s="19"/>
      <c r="H166" s="19"/>
      <c r="I166" s="42"/>
      <c r="J166" s="19"/>
      <c r="K166" s="199"/>
      <c r="L166" s="193"/>
      <c r="M166" s="259"/>
      <c r="N166" s="116" t="str">
        <f t="shared" si="15"/>
        <v/>
      </c>
      <c r="O166" s="115">
        <f t="shared" si="16"/>
        <v>1</v>
      </c>
      <c r="P166" s="117">
        <f t="shared" si="17"/>
        <v>0</v>
      </c>
      <c r="Q166" s="46"/>
      <c r="R166" s="46"/>
      <c r="S166" s="46"/>
      <c r="T166" s="46"/>
    </row>
    <row r="167" spans="1:20" ht="45" customHeight="1" thickBot="1" x14ac:dyDescent="0.3">
      <c r="A167" s="391">
        <v>90</v>
      </c>
      <c r="B167" s="286"/>
      <c r="C167" s="281"/>
      <c r="D167" s="287"/>
      <c r="E167" s="21"/>
      <c r="F167" s="21"/>
      <c r="G167" s="21"/>
      <c r="H167" s="21"/>
      <c r="I167" s="44"/>
      <c r="J167" s="21"/>
      <c r="K167" s="200"/>
      <c r="L167" s="194"/>
      <c r="M167" s="260"/>
      <c r="N167" s="116" t="str">
        <f t="shared" si="15"/>
        <v/>
      </c>
      <c r="O167" s="115">
        <f t="shared" si="16"/>
        <v>1</v>
      </c>
      <c r="P167" s="117">
        <f t="shared" si="17"/>
        <v>0</v>
      </c>
      <c r="Q167" s="119">
        <f>IF(COUNTA(J153:M167)&gt;0,1,0)</f>
        <v>0</v>
      </c>
      <c r="R167" s="46"/>
      <c r="S167" s="46"/>
      <c r="T167" s="46"/>
    </row>
    <row r="168" spans="1:20" ht="45" customHeight="1" thickBot="1" x14ac:dyDescent="0.3">
      <c r="A168" s="561" t="s">
        <v>189</v>
      </c>
      <c r="B168" s="561"/>
      <c r="C168" s="561"/>
      <c r="D168" s="561"/>
      <c r="E168" s="561"/>
      <c r="F168" s="561"/>
      <c r="G168" s="561"/>
      <c r="H168" s="561"/>
      <c r="I168" s="383"/>
      <c r="J168" s="303" t="s">
        <v>35</v>
      </c>
      <c r="K168" s="201">
        <f>SUM(K153:K167)+K139</f>
        <v>0</v>
      </c>
      <c r="L168" s="384"/>
      <c r="M168" s="201">
        <f>SUMIF(M153:M167,"&lt;&gt;DİĞER",K153:K167)+M139</f>
        <v>0</v>
      </c>
      <c r="N168" s="2"/>
      <c r="O168" s="46"/>
      <c r="P168" s="381"/>
      <c r="Q168" s="46"/>
      <c r="R168" s="46"/>
      <c r="S168" s="46"/>
      <c r="T168" s="46"/>
    </row>
    <row r="169" spans="1:20" ht="37.15" customHeight="1" x14ac:dyDescent="0.25">
      <c r="A169" s="119" t="s">
        <v>136</v>
      </c>
      <c r="B169" s="46"/>
      <c r="C169" s="46"/>
      <c r="D169" s="46"/>
      <c r="E169" s="46"/>
      <c r="F169" s="46"/>
      <c r="G169" s="46"/>
      <c r="H169" s="46"/>
      <c r="I169" s="383"/>
      <c r="J169" s="46"/>
      <c r="K169" s="381"/>
      <c r="L169" s="381"/>
      <c r="M169" s="381"/>
      <c r="N169" s="110" t="s">
        <v>185</v>
      </c>
      <c r="O169" s="46"/>
      <c r="P169" s="381"/>
      <c r="Q169" s="46"/>
      <c r="R169" s="46"/>
      <c r="S169" s="46"/>
      <c r="T169" s="46"/>
    </row>
    <row r="170" spans="1:20" x14ac:dyDescent="0.25">
      <c r="A170" s="46"/>
      <c r="B170" s="46"/>
      <c r="C170" s="46"/>
      <c r="D170" s="46"/>
      <c r="E170" s="46"/>
      <c r="F170" s="46"/>
      <c r="G170" s="46"/>
      <c r="H170" s="46"/>
      <c r="I170" s="383"/>
      <c r="J170" s="46"/>
      <c r="K170" s="381"/>
      <c r="L170" s="381"/>
      <c r="M170" s="381"/>
      <c r="N170" s="64"/>
      <c r="O170" s="46"/>
      <c r="P170" s="381"/>
      <c r="Q170" s="46"/>
      <c r="R170" s="46"/>
      <c r="S170" s="46"/>
      <c r="T170" s="46"/>
    </row>
    <row r="171" spans="1:20" ht="18.75" x14ac:dyDescent="0.3">
      <c r="A171" s="46"/>
      <c r="B171" s="46"/>
      <c r="C171" s="46"/>
      <c r="D171" s="352" t="s">
        <v>32</v>
      </c>
      <c r="E171" s="354">
        <f ca="1">imzatarihi</f>
        <v>46091</v>
      </c>
      <c r="F171" s="379" t="s">
        <v>33</v>
      </c>
      <c r="G171" s="355" t="str">
        <f>IF(kurulusyetkilisi&gt;0,kurulusyetkilisi,"")</f>
        <v/>
      </c>
      <c r="H171" s="46"/>
      <c r="I171" s="46"/>
      <c r="J171" s="46"/>
      <c r="K171" s="46"/>
      <c r="L171" s="381"/>
      <c r="M171" s="381"/>
      <c r="N171" s="64"/>
      <c r="O171" s="46"/>
      <c r="P171" s="381"/>
      <c r="Q171" s="46"/>
      <c r="R171" s="46"/>
      <c r="S171" s="46"/>
      <c r="T171" s="46"/>
    </row>
    <row r="172" spans="1:20" ht="18.75" x14ac:dyDescent="0.3">
      <c r="A172" s="46"/>
      <c r="B172" s="46"/>
      <c r="C172" s="46"/>
      <c r="D172" s="46"/>
      <c r="E172" s="234"/>
      <c r="F172" s="379" t="s">
        <v>34</v>
      </c>
      <c r="G172" s="46"/>
      <c r="H172" s="233"/>
      <c r="I172" s="46"/>
      <c r="J172" s="46"/>
      <c r="K172" s="46"/>
      <c r="L172" s="381"/>
      <c r="M172" s="381"/>
      <c r="N172" s="64"/>
      <c r="O172" s="46"/>
      <c r="P172" s="381"/>
      <c r="Q172" s="46"/>
      <c r="R172" s="46"/>
      <c r="S172" s="46"/>
      <c r="T172" s="46"/>
    </row>
    <row r="173" spans="1:20" x14ac:dyDescent="0.25">
      <c r="A173" s="46"/>
      <c r="B173" s="46"/>
      <c r="C173" s="46"/>
      <c r="D173" s="46"/>
      <c r="E173" s="46"/>
      <c r="F173" s="46"/>
      <c r="G173" s="46"/>
      <c r="H173" s="46"/>
      <c r="I173" s="383"/>
      <c r="J173" s="46"/>
      <c r="K173" s="381"/>
      <c r="L173" s="381"/>
      <c r="M173" s="381"/>
      <c r="N173" s="64"/>
      <c r="O173" s="46"/>
      <c r="P173" s="381"/>
      <c r="Q173" s="46"/>
      <c r="R173" s="46"/>
      <c r="S173" s="46"/>
      <c r="T173" s="46"/>
    </row>
    <row r="174" spans="1:20" x14ac:dyDescent="0.25">
      <c r="A174" s="46"/>
      <c r="B174" s="46"/>
      <c r="C174" s="46"/>
      <c r="D174" s="46"/>
      <c r="E174" s="46"/>
      <c r="F174" s="46"/>
      <c r="G174" s="46"/>
      <c r="H174" s="46"/>
      <c r="I174" s="383"/>
      <c r="J174" s="46"/>
      <c r="K174" s="381"/>
      <c r="L174" s="381"/>
      <c r="M174" s="381"/>
      <c r="N174" s="64"/>
      <c r="O174" s="46"/>
      <c r="P174" s="381"/>
      <c r="Q174" s="46"/>
      <c r="R174" s="46"/>
      <c r="S174" s="46"/>
      <c r="T174" s="46"/>
    </row>
    <row r="175" spans="1:20" x14ac:dyDescent="0.25">
      <c r="A175" s="46"/>
      <c r="B175" s="46"/>
      <c r="C175" s="46"/>
      <c r="D175" s="46"/>
      <c r="E175" s="46"/>
      <c r="F175" s="46"/>
      <c r="G175" s="46"/>
      <c r="H175" s="46"/>
      <c r="I175" s="383"/>
      <c r="J175" s="46"/>
      <c r="K175" s="381"/>
      <c r="L175" s="381"/>
      <c r="M175" s="381"/>
      <c r="N175" s="64"/>
      <c r="O175" s="46"/>
      <c r="P175" s="381"/>
      <c r="Q175" s="46"/>
      <c r="R175" s="46"/>
      <c r="S175" s="46"/>
      <c r="T175" s="46"/>
    </row>
    <row r="176" spans="1:20" x14ac:dyDescent="0.25">
      <c r="A176" s="46"/>
      <c r="B176" s="46"/>
      <c r="C176" s="46"/>
      <c r="D176" s="46"/>
      <c r="E176" s="46"/>
      <c r="F176" s="46"/>
      <c r="G176" s="46"/>
      <c r="H176" s="46"/>
      <c r="I176" s="383"/>
      <c r="J176" s="46"/>
      <c r="K176" s="381"/>
      <c r="L176" s="381"/>
      <c r="M176" s="381"/>
      <c r="N176" s="64"/>
      <c r="O176" s="46"/>
      <c r="P176" s="381"/>
      <c r="Q176" s="46"/>
      <c r="R176" s="46"/>
      <c r="S176" s="46"/>
      <c r="T176" s="46"/>
    </row>
    <row r="177" spans="1:20" x14ac:dyDescent="0.25">
      <c r="A177" s="46"/>
      <c r="B177" s="46"/>
      <c r="C177" s="46"/>
      <c r="D177" s="46"/>
      <c r="E177" s="46"/>
      <c r="F177" s="46"/>
      <c r="G177" s="46"/>
      <c r="H177" s="46"/>
      <c r="I177" s="383"/>
      <c r="J177" s="46"/>
      <c r="K177" s="381"/>
      <c r="L177" s="381"/>
      <c r="M177" s="381"/>
      <c r="N177" s="64"/>
      <c r="O177" s="46"/>
      <c r="P177" s="381"/>
      <c r="Q177" s="46"/>
      <c r="R177" s="46"/>
      <c r="S177" s="46"/>
      <c r="T177" s="46"/>
    </row>
    <row r="178" spans="1:20" x14ac:dyDescent="0.25">
      <c r="A178" s="46"/>
      <c r="B178" s="46"/>
      <c r="C178" s="46"/>
      <c r="D178" s="46"/>
      <c r="E178" s="46"/>
      <c r="F178" s="46"/>
      <c r="G178" s="46"/>
      <c r="H178" s="46"/>
      <c r="I178" s="383"/>
      <c r="J178" s="46"/>
      <c r="K178" s="381"/>
      <c r="L178" s="381"/>
      <c r="M178" s="381"/>
      <c r="N178" s="64"/>
      <c r="O178" s="46"/>
      <c r="P178" s="381"/>
      <c r="Q178" s="46"/>
      <c r="R178" s="46"/>
      <c r="S178" s="46"/>
      <c r="T178" s="46"/>
    </row>
    <row r="179" spans="1:20" x14ac:dyDescent="0.25">
      <c r="A179" s="46"/>
      <c r="B179" s="46"/>
      <c r="C179" s="46"/>
      <c r="D179" s="46"/>
      <c r="E179" s="46"/>
      <c r="F179" s="46"/>
      <c r="G179" s="46"/>
      <c r="H179" s="46"/>
      <c r="I179" s="383"/>
      <c r="J179" s="46"/>
      <c r="K179" s="381"/>
      <c r="L179" s="381"/>
      <c r="M179" s="381"/>
      <c r="N179" s="64"/>
      <c r="O179" s="46"/>
      <c r="P179" s="381"/>
      <c r="Q179" s="46"/>
      <c r="R179" s="46"/>
      <c r="S179" s="46"/>
      <c r="T179" s="46"/>
    </row>
    <row r="180" spans="1:20" x14ac:dyDescent="0.25">
      <c r="A180" s="46"/>
      <c r="B180" s="46"/>
      <c r="C180" s="46"/>
      <c r="D180" s="46"/>
      <c r="E180" s="46"/>
      <c r="F180" s="46"/>
      <c r="G180" s="46"/>
      <c r="H180" s="46"/>
      <c r="I180" s="383"/>
      <c r="J180" s="46"/>
      <c r="K180" s="381"/>
      <c r="L180" s="381"/>
      <c r="M180" s="381"/>
      <c r="N180" s="64"/>
      <c r="O180" s="46"/>
      <c r="P180" s="381"/>
      <c r="Q180" s="46"/>
      <c r="R180" s="46"/>
      <c r="S180" s="46"/>
      <c r="T180" s="46"/>
    </row>
    <row r="181" spans="1:20" x14ac:dyDescent="0.25">
      <c r="A181" s="46"/>
      <c r="B181" s="46"/>
      <c r="C181" s="46"/>
      <c r="D181" s="46"/>
      <c r="E181" s="46"/>
      <c r="F181" s="46"/>
      <c r="G181" s="46"/>
      <c r="H181" s="46"/>
      <c r="I181" s="383"/>
      <c r="J181" s="46"/>
      <c r="K181" s="381"/>
      <c r="L181" s="381"/>
      <c r="M181" s="381"/>
      <c r="N181" s="64"/>
      <c r="O181" s="46"/>
      <c r="P181" s="381"/>
      <c r="Q181" s="46"/>
      <c r="R181" s="46"/>
      <c r="S181" s="46"/>
      <c r="T181" s="46"/>
    </row>
    <row r="182" spans="1:20" x14ac:dyDescent="0.25">
      <c r="A182" s="46"/>
      <c r="B182" s="46"/>
      <c r="C182" s="46"/>
      <c r="D182" s="46"/>
      <c r="E182" s="46"/>
      <c r="F182" s="46"/>
      <c r="G182" s="46"/>
      <c r="H182" s="46"/>
      <c r="I182" s="383"/>
      <c r="J182" s="46"/>
      <c r="K182" s="381"/>
      <c r="L182" s="381"/>
      <c r="M182" s="381"/>
      <c r="N182" s="64"/>
      <c r="O182" s="46"/>
      <c r="P182" s="381"/>
      <c r="Q182" s="46"/>
      <c r="R182" s="46"/>
      <c r="S182" s="46"/>
      <c r="T182" s="46"/>
    </row>
    <row r="183" spans="1:20" x14ac:dyDescent="0.25">
      <c r="A183" s="46"/>
      <c r="B183" s="46"/>
      <c r="C183" s="46"/>
      <c r="D183" s="46"/>
      <c r="E183" s="46"/>
      <c r="F183" s="46"/>
      <c r="G183" s="46"/>
      <c r="H183" s="46"/>
      <c r="I183" s="383"/>
      <c r="J183" s="46"/>
      <c r="K183" s="381"/>
      <c r="L183" s="381"/>
      <c r="M183" s="381"/>
      <c r="N183" s="64"/>
      <c r="O183" s="46"/>
      <c r="P183" s="381"/>
      <c r="Q183" s="46"/>
      <c r="R183" s="46"/>
      <c r="S183" s="46"/>
      <c r="T183" s="46"/>
    </row>
    <row r="184" spans="1:20" x14ac:dyDescent="0.25">
      <c r="A184" s="46"/>
      <c r="B184" s="46"/>
      <c r="C184" s="46"/>
      <c r="D184" s="46"/>
      <c r="E184" s="46"/>
      <c r="F184" s="46"/>
      <c r="G184" s="46"/>
      <c r="H184" s="46"/>
      <c r="I184" s="383"/>
      <c r="J184" s="46"/>
      <c r="K184" s="381"/>
      <c r="L184" s="381"/>
      <c r="M184" s="381"/>
      <c r="N184" s="64"/>
      <c r="O184" s="46"/>
      <c r="P184" s="381"/>
      <c r="Q184" s="46"/>
      <c r="R184" s="46"/>
      <c r="S184" s="46"/>
      <c r="T184" s="46"/>
    </row>
    <row r="185" spans="1:20" x14ac:dyDescent="0.25">
      <c r="A185" s="46"/>
      <c r="B185" s="46"/>
      <c r="C185" s="46"/>
      <c r="D185" s="46"/>
      <c r="E185" s="46"/>
      <c r="F185" s="46"/>
      <c r="G185" s="46"/>
      <c r="H185" s="46"/>
      <c r="I185" s="383"/>
      <c r="J185" s="46"/>
      <c r="K185" s="381"/>
      <c r="L185" s="381"/>
      <c r="M185" s="381"/>
      <c r="N185" s="64"/>
      <c r="O185" s="46"/>
      <c r="P185" s="381"/>
      <c r="Q185" s="46"/>
      <c r="R185" s="46"/>
      <c r="S185" s="46"/>
      <c r="T185" s="46"/>
    </row>
    <row r="186" spans="1:20" x14ac:dyDescent="0.25">
      <c r="A186" s="46"/>
      <c r="B186" s="46"/>
      <c r="C186" s="46"/>
      <c r="D186" s="46"/>
      <c r="E186" s="46"/>
      <c r="F186" s="46"/>
      <c r="G186" s="46"/>
      <c r="H186" s="46"/>
      <c r="I186" s="383"/>
      <c r="J186" s="46"/>
      <c r="K186" s="381"/>
      <c r="L186" s="381"/>
      <c r="M186" s="381"/>
      <c r="N186" s="64"/>
      <c r="O186" s="46"/>
      <c r="P186" s="381"/>
      <c r="Q186" s="47"/>
      <c r="R186" s="47"/>
      <c r="S186" s="46"/>
      <c r="T186" s="46"/>
    </row>
    <row r="187" spans="1:20" x14ac:dyDescent="0.25">
      <c r="A187" s="46"/>
      <c r="B187" s="46"/>
      <c r="C187" s="46"/>
      <c r="D187" s="46"/>
      <c r="E187" s="46"/>
      <c r="F187" s="46"/>
      <c r="G187" s="46"/>
      <c r="H187" s="46"/>
      <c r="I187" s="383"/>
      <c r="J187" s="46"/>
      <c r="K187" s="381"/>
      <c r="L187" s="381"/>
      <c r="M187" s="381"/>
      <c r="N187" s="64"/>
      <c r="O187" s="46"/>
      <c r="P187" s="381"/>
      <c r="Q187" s="46"/>
      <c r="R187" s="46"/>
      <c r="S187" s="46"/>
      <c r="T187" s="46"/>
    </row>
    <row r="188" spans="1:20" x14ac:dyDescent="0.25">
      <c r="A188" s="46"/>
      <c r="B188" s="46"/>
      <c r="C188" s="46"/>
      <c r="D188" s="46"/>
      <c r="E188" s="46"/>
      <c r="F188" s="46"/>
      <c r="G188" s="46"/>
      <c r="H188" s="46"/>
      <c r="I188" s="383"/>
      <c r="J188" s="46"/>
      <c r="K188" s="381"/>
      <c r="L188" s="381"/>
      <c r="M188" s="381"/>
      <c r="N188" s="64"/>
      <c r="O188" s="46"/>
      <c r="P188" s="381"/>
      <c r="Q188" s="46"/>
      <c r="R188" s="46"/>
      <c r="S188" s="46"/>
      <c r="T188" s="46"/>
    </row>
    <row r="189" spans="1:20" x14ac:dyDescent="0.25">
      <c r="A189" s="46"/>
      <c r="B189" s="46"/>
      <c r="C189" s="46"/>
      <c r="D189" s="46"/>
      <c r="E189" s="46"/>
      <c r="F189" s="46"/>
      <c r="G189" s="46"/>
      <c r="H189" s="46"/>
      <c r="I189" s="383"/>
      <c r="J189" s="46"/>
      <c r="K189" s="381"/>
      <c r="L189" s="381"/>
      <c r="M189" s="381"/>
      <c r="N189" s="64"/>
      <c r="O189" s="46"/>
      <c r="P189" s="381"/>
      <c r="Q189" s="46"/>
      <c r="R189" s="46"/>
      <c r="S189" s="46"/>
      <c r="T189" s="46"/>
    </row>
    <row r="190" spans="1:20" x14ac:dyDescent="0.25">
      <c r="A190" s="46"/>
      <c r="B190" s="46"/>
      <c r="C190" s="46"/>
      <c r="D190" s="46"/>
      <c r="E190" s="46"/>
      <c r="F190" s="46"/>
      <c r="G190" s="46"/>
      <c r="H190" s="46"/>
      <c r="I190" s="383"/>
      <c r="J190" s="46"/>
      <c r="K190" s="381"/>
      <c r="L190" s="381"/>
      <c r="M190" s="381"/>
      <c r="N190" s="64"/>
      <c r="O190" s="46"/>
      <c r="P190" s="381"/>
      <c r="Q190" s="46"/>
      <c r="R190" s="46"/>
      <c r="S190" s="46"/>
      <c r="T190" s="46"/>
    </row>
    <row r="191" spans="1:20" x14ac:dyDescent="0.25">
      <c r="A191" s="46"/>
      <c r="B191" s="46"/>
      <c r="C191" s="46"/>
      <c r="D191" s="46"/>
      <c r="E191" s="46"/>
      <c r="F191" s="46"/>
      <c r="G191" s="46"/>
      <c r="H191" s="46"/>
      <c r="I191" s="383"/>
      <c r="J191" s="46"/>
      <c r="K191" s="381"/>
      <c r="L191" s="381"/>
      <c r="M191" s="381"/>
      <c r="N191" s="64"/>
      <c r="O191" s="46"/>
      <c r="P191" s="381"/>
      <c r="Q191" s="46"/>
      <c r="R191" s="46"/>
      <c r="S191" s="46"/>
      <c r="T191" s="46"/>
    </row>
    <row r="192" spans="1:20" x14ac:dyDescent="0.25">
      <c r="A192" s="46"/>
      <c r="B192" s="46"/>
      <c r="C192" s="46"/>
      <c r="D192" s="46"/>
      <c r="E192" s="46"/>
      <c r="F192" s="46"/>
      <c r="G192" s="46"/>
      <c r="H192" s="46"/>
      <c r="I192" s="383"/>
      <c r="J192" s="46"/>
      <c r="K192" s="381"/>
      <c r="L192" s="381"/>
      <c r="M192" s="381"/>
      <c r="N192" s="64"/>
      <c r="O192" s="46"/>
      <c r="P192" s="381"/>
      <c r="Q192" s="46"/>
      <c r="R192" s="46"/>
      <c r="S192" s="46"/>
      <c r="T192" s="46"/>
    </row>
    <row r="193" spans="1:20" x14ac:dyDescent="0.25">
      <c r="A193" s="46"/>
      <c r="B193" s="46"/>
      <c r="C193" s="46"/>
      <c r="D193" s="46"/>
      <c r="E193" s="46"/>
      <c r="F193" s="46"/>
      <c r="G193" s="46"/>
      <c r="H193" s="46"/>
      <c r="I193" s="383"/>
      <c r="J193" s="46"/>
      <c r="K193" s="381"/>
      <c r="L193" s="381"/>
      <c r="M193" s="381"/>
      <c r="N193" s="64"/>
      <c r="O193" s="46"/>
      <c r="P193" s="381"/>
      <c r="Q193" s="46"/>
      <c r="R193" s="46"/>
      <c r="S193" s="46"/>
      <c r="T193" s="46"/>
    </row>
    <row r="194" spans="1:20" x14ac:dyDescent="0.25">
      <c r="A194" s="46"/>
      <c r="B194" s="46"/>
      <c r="C194" s="46"/>
      <c r="D194" s="46"/>
      <c r="E194" s="46"/>
      <c r="F194" s="46"/>
      <c r="G194" s="46"/>
      <c r="H194" s="46"/>
      <c r="I194" s="383"/>
      <c r="J194" s="46"/>
      <c r="K194" s="381"/>
      <c r="L194" s="381"/>
      <c r="M194" s="381"/>
      <c r="N194" s="64"/>
      <c r="O194" s="46"/>
      <c r="P194" s="381"/>
      <c r="Q194" s="46"/>
      <c r="R194" s="46"/>
      <c r="S194" s="46"/>
      <c r="T194" s="46"/>
    </row>
    <row r="195" spans="1:20" x14ac:dyDescent="0.25">
      <c r="A195" s="46"/>
      <c r="B195" s="46"/>
      <c r="C195" s="46"/>
      <c r="D195" s="46"/>
      <c r="E195" s="46"/>
      <c r="F195" s="46"/>
      <c r="G195" s="46"/>
      <c r="H195" s="46"/>
      <c r="I195" s="383"/>
      <c r="J195" s="46"/>
      <c r="K195" s="381"/>
      <c r="L195" s="381"/>
      <c r="M195" s="381"/>
      <c r="N195" s="64"/>
      <c r="O195" s="46"/>
      <c r="P195" s="381"/>
      <c r="Q195" s="46"/>
      <c r="R195" s="46"/>
      <c r="S195" s="46"/>
      <c r="T195" s="46"/>
    </row>
    <row r="196" spans="1:20" x14ac:dyDescent="0.25">
      <c r="A196" s="46"/>
      <c r="B196" s="46"/>
      <c r="C196" s="46"/>
      <c r="D196" s="46"/>
      <c r="E196" s="46"/>
      <c r="F196" s="46"/>
      <c r="G196" s="46"/>
      <c r="H196" s="46"/>
      <c r="I196" s="383"/>
      <c r="J196" s="46"/>
      <c r="K196" s="381"/>
      <c r="L196" s="381"/>
      <c r="M196" s="381"/>
      <c r="N196" s="64"/>
      <c r="O196" s="46"/>
      <c r="P196" s="381"/>
      <c r="Q196" s="46"/>
      <c r="R196" s="46"/>
      <c r="S196" s="46"/>
      <c r="T196" s="46"/>
    </row>
    <row r="197" spans="1:20" x14ac:dyDescent="0.25">
      <c r="A197" s="46"/>
      <c r="B197" s="46"/>
      <c r="C197" s="46"/>
      <c r="D197" s="46"/>
      <c r="E197" s="46"/>
      <c r="F197" s="46"/>
      <c r="G197" s="46"/>
      <c r="H197" s="46"/>
      <c r="I197" s="383"/>
      <c r="J197" s="46"/>
      <c r="K197" s="381"/>
      <c r="L197" s="381"/>
      <c r="M197" s="381"/>
      <c r="N197" s="64"/>
      <c r="O197" s="46"/>
      <c r="P197" s="381"/>
      <c r="Q197" s="46"/>
      <c r="R197" s="46"/>
      <c r="S197" s="46"/>
      <c r="T197" s="46"/>
    </row>
    <row r="198" spans="1:20" x14ac:dyDescent="0.25">
      <c r="A198" s="46"/>
      <c r="B198" s="46"/>
      <c r="C198" s="46"/>
      <c r="D198" s="46"/>
      <c r="E198" s="46"/>
      <c r="F198" s="46"/>
      <c r="G198" s="46"/>
      <c r="H198" s="46"/>
      <c r="I198" s="383"/>
      <c r="J198" s="46"/>
      <c r="K198" s="381"/>
      <c r="L198" s="381"/>
      <c r="M198" s="381"/>
      <c r="N198" s="64"/>
      <c r="O198" s="46"/>
      <c r="P198" s="381"/>
      <c r="Q198" s="46"/>
      <c r="R198" s="46"/>
      <c r="S198" s="46"/>
      <c r="T198" s="46"/>
    </row>
    <row r="199" spans="1:20" x14ac:dyDescent="0.25">
      <c r="A199" s="46"/>
      <c r="B199" s="46"/>
      <c r="C199" s="46"/>
      <c r="D199" s="46"/>
      <c r="E199" s="46"/>
      <c r="F199" s="46"/>
      <c r="G199" s="46"/>
      <c r="H199" s="46"/>
      <c r="I199" s="383"/>
      <c r="J199" s="46"/>
      <c r="K199" s="381"/>
      <c r="L199" s="381"/>
      <c r="M199" s="381"/>
      <c r="N199" s="64"/>
      <c r="O199" s="46"/>
      <c r="P199" s="381"/>
      <c r="Q199" s="46"/>
      <c r="R199" s="46"/>
      <c r="S199" s="46"/>
      <c r="T199" s="46"/>
    </row>
    <row r="200" spans="1:20" x14ac:dyDescent="0.25">
      <c r="A200" s="46"/>
      <c r="B200" s="46"/>
      <c r="C200" s="46"/>
      <c r="D200" s="46"/>
      <c r="E200" s="46"/>
      <c r="F200" s="46"/>
      <c r="G200" s="46"/>
      <c r="H200" s="46"/>
      <c r="I200" s="383"/>
      <c r="J200" s="46"/>
      <c r="K200" s="381"/>
      <c r="L200" s="381"/>
      <c r="M200" s="381"/>
      <c r="N200" s="64"/>
      <c r="O200" s="46"/>
      <c r="P200" s="381"/>
      <c r="Q200" s="46"/>
      <c r="R200" s="46"/>
      <c r="S200" s="46"/>
      <c r="T200" s="46"/>
    </row>
    <row r="201" spans="1:20" x14ac:dyDescent="0.25">
      <c r="A201" s="46"/>
      <c r="B201" s="46"/>
      <c r="C201" s="46"/>
      <c r="D201" s="46"/>
      <c r="E201" s="46"/>
      <c r="F201" s="46"/>
      <c r="G201" s="46"/>
      <c r="H201" s="46"/>
      <c r="I201" s="383"/>
      <c r="J201" s="46"/>
      <c r="K201" s="381"/>
      <c r="L201" s="381"/>
      <c r="M201" s="381"/>
      <c r="N201" s="64"/>
      <c r="O201" s="46"/>
      <c r="P201" s="381"/>
      <c r="Q201" s="46"/>
      <c r="R201" s="46"/>
      <c r="S201" s="46"/>
      <c r="T201" s="46"/>
    </row>
    <row r="202" spans="1:20" x14ac:dyDescent="0.25">
      <c r="A202" s="46"/>
      <c r="B202" s="46"/>
      <c r="C202" s="46"/>
      <c r="D202" s="46"/>
      <c r="E202" s="46"/>
      <c r="F202" s="46"/>
      <c r="G202" s="46"/>
      <c r="H202" s="46"/>
      <c r="I202" s="383"/>
      <c r="J202" s="46"/>
      <c r="K202" s="381"/>
      <c r="L202" s="381"/>
      <c r="M202" s="381"/>
      <c r="N202" s="64"/>
      <c r="O202" s="46"/>
      <c r="P202" s="381"/>
      <c r="Q202" s="119">
        <v>0</v>
      </c>
      <c r="R202" s="46"/>
      <c r="S202" s="46"/>
      <c r="T202" s="46"/>
    </row>
  </sheetData>
  <sheetProtection algorithmName="SHA-512" hashValue="lBiNX989tICIvIKoS20Uuh+pJGzTMD+vKcIv7qcNXEG48BEUYo530QYecrLHfXyH3ZMQ3tMbc3gYo/8qdtqv/w==" saltValue="bDRJnAg+MamlkH3e61OTmw==" spinCount="100000" sheet="1" objects="1" scenarios="1"/>
  <mergeCells count="114">
    <mergeCell ref="G151:G152"/>
    <mergeCell ref="H151:H152"/>
    <mergeCell ref="I151:I152"/>
    <mergeCell ref="J151:J152"/>
    <mergeCell ref="M151:M152"/>
    <mergeCell ref="A168:H168"/>
    <mergeCell ref="A151:A152"/>
    <mergeCell ref="B151:B152"/>
    <mergeCell ref="C151:C152"/>
    <mergeCell ref="D151:D152"/>
    <mergeCell ref="E151:E152"/>
    <mergeCell ref="F151:F152"/>
    <mergeCell ref="A146:L146"/>
    <mergeCell ref="A147:L147"/>
    <mergeCell ref="A148:M148"/>
    <mergeCell ref="A149:D149"/>
    <mergeCell ref="E149:M149"/>
    <mergeCell ref="A150:D150"/>
    <mergeCell ref="E150:M150"/>
    <mergeCell ref="G122:G123"/>
    <mergeCell ref="H122:H123"/>
    <mergeCell ref="I122:I123"/>
    <mergeCell ref="J122:J123"/>
    <mergeCell ref="M122:M123"/>
    <mergeCell ref="A139:H139"/>
    <mergeCell ref="A122:A123"/>
    <mergeCell ref="B122:B123"/>
    <mergeCell ref="C122:C123"/>
    <mergeCell ref="D122:D123"/>
    <mergeCell ref="E122:E123"/>
    <mergeCell ref="F122:F123"/>
    <mergeCell ref="A117:L117"/>
    <mergeCell ref="A118:L118"/>
    <mergeCell ref="A119:M119"/>
    <mergeCell ref="A120:D120"/>
    <mergeCell ref="E120:M120"/>
    <mergeCell ref="A121:D121"/>
    <mergeCell ref="E121:M121"/>
    <mergeCell ref="G93:G94"/>
    <mergeCell ref="H93:H94"/>
    <mergeCell ref="I93:I94"/>
    <mergeCell ref="J93:J94"/>
    <mergeCell ref="M93:M94"/>
    <mergeCell ref="A110:H110"/>
    <mergeCell ref="A93:A94"/>
    <mergeCell ref="B93:B94"/>
    <mergeCell ref="C93:C94"/>
    <mergeCell ref="D93:D94"/>
    <mergeCell ref="E93:E94"/>
    <mergeCell ref="F93:F94"/>
    <mergeCell ref="A88:L88"/>
    <mergeCell ref="A89:L89"/>
    <mergeCell ref="A90:M90"/>
    <mergeCell ref="A91:D91"/>
    <mergeCell ref="E91:M91"/>
    <mergeCell ref="A92:D92"/>
    <mergeCell ref="E92:M92"/>
    <mergeCell ref="G64:G65"/>
    <mergeCell ref="H64:H65"/>
    <mergeCell ref="I64:I65"/>
    <mergeCell ref="J64:J65"/>
    <mergeCell ref="M64:M65"/>
    <mergeCell ref="A81:H81"/>
    <mergeCell ref="A64:A65"/>
    <mergeCell ref="B64:B65"/>
    <mergeCell ref="C64:C65"/>
    <mergeCell ref="D64:D65"/>
    <mergeCell ref="E64:E65"/>
    <mergeCell ref="F64:F65"/>
    <mergeCell ref="A59:L59"/>
    <mergeCell ref="A60:L60"/>
    <mergeCell ref="A61:M61"/>
    <mergeCell ref="A62:D62"/>
    <mergeCell ref="E62:M62"/>
    <mergeCell ref="A63:D63"/>
    <mergeCell ref="E63:M63"/>
    <mergeCell ref="G35:G36"/>
    <mergeCell ref="H35:H36"/>
    <mergeCell ref="I35:I36"/>
    <mergeCell ref="J35:J36"/>
    <mergeCell ref="M35:M36"/>
    <mergeCell ref="A52:H52"/>
    <mergeCell ref="A35:A36"/>
    <mergeCell ref="B35:B36"/>
    <mergeCell ref="C35:C36"/>
    <mergeCell ref="D35:D36"/>
    <mergeCell ref="E35:E36"/>
    <mergeCell ref="F35:F36"/>
    <mergeCell ref="A32:M32"/>
    <mergeCell ref="A33:D33"/>
    <mergeCell ref="E33:M33"/>
    <mergeCell ref="A34:D34"/>
    <mergeCell ref="E34:M34"/>
    <mergeCell ref="G6:G7"/>
    <mergeCell ref="H6:H7"/>
    <mergeCell ref="I6:I7"/>
    <mergeCell ref="J6:J7"/>
    <mergeCell ref="M6:M7"/>
    <mergeCell ref="A23:H23"/>
    <mergeCell ref="A6:A7"/>
    <mergeCell ref="B6:B7"/>
    <mergeCell ref="C6:C7"/>
    <mergeCell ref="D6:D7"/>
    <mergeCell ref="E6:E7"/>
    <mergeCell ref="F6:F7"/>
    <mergeCell ref="A1:L1"/>
    <mergeCell ref="A2:L2"/>
    <mergeCell ref="A3:M3"/>
    <mergeCell ref="A4:D4"/>
    <mergeCell ref="E4:M4"/>
    <mergeCell ref="A5:D5"/>
    <mergeCell ref="E5:M5"/>
    <mergeCell ref="A30:L30"/>
    <mergeCell ref="A31:L31"/>
  </mergeCells>
  <dataValidations count="2">
    <dataValidation type="list" allowBlank="1" showInputMessage="1" showErrorMessage="1" prompt="Lütfen, işin yaptırıldığı ülkeyi listeden seçiniz." sqref="M8:M22 M37:M51 M66:M80 M95:M109 M124:M138 M153:M167" xr:uid="{00000000-0002-0000-1000-000000000000}">
      <formula1>ulkeler</formula1>
    </dataValidation>
    <dataValidation type="decimal" allowBlank="1" showInputMessage="1" showErrorMessage="1" error="Belge Tarihi,Belge Numarası, KDV Dahil Tutar ve İşin Yaptırıldığı Ülke doldurulduktan sonra KDV Hariç Tutar doldurulabilir" prompt="Belge Tarihi,Belge Numarası, KDV Dahil Tutar ve İşin Yaptırıldığı Ülke doldurulduktan sonra KDV Hariç Tutar doldurulabilir" sqref="K8:K22 K37:K51 K66:K80 K95:K109 K124:K138 K153:K167" xr:uid="{00000000-0002-0000-1000-000001000000}">
      <formula1>0</formula1>
      <formula2>P8</formula2>
    </dataValidation>
  </dataValidations>
  <pageMargins left="0.7" right="0.7" top="0.75" bottom="0.75" header="0.3" footer="0.3"/>
  <pageSetup paperSize="9" scale="41" orientation="landscape" r:id="rId1"/>
  <rowBreaks count="1" manualBreakCount="1">
    <brk id="2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Q202"/>
  <sheetViews>
    <sheetView zoomScale="70" zoomScaleNormal="7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4.5703125" style="24" customWidth="1"/>
    <col min="5" max="5" width="19.7109375" style="24" customWidth="1"/>
    <col min="6" max="6" width="45.7109375" style="24" customWidth="1"/>
    <col min="7" max="7" width="41.7109375" style="24" customWidth="1"/>
    <col min="8" max="8" width="40.7109375" style="24" customWidth="1"/>
    <col min="9" max="9" width="16.7109375" style="197" customWidth="1"/>
    <col min="10" max="10" width="30.7109375" style="24" customWidth="1"/>
    <col min="11" max="12" width="16.7109375" style="24" customWidth="1"/>
    <col min="13" max="13" width="51.28515625" style="65" customWidth="1"/>
    <col min="14" max="14" width="8.85546875" style="37" hidden="1" customWidth="1"/>
    <col min="15" max="15" width="28.7109375" style="24" hidden="1" customWidth="1"/>
    <col min="16" max="16" width="11.7109375" style="24" hidden="1" customWidth="1"/>
    <col min="17" max="17" width="8.85546875" style="24" hidden="1" customWidth="1"/>
    <col min="18" max="16384" width="8.85546875" style="24"/>
  </cols>
  <sheetData>
    <row r="1" spans="1:17" x14ac:dyDescent="0.25">
      <c r="A1" s="555" t="s">
        <v>97</v>
      </c>
      <c r="B1" s="555"/>
      <c r="C1" s="555"/>
      <c r="D1" s="555"/>
      <c r="E1" s="555"/>
      <c r="F1" s="555"/>
      <c r="G1" s="555"/>
      <c r="H1" s="555"/>
      <c r="I1" s="555"/>
      <c r="J1" s="555"/>
      <c r="K1" s="555"/>
      <c r="L1" s="555"/>
      <c r="M1" s="76"/>
      <c r="N1" s="78"/>
      <c r="O1" s="46"/>
      <c r="P1" s="46"/>
      <c r="Q1" s="109" t="str">
        <f>CONCATENATE("A1:J",SUM(P:P)*27)</f>
        <v>A1:J27</v>
      </c>
    </row>
    <row r="2" spans="1:17" ht="15.6" customHeight="1" x14ac:dyDescent="0.25">
      <c r="A2" s="508" t="str">
        <f>IF(YilDonem&lt;&gt;"",CONCATENATE(YilDonem," dönemine aittir."),"")</f>
        <v/>
      </c>
      <c r="B2" s="508"/>
      <c r="C2" s="508"/>
      <c r="D2" s="508"/>
      <c r="E2" s="508"/>
      <c r="F2" s="508"/>
      <c r="G2" s="508"/>
      <c r="H2" s="508"/>
      <c r="I2" s="508"/>
      <c r="J2" s="508"/>
      <c r="K2" s="508"/>
      <c r="L2" s="508"/>
      <c r="M2" s="392"/>
      <c r="N2" s="78"/>
      <c r="O2" s="77"/>
      <c r="P2" s="46"/>
      <c r="Q2" s="46"/>
    </row>
    <row r="3" spans="1:17" ht="15.95" customHeight="1" thickBot="1" x14ac:dyDescent="0.3">
      <c r="A3" s="556" t="s">
        <v>100</v>
      </c>
      <c r="B3" s="556"/>
      <c r="C3" s="556"/>
      <c r="D3" s="556"/>
      <c r="E3" s="556"/>
      <c r="F3" s="556"/>
      <c r="G3" s="556"/>
      <c r="H3" s="556"/>
      <c r="I3" s="556"/>
      <c r="J3" s="556"/>
      <c r="K3" s="556"/>
      <c r="L3" s="556"/>
      <c r="M3" s="392"/>
      <c r="N3" s="78"/>
      <c r="O3" s="77"/>
      <c r="P3" s="46"/>
      <c r="Q3" s="46"/>
    </row>
    <row r="4" spans="1:17" ht="31.7" customHeight="1" thickBot="1" x14ac:dyDescent="0.3">
      <c r="A4" s="546" t="s">
        <v>167</v>
      </c>
      <c r="B4" s="547"/>
      <c r="C4" s="547"/>
      <c r="D4" s="548"/>
      <c r="E4" s="546" t="str">
        <f>IF(ProjeNo&gt;0,ProjeNo,"")</f>
        <v/>
      </c>
      <c r="F4" s="547"/>
      <c r="G4" s="547"/>
      <c r="H4" s="547"/>
      <c r="I4" s="547"/>
      <c r="J4" s="547"/>
      <c r="K4" s="547"/>
      <c r="L4" s="548"/>
      <c r="M4" s="51"/>
      <c r="N4" s="39"/>
      <c r="O4" s="46"/>
      <c r="P4" s="46"/>
      <c r="Q4" s="46"/>
    </row>
    <row r="5" spans="1:17" ht="31.7" customHeight="1" thickBot="1" x14ac:dyDescent="0.3">
      <c r="A5" s="549" t="s">
        <v>168</v>
      </c>
      <c r="B5" s="550"/>
      <c r="C5" s="550"/>
      <c r="D5" s="551"/>
      <c r="E5" s="552" t="str">
        <f>IF(ProjeAdi&gt;0,ProjeAdi,"")</f>
        <v/>
      </c>
      <c r="F5" s="553"/>
      <c r="G5" s="553"/>
      <c r="H5" s="553"/>
      <c r="I5" s="553"/>
      <c r="J5" s="553"/>
      <c r="K5" s="553"/>
      <c r="L5" s="554"/>
      <c r="M5" s="51"/>
      <c r="N5" s="39"/>
      <c r="O5" s="46"/>
      <c r="P5" s="46"/>
      <c r="Q5" s="46"/>
    </row>
    <row r="6" spans="1:17" ht="51.95" customHeight="1" thickBot="1" x14ac:dyDescent="0.3">
      <c r="A6" s="543" t="s">
        <v>3</v>
      </c>
      <c r="B6" s="543" t="s">
        <v>182</v>
      </c>
      <c r="C6" s="543" t="s">
        <v>183</v>
      </c>
      <c r="D6" s="543" t="s">
        <v>98</v>
      </c>
      <c r="E6" s="543" t="s">
        <v>99</v>
      </c>
      <c r="F6" s="543" t="s">
        <v>96</v>
      </c>
      <c r="G6" s="543" t="s">
        <v>94</v>
      </c>
      <c r="H6" s="543" t="s">
        <v>95</v>
      </c>
      <c r="I6" s="562" t="s">
        <v>82</v>
      </c>
      <c r="J6" s="543" t="s">
        <v>83</v>
      </c>
      <c r="K6" s="363" t="s">
        <v>84</v>
      </c>
      <c r="L6" s="363" t="s">
        <v>84</v>
      </c>
      <c r="M6" s="51"/>
      <c r="N6" s="39"/>
      <c r="O6" s="46"/>
      <c r="P6" s="47"/>
      <c r="Q6" s="47"/>
    </row>
    <row r="7" spans="1:17" ht="16.5" thickBot="1" x14ac:dyDescent="0.3">
      <c r="A7" s="559"/>
      <c r="B7" s="544"/>
      <c r="C7" s="544"/>
      <c r="D7" s="559"/>
      <c r="E7" s="559"/>
      <c r="F7" s="559"/>
      <c r="G7" s="559"/>
      <c r="H7" s="559"/>
      <c r="I7" s="560"/>
      <c r="J7" s="559"/>
      <c r="K7" s="395" t="s">
        <v>85</v>
      </c>
      <c r="L7" s="395" t="s">
        <v>88</v>
      </c>
      <c r="M7" s="51"/>
      <c r="N7" s="39"/>
      <c r="O7" s="46"/>
      <c r="P7" s="46"/>
      <c r="Q7" s="46"/>
    </row>
    <row r="8" spans="1:17" ht="37.15" customHeight="1" x14ac:dyDescent="0.25">
      <c r="A8" s="364">
        <v>1</v>
      </c>
      <c r="B8" s="282"/>
      <c r="C8" s="270"/>
      <c r="D8" s="283"/>
      <c r="E8" s="27"/>
      <c r="F8" s="27"/>
      <c r="G8" s="27"/>
      <c r="H8" s="27"/>
      <c r="I8" s="28"/>
      <c r="J8" s="27"/>
      <c r="K8" s="198"/>
      <c r="L8" s="186"/>
      <c r="M8" s="116" t="str">
        <f>IF(AND(COUNTA(D8:H8)&gt;0,N8=1),"Belge Tarihi,Belge Numarası ve KDV Dahil Tutar doldurulduktan sonra KDV Hariç Tutar doldurulabilir.","")</f>
        <v/>
      </c>
      <c r="N8" s="115">
        <f>IF(COUNTA(I8:J8)+COUNTA(L8)=3,0,1)</f>
        <v>1</v>
      </c>
      <c r="O8" s="117">
        <f>IF(N8=1,0,100000000)</f>
        <v>0</v>
      </c>
      <c r="P8" s="46"/>
      <c r="Q8" s="46"/>
    </row>
    <row r="9" spans="1:17" ht="37.15" customHeight="1" x14ac:dyDescent="0.25">
      <c r="A9" s="365">
        <v>2</v>
      </c>
      <c r="B9" s="288"/>
      <c r="C9" s="272"/>
      <c r="D9" s="289"/>
      <c r="E9" s="17"/>
      <c r="F9" s="17"/>
      <c r="G9" s="17"/>
      <c r="H9" s="17"/>
      <c r="I9" s="18"/>
      <c r="J9" s="17"/>
      <c r="K9" s="192"/>
      <c r="L9" s="188"/>
      <c r="M9" s="116" t="str">
        <f t="shared" ref="M9:M14" si="0">IF(AND(COUNTA(D9:H9)&gt;0,N9=1),"Belge Tarihi,Belge Numarası ve KDV Dahil Tutar doldurulduktan sonra KDV Hariç Tutar doldurulabilir.","")</f>
        <v/>
      </c>
      <c r="N9" s="115">
        <f t="shared" ref="N9:N14" si="1">IF(COUNTA(I9:J9)+COUNTA(L9)=3,0,1)</f>
        <v>1</v>
      </c>
      <c r="O9" s="117">
        <f t="shared" ref="O9:O22" si="2">IF(N9=1,0,100000000)</f>
        <v>0</v>
      </c>
      <c r="P9" s="46"/>
      <c r="Q9" s="46"/>
    </row>
    <row r="10" spans="1:17" ht="37.15" customHeight="1" x14ac:dyDescent="0.25">
      <c r="A10" s="365">
        <v>3</v>
      </c>
      <c r="B10" s="288"/>
      <c r="C10" s="272"/>
      <c r="D10" s="289"/>
      <c r="E10" s="17"/>
      <c r="F10" s="17"/>
      <c r="G10" s="17"/>
      <c r="H10" s="17"/>
      <c r="I10" s="18"/>
      <c r="J10" s="17"/>
      <c r="K10" s="192"/>
      <c r="L10" s="188"/>
      <c r="M10" s="116" t="str">
        <f t="shared" si="0"/>
        <v/>
      </c>
      <c r="N10" s="115">
        <f t="shared" si="1"/>
        <v>1</v>
      </c>
      <c r="O10" s="117">
        <f t="shared" si="2"/>
        <v>0</v>
      </c>
      <c r="P10" s="46"/>
      <c r="Q10" s="46"/>
    </row>
    <row r="11" spans="1:17" ht="37.15" customHeight="1" x14ac:dyDescent="0.25">
      <c r="A11" s="365">
        <v>4</v>
      </c>
      <c r="B11" s="288"/>
      <c r="C11" s="272"/>
      <c r="D11" s="289"/>
      <c r="E11" s="17"/>
      <c r="F11" s="17"/>
      <c r="G11" s="17"/>
      <c r="H11" s="17"/>
      <c r="I11" s="18"/>
      <c r="J11" s="17"/>
      <c r="K11" s="192"/>
      <c r="L11" s="188"/>
      <c r="M11" s="116" t="str">
        <f t="shared" si="0"/>
        <v/>
      </c>
      <c r="N11" s="115">
        <f t="shared" si="1"/>
        <v>1</v>
      </c>
      <c r="O11" s="117">
        <f t="shared" si="2"/>
        <v>0</v>
      </c>
      <c r="P11" s="46"/>
      <c r="Q11" s="46"/>
    </row>
    <row r="12" spans="1:17" ht="37.15" customHeight="1" x14ac:dyDescent="0.25">
      <c r="A12" s="365">
        <v>5</v>
      </c>
      <c r="B12" s="284"/>
      <c r="C12" s="280"/>
      <c r="D12" s="285"/>
      <c r="E12" s="17"/>
      <c r="F12" s="17"/>
      <c r="G12" s="17"/>
      <c r="H12" s="17"/>
      <c r="I12" s="18"/>
      <c r="J12" s="17"/>
      <c r="K12" s="192"/>
      <c r="L12" s="188"/>
      <c r="M12" s="116" t="str">
        <f t="shared" si="0"/>
        <v/>
      </c>
      <c r="N12" s="115">
        <f t="shared" si="1"/>
        <v>1</v>
      </c>
      <c r="O12" s="117">
        <f t="shared" si="2"/>
        <v>0</v>
      </c>
      <c r="P12" s="46"/>
      <c r="Q12" s="46"/>
    </row>
    <row r="13" spans="1:17" ht="37.15" customHeight="1" x14ac:dyDescent="0.25">
      <c r="A13" s="365">
        <v>6</v>
      </c>
      <c r="B13" s="284"/>
      <c r="C13" s="280"/>
      <c r="D13" s="285"/>
      <c r="E13" s="17"/>
      <c r="F13" s="17"/>
      <c r="G13" s="17"/>
      <c r="H13" s="17"/>
      <c r="I13" s="18"/>
      <c r="J13" s="17"/>
      <c r="K13" s="192"/>
      <c r="L13" s="188"/>
      <c r="M13" s="116" t="str">
        <f t="shared" si="0"/>
        <v/>
      </c>
      <c r="N13" s="115">
        <f t="shared" si="1"/>
        <v>1</v>
      </c>
      <c r="O13" s="117">
        <f t="shared" si="2"/>
        <v>0</v>
      </c>
      <c r="P13" s="46"/>
      <c r="Q13" s="46"/>
    </row>
    <row r="14" spans="1:17" ht="37.15" customHeight="1" x14ac:dyDescent="0.25">
      <c r="A14" s="374">
        <v>7</v>
      </c>
      <c r="B14" s="284"/>
      <c r="C14" s="280"/>
      <c r="D14" s="285"/>
      <c r="E14" s="19"/>
      <c r="F14" s="19"/>
      <c r="G14" s="19"/>
      <c r="H14" s="19"/>
      <c r="I14" s="42"/>
      <c r="J14" s="19"/>
      <c r="K14" s="199"/>
      <c r="L14" s="193"/>
      <c r="M14" s="116" t="str">
        <f t="shared" si="0"/>
        <v/>
      </c>
      <c r="N14" s="115">
        <f t="shared" si="1"/>
        <v>1</v>
      </c>
      <c r="O14" s="117">
        <f t="shared" si="2"/>
        <v>0</v>
      </c>
      <c r="P14" s="46"/>
      <c r="Q14" s="46"/>
    </row>
    <row r="15" spans="1:17" ht="37.15" customHeight="1" x14ac:dyDescent="0.25">
      <c r="A15" s="374">
        <v>8</v>
      </c>
      <c r="B15" s="284"/>
      <c r="C15" s="280"/>
      <c r="D15" s="285"/>
      <c r="E15" s="19"/>
      <c r="F15" s="19"/>
      <c r="G15" s="19"/>
      <c r="H15" s="19"/>
      <c r="I15" s="42"/>
      <c r="J15" s="19"/>
      <c r="K15" s="199"/>
      <c r="L15" s="193"/>
      <c r="M15" s="116" t="str">
        <f t="shared" ref="M15:M22" si="3">IF(AND(COUNTA(D15:H15)&gt;0,N15=1),"Belge Tarihi,Belge Numarası ve KDV Dahil Tutar doldurulduktan sonra KDV Hariç Tutar doldurulabilir.","")</f>
        <v/>
      </c>
      <c r="N15" s="115">
        <f t="shared" ref="N15:N22" si="4">IF(COUNTA(I15:J15)+COUNTA(L15)=3,0,1)</f>
        <v>1</v>
      </c>
      <c r="O15" s="117">
        <f t="shared" si="2"/>
        <v>0</v>
      </c>
      <c r="P15" s="46"/>
      <c r="Q15" s="46"/>
    </row>
    <row r="16" spans="1:17" ht="37.15" customHeight="1" x14ac:dyDescent="0.25">
      <c r="A16" s="374">
        <v>9</v>
      </c>
      <c r="B16" s="284"/>
      <c r="C16" s="280"/>
      <c r="D16" s="285"/>
      <c r="E16" s="19"/>
      <c r="F16" s="19"/>
      <c r="G16" s="19"/>
      <c r="H16" s="19"/>
      <c r="I16" s="42"/>
      <c r="J16" s="19"/>
      <c r="K16" s="199"/>
      <c r="L16" s="193"/>
      <c r="M16" s="116" t="str">
        <f t="shared" si="3"/>
        <v/>
      </c>
      <c r="N16" s="115">
        <f t="shared" si="4"/>
        <v>1</v>
      </c>
      <c r="O16" s="117">
        <f t="shared" si="2"/>
        <v>0</v>
      </c>
      <c r="P16" s="46"/>
      <c r="Q16" s="46"/>
    </row>
    <row r="17" spans="1:17" ht="37.15" customHeight="1" x14ac:dyDescent="0.25">
      <c r="A17" s="374">
        <v>10</v>
      </c>
      <c r="B17" s="284"/>
      <c r="C17" s="280"/>
      <c r="D17" s="285"/>
      <c r="E17" s="19"/>
      <c r="F17" s="19"/>
      <c r="G17" s="19"/>
      <c r="H17" s="19"/>
      <c r="I17" s="42"/>
      <c r="J17" s="19"/>
      <c r="K17" s="199"/>
      <c r="L17" s="193"/>
      <c r="M17" s="116" t="str">
        <f t="shared" si="3"/>
        <v/>
      </c>
      <c r="N17" s="115">
        <f t="shared" si="4"/>
        <v>1</v>
      </c>
      <c r="O17" s="117">
        <f t="shared" si="2"/>
        <v>0</v>
      </c>
      <c r="P17" s="46"/>
      <c r="Q17" s="46"/>
    </row>
    <row r="18" spans="1:17" ht="37.15" customHeight="1" x14ac:dyDescent="0.25">
      <c r="A18" s="374">
        <v>11</v>
      </c>
      <c r="B18" s="284"/>
      <c r="C18" s="280"/>
      <c r="D18" s="285"/>
      <c r="E18" s="19"/>
      <c r="F18" s="19"/>
      <c r="G18" s="19"/>
      <c r="H18" s="19"/>
      <c r="I18" s="42"/>
      <c r="J18" s="19"/>
      <c r="K18" s="199"/>
      <c r="L18" s="193"/>
      <c r="M18" s="116" t="str">
        <f t="shared" si="3"/>
        <v/>
      </c>
      <c r="N18" s="115">
        <f t="shared" si="4"/>
        <v>1</v>
      </c>
      <c r="O18" s="117">
        <f t="shared" si="2"/>
        <v>0</v>
      </c>
      <c r="P18" s="46"/>
      <c r="Q18" s="46"/>
    </row>
    <row r="19" spans="1:17" ht="37.15" customHeight="1" x14ac:dyDescent="0.25">
      <c r="A19" s="374">
        <v>12</v>
      </c>
      <c r="B19" s="284"/>
      <c r="C19" s="280"/>
      <c r="D19" s="285"/>
      <c r="E19" s="19"/>
      <c r="F19" s="19"/>
      <c r="G19" s="19"/>
      <c r="H19" s="19"/>
      <c r="I19" s="42"/>
      <c r="J19" s="19"/>
      <c r="K19" s="199"/>
      <c r="L19" s="193"/>
      <c r="M19" s="116" t="str">
        <f t="shared" si="3"/>
        <v/>
      </c>
      <c r="N19" s="115">
        <f t="shared" si="4"/>
        <v>1</v>
      </c>
      <c r="O19" s="117">
        <f t="shared" si="2"/>
        <v>0</v>
      </c>
      <c r="P19" s="46"/>
      <c r="Q19" s="46"/>
    </row>
    <row r="20" spans="1:17" ht="37.15" customHeight="1" x14ac:dyDescent="0.25">
      <c r="A20" s="374">
        <v>13</v>
      </c>
      <c r="B20" s="284"/>
      <c r="C20" s="280"/>
      <c r="D20" s="285"/>
      <c r="E20" s="19"/>
      <c r="F20" s="19"/>
      <c r="G20" s="19"/>
      <c r="H20" s="19"/>
      <c r="I20" s="42"/>
      <c r="J20" s="19"/>
      <c r="K20" s="199"/>
      <c r="L20" s="193"/>
      <c r="M20" s="116" t="str">
        <f t="shared" si="3"/>
        <v/>
      </c>
      <c r="N20" s="115">
        <f t="shared" si="4"/>
        <v>1</v>
      </c>
      <c r="O20" s="117">
        <f t="shared" si="2"/>
        <v>0</v>
      </c>
      <c r="P20" s="46"/>
      <c r="Q20" s="46"/>
    </row>
    <row r="21" spans="1:17" ht="37.15" customHeight="1" x14ac:dyDescent="0.25">
      <c r="A21" s="374">
        <v>14</v>
      </c>
      <c r="B21" s="284"/>
      <c r="C21" s="280"/>
      <c r="D21" s="285"/>
      <c r="E21" s="19"/>
      <c r="F21" s="19"/>
      <c r="G21" s="19"/>
      <c r="H21" s="19"/>
      <c r="I21" s="42"/>
      <c r="J21" s="19"/>
      <c r="K21" s="199"/>
      <c r="L21" s="193"/>
      <c r="M21" s="116" t="str">
        <f t="shared" si="3"/>
        <v/>
      </c>
      <c r="N21" s="115">
        <f t="shared" si="4"/>
        <v>1</v>
      </c>
      <c r="O21" s="117">
        <f t="shared" si="2"/>
        <v>0</v>
      </c>
      <c r="P21" s="46"/>
      <c r="Q21" s="46"/>
    </row>
    <row r="22" spans="1:17" ht="37.15" customHeight="1" thickBot="1" x14ac:dyDescent="0.3">
      <c r="A22" s="374">
        <v>15</v>
      </c>
      <c r="B22" s="286"/>
      <c r="C22" s="281"/>
      <c r="D22" s="287"/>
      <c r="E22" s="21"/>
      <c r="F22" s="21"/>
      <c r="G22" s="21"/>
      <c r="H22" s="21"/>
      <c r="I22" s="44"/>
      <c r="J22" s="21"/>
      <c r="K22" s="200"/>
      <c r="L22" s="194"/>
      <c r="M22" s="116" t="str">
        <f t="shared" si="3"/>
        <v/>
      </c>
      <c r="N22" s="115">
        <f t="shared" si="4"/>
        <v>1</v>
      </c>
      <c r="O22" s="117">
        <f t="shared" si="2"/>
        <v>0</v>
      </c>
      <c r="P22" s="119">
        <v>1</v>
      </c>
      <c r="Q22" s="46"/>
    </row>
    <row r="23" spans="1:17" ht="37.15" customHeight="1" thickBot="1" x14ac:dyDescent="0.3">
      <c r="A23" s="561" t="s">
        <v>155</v>
      </c>
      <c r="B23" s="561"/>
      <c r="C23" s="561"/>
      <c r="D23" s="561"/>
      <c r="E23" s="561"/>
      <c r="F23" s="561"/>
      <c r="G23" s="561"/>
      <c r="H23" s="561"/>
      <c r="I23" s="565"/>
      <c r="J23" s="303" t="s">
        <v>35</v>
      </c>
      <c r="K23" s="201">
        <f>SUM(K8:K22)</f>
        <v>0</v>
      </c>
      <c r="L23" s="384"/>
      <c r="M23" s="393"/>
      <c r="N23" s="39"/>
      <c r="O23" s="46"/>
      <c r="P23" s="46"/>
      <c r="Q23" s="46"/>
    </row>
    <row r="24" spans="1:17" x14ac:dyDescent="0.25">
      <c r="A24" s="119" t="s">
        <v>136</v>
      </c>
      <c r="B24" s="46"/>
      <c r="C24" s="46"/>
      <c r="D24" s="46"/>
      <c r="E24" s="46"/>
      <c r="F24" s="46"/>
      <c r="G24" s="46"/>
      <c r="H24" s="46"/>
      <c r="I24" s="383"/>
      <c r="J24" s="46"/>
      <c r="K24" s="46"/>
      <c r="L24" s="46"/>
      <c r="M24" s="118" t="str">
        <f t="shared" ref="M24" si="5">IF(AND(K24&gt;0,L24=""),"KDV Dahil Tutar Yazılmalıdır.","")</f>
        <v/>
      </c>
      <c r="N24" s="39"/>
      <c r="O24" s="46"/>
      <c r="P24" s="46"/>
      <c r="Q24" s="46"/>
    </row>
    <row r="25" spans="1:17" x14ac:dyDescent="0.25">
      <c r="A25" s="46"/>
      <c r="B25" s="46"/>
      <c r="C25" s="46"/>
      <c r="D25" s="46"/>
      <c r="E25" s="46"/>
      <c r="F25" s="46"/>
      <c r="G25" s="46"/>
      <c r="H25" s="46"/>
      <c r="I25" s="383"/>
      <c r="J25" s="46"/>
      <c r="K25" s="46"/>
      <c r="L25" s="46"/>
      <c r="M25" s="51"/>
      <c r="N25" s="39"/>
      <c r="O25" s="46"/>
      <c r="P25" s="46"/>
      <c r="Q25" s="46"/>
    </row>
    <row r="26" spans="1:17" ht="18.75" x14ac:dyDescent="0.3">
      <c r="A26" s="46"/>
      <c r="B26" s="46"/>
      <c r="C26" s="46"/>
      <c r="D26" s="352" t="s">
        <v>32</v>
      </c>
      <c r="E26" s="354">
        <f ca="1">imzatarihi</f>
        <v>46091</v>
      </c>
      <c r="F26" s="379" t="s">
        <v>33</v>
      </c>
      <c r="G26" s="355" t="str">
        <f>IF(kurulusyetkilisi&gt;0,kurulusyetkilisi,"")</f>
        <v/>
      </c>
      <c r="H26" s="46"/>
      <c r="I26" s="46"/>
      <c r="J26" s="46"/>
      <c r="K26" s="46"/>
      <c r="L26" s="46"/>
      <c r="M26" s="51"/>
      <c r="N26" s="39"/>
      <c r="O26" s="46"/>
      <c r="P26" s="46"/>
      <c r="Q26" s="46"/>
    </row>
    <row r="27" spans="1:17" ht="18.75" x14ac:dyDescent="0.3">
      <c r="A27" s="46"/>
      <c r="B27" s="46"/>
      <c r="C27" s="46"/>
      <c r="D27" s="46"/>
      <c r="E27" s="234"/>
      <c r="F27" s="379" t="s">
        <v>34</v>
      </c>
      <c r="G27" s="46"/>
      <c r="H27" s="233"/>
      <c r="I27" s="46"/>
      <c r="J27" s="46"/>
      <c r="K27" s="46"/>
      <c r="L27" s="46"/>
      <c r="M27" s="51"/>
      <c r="N27" s="39"/>
      <c r="O27" s="46"/>
      <c r="P27" s="46"/>
      <c r="Q27" s="46"/>
    </row>
    <row r="28" spans="1:17" x14ac:dyDescent="0.25">
      <c r="A28" s="555" t="s">
        <v>97</v>
      </c>
      <c r="B28" s="555"/>
      <c r="C28" s="555"/>
      <c r="D28" s="555"/>
      <c r="E28" s="555"/>
      <c r="F28" s="555"/>
      <c r="G28" s="555"/>
      <c r="H28" s="555"/>
      <c r="I28" s="555"/>
      <c r="J28" s="555"/>
      <c r="K28" s="555"/>
      <c r="L28" s="555"/>
      <c r="M28" s="76"/>
      <c r="N28" s="78"/>
      <c r="O28" s="46"/>
      <c r="P28" s="46"/>
      <c r="Q28" s="46"/>
    </row>
    <row r="29" spans="1:17" ht="15.6" customHeight="1" x14ac:dyDescent="0.25">
      <c r="A29" s="508" t="str">
        <f>IF(YilDonem&lt;&gt;"",CONCATENATE(YilDonem," dönemine aittir."),"")</f>
        <v/>
      </c>
      <c r="B29" s="508"/>
      <c r="C29" s="508"/>
      <c r="D29" s="508"/>
      <c r="E29" s="508"/>
      <c r="F29" s="508"/>
      <c r="G29" s="508"/>
      <c r="H29" s="508"/>
      <c r="I29" s="508"/>
      <c r="J29" s="508"/>
      <c r="K29" s="508"/>
      <c r="L29" s="508"/>
      <c r="M29" s="392"/>
      <c r="N29" s="78"/>
      <c r="O29" s="77"/>
      <c r="P29" s="46"/>
      <c r="Q29" s="46"/>
    </row>
    <row r="30" spans="1:17" ht="15.95" customHeight="1" thickBot="1" x14ac:dyDescent="0.3">
      <c r="A30" s="556" t="s">
        <v>100</v>
      </c>
      <c r="B30" s="556"/>
      <c r="C30" s="556"/>
      <c r="D30" s="556"/>
      <c r="E30" s="556"/>
      <c r="F30" s="556"/>
      <c r="G30" s="556"/>
      <c r="H30" s="556"/>
      <c r="I30" s="556"/>
      <c r="J30" s="556"/>
      <c r="K30" s="556"/>
      <c r="L30" s="556"/>
      <c r="M30" s="392"/>
      <c r="N30" s="78"/>
      <c r="O30" s="77"/>
      <c r="P30" s="46"/>
      <c r="Q30" s="46"/>
    </row>
    <row r="31" spans="1:17" ht="31.7" customHeight="1" thickBot="1" x14ac:dyDescent="0.3">
      <c r="A31" s="546" t="s">
        <v>167</v>
      </c>
      <c r="B31" s="547"/>
      <c r="C31" s="547"/>
      <c r="D31" s="548"/>
      <c r="E31" s="546" t="str">
        <f>IF(ProjeNo&gt;0,ProjeNo,"")</f>
        <v/>
      </c>
      <c r="F31" s="547"/>
      <c r="G31" s="547"/>
      <c r="H31" s="547"/>
      <c r="I31" s="547"/>
      <c r="J31" s="547"/>
      <c r="K31" s="547"/>
      <c r="L31" s="548"/>
      <c r="M31" s="51"/>
      <c r="N31" s="39"/>
      <c r="O31" s="46"/>
      <c r="P31" s="46"/>
      <c r="Q31" s="46"/>
    </row>
    <row r="32" spans="1:17" ht="31.7" customHeight="1" thickBot="1" x14ac:dyDescent="0.3">
      <c r="A32" s="549" t="s">
        <v>168</v>
      </c>
      <c r="B32" s="550"/>
      <c r="C32" s="550"/>
      <c r="D32" s="551"/>
      <c r="E32" s="552" t="str">
        <f>IF(ProjeAdi&gt;0,ProjeAdi,"")</f>
        <v/>
      </c>
      <c r="F32" s="553"/>
      <c r="G32" s="553"/>
      <c r="H32" s="553"/>
      <c r="I32" s="553"/>
      <c r="J32" s="553"/>
      <c r="K32" s="553"/>
      <c r="L32" s="554"/>
      <c r="M32" s="51"/>
      <c r="N32" s="39"/>
      <c r="O32" s="46"/>
      <c r="P32" s="46"/>
      <c r="Q32" s="46"/>
    </row>
    <row r="33" spans="1:17" ht="51.95" customHeight="1" thickBot="1" x14ac:dyDescent="0.3">
      <c r="A33" s="543" t="s">
        <v>3</v>
      </c>
      <c r="B33" s="543" t="s">
        <v>182</v>
      </c>
      <c r="C33" s="543" t="s">
        <v>183</v>
      </c>
      <c r="D33" s="543" t="s">
        <v>98</v>
      </c>
      <c r="E33" s="543" t="s">
        <v>99</v>
      </c>
      <c r="F33" s="543" t="s">
        <v>96</v>
      </c>
      <c r="G33" s="543" t="s">
        <v>94</v>
      </c>
      <c r="H33" s="543" t="s">
        <v>95</v>
      </c>
      <c r="I33" s="562" t="s">
        <v>82</v>
      </c>
      <c r="J33" s="543" t="s">
        <v>83</v>
      </c>
      <c r="K33" s="363" t="s">
        <v>84</v>
      </c>
      <c r="L33" s="363" t="s">
        <v>84</v>
      </c>
      <c r="M33" s="51"/>
      <c r="N33" s="39"/>
      <c r="O33" s="46"/>
      <c r="P33" s="46"/>
      <c r="Q33" s="46"/>
    </row>
    <row r="34" spans="1:17" ht="16.5" thickBot="1" x14ac:dyDescent="0.3">
      <c r="A34" s="559"/>
      <c r="B34" s="544"/>
      <c r="C34" s="544"/>
      <c r="D34" s="559"/>
      <c r="E34" s="559"/>
      <c r="F34" s="559"/>
      <c r="G34" s="559"/>
      <c r="H34" s="559"/>
      <c r="I34" s="560"/>
      <c r="J34" s="559"/>
      <c r="K34" s="395" t="s">
        <v>85</v>
      </c>
      <c r="L34" s="395" t="s">
        <v>88</v>
      </c>
      <c r="M34" s="51"/>
      <c r="N34" s="39"/>
      <c r="O34" s="46"/>
      <c r="P34" s="46"/>
      <c r="Q34" s="46"/>
    </row>
    <row r="35" spans="1:17" ht="37.15" customHeight="1" x14ac:dyDescent="0.25">
      <c r="A35" s="364">
        <v>16</v>
      </c>
      <c r="B35" s="282"/>
      <c r="C35" s="270"/>
      <c r="D35" s="283"/>
      <c r="E35" s="27"/>
      <c r="F35" s="27"/>
      <c r="G35" s="27"/>
      <c r="H35" s="27"/>
      <c r="I35" s="28"/>
      <c r="J35" s="27"/>
      <c r="K35" s="198"/>
      <c r="L35" s="186"/>
      <c r="M35" s="116" t="str">
        <f>IF(AND(COUNTA(D35:H35)&gt;0,N35=1),"Belge Tarihi,Belge Numarası ve KDV Dahil Tutar doldurulduktan sonra KDV Hariç Tutar doldurulabilir.","")</f>
        <v/>
      </c>
      <c r="N35" s="115">
        <f>IF(COUNTA(I35:J35)+COUNTA(L35)=3,0,1)</f>
        <v>1</v>
      </c>
      <c r="O35" s="117">
        <f>IF(N35=1,0,100000000)</f>
        <v>0</v>
      </c>
      <c r="P35" s="46"/>
      <c r="Q35" s="46"/>
    </row>
    <row r="36" spans="1:17" ht="37.15" customHeight="1" x14ac:dyDescent="0.25">
      <c r="A36" s="365">
        <v>17</v>
      </c>
      <c r="B36" s="288"/>
      <c r="C36" s="272"/>
      <c r="D36" s="289"/>
      <c r="E36" s="17"/>
      <c r="F36" s="17"/>
      <c r="G36" s="17"/>
      <c r="H36" s="17"/>
      <c r="I36" s="18"/>
      <c r="J36" s="17"/>
      <c r="K36" s="192"/>
      <c r="L36" s="188"/>
      <c r="M36" s="116" t="str">
        <f t="shared" ref="M36:M49" si="6">IF(AND(COUNTA(D36:H36)&gt;0,N36=1),"Belge Tarihi,Belge Numarası ve KDV Dahil Tutar doldurulduktan sonra KDV Hariç Tutar doldurulabilir.","")</f>
        <v/>
      </c>
      <c r="N36" s="115">
        <f t="shared" ref="N36:N49" si="7">IF(COUNTA(I36:J36)+COUNTA(L36)=3,0,1)</f>
        <v>1</v>
      </c>
      <c r="O36" s="117">
        <f t="shared" ref="O36:O49" si="8">IF(N36=1,0,100000000)</f>
        <v>0</v>
      </c>
      <c r="P36" s="47"/>
      <c r="Q36" s="47"/>
    </row>
    <row r="37" spans="1:17" ht="37.15" customHeight="1" x14ac:dyDescent="0.25">
      <c r="A37" s="365">
        <v>18</v>
      </c>
      <c r="B37" s="288"/>
      <c r="C37" s="272"/>
      <c r="D37" s="289"/>
      <c r="E37" s="17"/>
      <c r="F37" s="17"/>
      <c r="G37" s="17"/>
      <c r="H37" s="17"/>
      <c r="I37" s="18"/>
      <c r="J37" s="17"/>
      <c r="K37" s="192"/>
      <c r="L37" s="188"/>
      <c r="M37" s="116" t="str">
        <f t="shared" si="6"/>
        <v/>
      </c>
      <c r="N37" s="115">
        <f t="shared" si="7"/>
        <v>1</v>
      </c>
      <c r="O37" s="117">
        <f t="shared" si="8"/>
        <v>0</v>
      </c>
      <c r="P37" s="46"/>
      <c r="Q37" s="46"/>
    </row>
    <row r="38" spans="1:17" ht="37.15" customHeight="1" x14ac:dyDescent="0.25">
      <c r="A38" s="365">
        <v>19</v>
      </c>
      <c r="B38" s="288"/>
      <c r="C38" s="272"/>
      <c r="D38" s="289"/>
      <c r="E38" s="17"/>
      <c r="F38" s="17"/>
      <c r="G38" s="17"/>
      <c r="H38" s="17"/>
      <c r="I38" s="18"/>
      <c r="J38" s="17"/>
      <c r="K38" s="192"/>
      <c r="L38" s="188"/>
      <c r="M38" s="116" t="str">
        <f t="shared" si="6"/>
        <v/>
      </c>
      <c r="N38" s="115">
        <f t="shared" si="7"/>
        <v>1</v>
      </c>
      <c r="O38" s="117">
        <f t="shared" si="8"/>
        <v>0</v>
      </c>
      <c r="P38" s="46"/>
      <c r="Q38" s="46"/>
    </row>
    <row r="39" spans="1:17" ht="37.15" customHeight="1" x14ac:dyDescent="0.25">
      <c r="A39" s="365">
        <v>20</v>
      </c>
      <c r="B39" s="284"/>
      <c r="C39" s="280"/>
      <c r="D39" s="285"/>
      <c r="E39" s="17"/>
      <c r="F39" s="17"/>
      <c r="G39" s="17"/>
      <c r="H39" s="17"/>
      <c r="I39" s="18"/>
      <c r="J39" s="17"/>
      <c r="K39" s="192"/>
      <c r="L39" s="188"/>
      <c r="M39" s="116" t="str">
        <f t="shared" si="6"/>
        <v/>
      </c>
      <c r="N39" s="115">
        <f t="shared" si="7"/>
        <v>1</v>
      </c>
      <c r="O39" s="117">
        <f t="shared" si="8"/>
        <v>0</v>
      </c>
      <c r="P39" s="46"/>
      <c r="Q39" s="46"/>
    </row>
    <row r="40" spans="1:17" ht="37.15" customHeight="1" x14ac:dyDescent="0.25">
      <c r="A40" s="365">
        <v>21</v>
      </c>
      <c r="B40" s="284"/>
      <c r="C40" s="280"/>
      <c r="D40" s="285"/>
      <c r="E40" s="17"/>
      <c r="F40" s="17"/>
      <c r="G40" s="17"/>
      <c r="H40" s="17"/>
      <c r="I40" s="18"/>
      <c r="J40" s="17"/>
      <c r="K40" s="192"/>
      <c r="L40" s="188"/>
      <c r="M40" s="116" t="str">
        <f t="shared" si="6"/>
        <v/>
      </c>
      <c r="N40" s="115">
        <f t="shared" si="7"/>
        <v>1</v>
      </c>
      <c r="O40" s="117">
        <f t="shared" si="8"/>
        <v>0</v>
      </c>
      <c r="P40" s="46"/>
      <c r="Q40" s="46"/>
    </row>
    <row r="41" spans="1:17" ht="37.15" customHeight="1" x14ac:dyDescent="0.25">
      <c r="A41" s="374">
        <v>22</v>
      </c>
      <c r="B41" s="284"/>
      <c r="C41" s="280"/>
      <c r="D41" s="285"/>
      <c r="E41" s="19"/>
      <c r="F41" s="19"/>
      <c r="G41" s="19"/>
      <c r="H41" s="19"/>
      <c r="I41" s="42"/>
      <c r="J41" s="19"/>
      <c r="K41" s="199"/>
      <c r="L41" s="193"/>
      <c r="M41" s="116" t="str">
        <f t="shared" si="6"/>
        <v/>
      </c>
      <c r="N41" s="115">
        <f t="shared" si="7"/>
        <v>1</v>
      </c>
      <c r="O41" s="117">
        <f t="shared" si="8"/>
        <v>0</v>
      </c>
      <c r="P41" s="46"/>
      <c r="Q41" s="46"/>
    </row>
    <row r="42" spans="1:17" ht="37.15" customHeight="1" x14ac:dyDescent="0.25">
      <c r="A42" s="374">
        <v>23</v>
      </c>
      <c r="B42" s="284"/>
      <c r="C42" s="280"/>
      <c r="D42" s="285"/>
      <c r="E42" s="19"/>
      <c r="F42" s="19"/>
      <c r="G42" s="19"/>
      <c r="H42" s="19"/>
      <c r="I42" s="42"/>
      <c r="J42" s="19"/>
      <c r="K42" s="199"/>
      <c r="L42" s="193"/>
      <c r="M42" s="116" t="str">
        <f t="shared" si="6"/>
        <v/>
      </c>
      <c r="N42" s="115">
        <f t="shared" si="7"/>
        <v>1</v>
      </c>
      <c r="O42" s="117">
        <f t="shared" si="8"/>
        <v>0</v>
      </c>
      <c r="P42" s="46"/>
      <c r="Q42" s="46"/>
    </row>
    <row r="43" spans="1:17" ht="37.15" customHeight="1" x14ac:dyDescent="0.25">
      <c r="A43" s="374">
        <v>24</v>
      </c>
      <c r="B43" s="284"/>
      <c r="C43" s="280"/>
      <c r="D43" s="285"/>
      <c r="E43" s="19"/>
      <c r="F43" s="19"/>
      <c r="G43" s="19"/>
      <c r="H43" s="19"/>
      <c r="I43" s="42"/>
      <c r="J43" s="19"/>
      <c r="K43" s="199"/>
      <c r="L43" s="193"/>
      <c r="M43" s="116" t="str">
        <f t="shared" si="6"/>
        <v/>
      </c>
      <c r="N43" s="115">
        <f t="shared" si="7"/>
        <v>1</v>
      </c>
      <c r="O43" s="117">
        <f t="shared" si="8"/>
        <v>0</v>
      </c>
      <c r="P43" s="46"/>
      <c r="Q43" s="46"/>
    </row>
    <row r="44" spans="1:17" ht="37.15" customHeight="1" x14ac:dyDescent="0.25">
      <c r="A44" s="374">
        <v>25</v>
      </c>
      <c r="B44" s="284"/>
      <c r="C44" s="280"/>
      <c r="D44" s="285"/>
      <c r="E44" s="19"/>
      <c r="F44" s="19"/>
      <c r="G44" s="19"/>
      <c r="H44" s="19"/>
      <c r="I44" s="42"/>
      <c r="J44" s="19"/>
      <c r="K44" s="199"/>
      <c r="L44" s="193"/>
      <c r="M44" s="116" t="str">
        <f t="shared" si="6"/>
        <v/>
      </c>
      <c r="N44" s="115">
        <f t="shared" si="7"/>
        <v>1</v>
      </c>
      <c r="O44" s="117">
        <f t="shared" si="8"/>
        <v>0</v>
      </c>
      <c r="P44" s="46"/>
      <c r="Q44" s="46"/>
    </row>
    <row r="45" spans="1:17" ht="37.15" customHeight="1" x14ac:dyDescent="0.25">
      <c r="A45" s="374">
        <v>26</v>
      </c>
      <c r="B45" s="284"/>
      <c r="C45" s="280"/>
      <c r="D45" s="285"/>
      <c r="E45" s="19"/>
      <c r="F45" s="19"/>
      <c r="G45" s="19"/>
      <c r="H45" s="19"/>
      <c r="I45" s="42"/>
      <c r="J45" s="19"/>
      <c r="K45" s="199"/>
      <c r="L45" s="193"/>
      <c r="M45" s="116" t="str">
        <f t="shared" si="6"/>
        <v/>
      </c>
      <c r="N45" s="115">
        <f t="shared" si="7"/>
        <v>1</v>
      </c>
      <c r="O45" s="117">
        <f t="shared" si="8"/>
        <v>0</v>
      </c>
      <c r="P45" s="46"/>
      <c r="Q45" s="46"/>
    </row>
    <row r="46" spans="1:17" ht="37.15" customHeight="1" x14ac:dyDescent="0.25">
      <c r="A46" s="374">
        <v>27</v>
      </c>
      <c r="B46" s="284"/>
      <c r="C46" s="280"/>
      <c r="D46" s="285"/>
      <c r="E46" s="19"/>
      <c r="F46" s="19"/>
      <c r="G46" s="19"/>
      <c r="H46" s="19"/>
      <c r="I46" s="42"/>
      <c r="J46" s="19"/>
      <c r="K46" s="199"/>
      <c r="L46" s="193"/>
      <c r="M46" s="116" t="str">
        <f t="shared" si="6"/>
        <v/>
      </c>
      <c r="N46" s="115">
        <f t="shared" si="7"/>
        <v>1</v>
      </c>
      <c r="O46" s="117">
        <f t="shared" si="8"/>
        <v>0</v>
      </c>
      <c r="P46" s="46"/>
      <c r="Q46" s="46"/>
    </row>
    <row r="47" spans="1:17" ht="37.15" customHeight="1" x14ac:dyDescent="0.25">
      <c r="A47" s="374">
        <v>28</v>
      </c>
      <c r="B47" s="284"/>
      <c r="C47" s="280"/>
      <c r="D47" s="285"/>
      <c r="E47" s="19"/>
      <c r="F47" s="19"/>
      <c r="G47" s="19"/>
      <c r="H47" s="19"/>
      <c r="I47" s="42"/>
      <c r="J47" s="19"/>
      <c r="K47" s="199"/>
      <c r="L47" s="193"/>
      <c r="M47" s="116" t="str">
        <f t="shared" si="6"/>
        <v/>
      </c>
      <c r="N47" s="115">
        <f t="shared" si="7"/>
        <v>1</v>
      </c>
      <c r="O47" s="117">
        <f t="shared" si="8"/>
        <v>0</v>
      </c>
      <c r="P47" s="46"/>
      <c r="Q47" s="46"/>
    </row>
    <row r="48" spans="1:17" ht="37.15" customHeight="1" x14ac:dyDescent="0.25">
      <c r="A48" s="374">
        <v>29</v>
      </c>
      <c r="B48" s="284"/>
      <c r="C48" s="280"/>
      <c r="D48" s="285"/>
      <c r="E48" s="19"/>
      <c r="F48" s="19"/>
      <c r="G48" s="19"/>
      <c r="H48" s="19"/>
      <c r="I48" s="42"/>
      <c r="J48" s="19"/>
      <c r="K48" s="199"/>
      <c r="L48" s="193"/>
      <c r="M48" s="116" t="str">
        <f t="shared" si="6"/>
        <v/>
      </c>
      <c r="N48" s="115">
        <f t="shared" si="7"/>
        <v>1</v>
      </c>
      <c r="O48" s="117">
        <f t="shared" si="8"/>
        <v>0</v>
      </c>
      <c r="P48" s="46"/>
      <c r="Q48" s="46"/>
    </row>
    <row r="49" spans="1:17" ht="37.15" customHeight="1" thickBot="1" x14ac:dyDescent="0.3">
      <c r="A49" s="375">
        <v>30</v>
      </c>
      <c r="B49" s="286"/>
      <c r="C49" s="281"/>
      <c r="D49" s="287"/>
      <c r="E49" s="21"/>
      <c r="F49" s="21"/>
      <c r="G49" s="21"/>
      <c r="H49" s="21"/>
      <c r="I49" s="44"/>
      <c r="J49" s="21"/>
      <c r="K49" s="200"/>
      <c r="L49" s="194"/>
      <c r="M49" s="116" t="str">
        <f t="shared" si="6"/>
        <v/>
      </c>
      <c r="N49" s="115">
        <f t="shared" si="7"/>
        <v>1</v>
      </c>
      <c r="O49" s="117">
        <f t="shared" si="8"/>
        <v>0</v>
      </c>
      <c r="P49" s="119">
        <f>IF(COUNTA(I35:L49)&gt;0,1,0)</f>
        <v>0</v>
      </c>
      <c r="Q49" s="46"/>
    </row>
    <row r="50" spans="1:17" ht="37.15" customHeight="1" thickBot="1" x14ac:dyDescent="0.3">
      <c r="A50" s="563" t="s">
        <v>155</v>
      </c>
      <c r="B50" s="563"/>
      <c r="C50" s="563"/>
      <c r="D50" s="563"/>
      <c r="E50" s="563"/>
      <c r="F50" s="563"/>
      <c r="G50" s="563"/>
      <c r="H50" s="563"/>
      <c r="I50" s="564"/>
      <c r="J50" s="367" t="s">
        <v>35</v>
      </c>
      <c r="K50" s="254">
        <f>SUM(K35:K49)+K23</f>
        <v>0</v>
      </c>
      <c r="L50" s="394"/>
      <c r="M50" s="393"/>
      <c r="N50" s="39"/>
      <c r="O50" s="46"/>
      <c r="P50" s="46"/>
      <c r="Q50" s="46"/>
    </row>
    <row r="51" spans="1:17" x14ac:dyDescent="0.25">
      <c r="A51" s="119" t="s">
        <v>136</v>
      </c>
      <c r="B51" s="46"/>
      <c r="C51" s="46"/>
      <c r="D51" s="46"/>
      <c r="E51" s="46"/>
      <c r="F51" s="46"/>
      <c r="G51" s="46"/>
      <c r="H51" s="46"/>
      <c r="I51" s="383"/>
      <c r="J51" s="46"/>
      <c r="K51" s="46"/>
      <c r="L51" s="46"/>
      <c r="M51" s="118" t="str">
        <f t="shared" ref="M51" si="9">IF(AND(K51&gt;0,L51=""),"KDV Dahil Tutar Yazılmalıdır.","")</f>
        <v/>
      </c>
      <c r="N51" s="39"/>
      <c r="O51" s="46"/>
      <c r="P51" s="46"/>
      <c r="Q51" s="46"/>
    </row>
    <row r="52" spans="1:17" x14ac:dyDescent="0.25">
      <c r="A52" s="46"/>
      <c r="B52" s="46"/>
      <c r="C52" s="46"/>
      <c r="D52" s="46"/>
      <c r="E52" s="46"/>
      <c r="F52" s="46"/>
      <c r="G52" s="46"/>
      <c r="H52" s="46"/>
      <c r="I52" s="383"/>
      <c r="J52" s="46"/>
      <c r="K52" s="46"/>
      <c r="L52" s="46"/>
      <c r="M52" s="51"/>
      <c r="N52" s="39"/>
      <c r="O52" s="46"/>
      <c r="P52" s="46"/>
      <c r="Q52" s="46"/>
    </row>
    <row r="53" spans="1:17" ht="18.75" x14ac:dyDescent="0.3">
      <c r="A53" s="46"/>
      <c r="B53" s="46"/>
      <c r="C53" s="46"/>
      <c r="D53" s="352" t="s">
        <v>32</v>
      </c>
      <c r="E53" s="354">
        <f ca="1">imzatarihi</f>
        <v>46091</v>
      </c>
      <c r="F53" s="379" t="s">
        <v>33</v>
      </c>
      <c r="G53" s="355" t="str">
        <f>IF(kurulusyetkilisi&gt;0,kurulusyetkilisi,"")</f>
        <v/>
      </c>
      <c r="H53" s="46"/>
      <c r="I53" s="46"/>
      <c r="J53" s="46"/>
      <c r="K53" s="46"/>
      <c r="L53" s="46"/>
      <c r="M53" s="51"/>
      <c r="N53" s="39"/>
      <c r="O53" s="46"/>
      <c r="P53" s="46"/>
      <c r="Q53" s="46"/>
    </row>
    <row r="54" spans="1:17" ht="18.75" x14ac:dyDescent="0.3">
      <c r="A54" s="46"/>
      <c r="B54" s="46"/>
      <c r="C54" s="46"/>
      <c r="D54" s="46"/>
      <c r="E54" s="234"/>
      <c r="F54" s="379" t="s">
        <v>34</v>
      </c>
      <c r="G54" s="46"/>
      <c r="H54" s="233"/>
      <c r="I54" s="46"/>
      <c r="J54" s="46"/>
      <c r="K54" s="46"/>
      <c r="L54" s="46"/>
      <c r="M54" s="51"/>
      <c r="N54" s="39"/>
      <c r="O54" s="46"/>
      <c r="P54" s="46"/>
      <c r="Q54" s="46"/>
    </row>
    <row r="55" spans="1:17" x14ac:dyDescent="0.25">
      <c r="A55" s="555" t="s">
        <v>97</v>
      </c>
      <c r="B55" s="555"/>
      <c r="C55" s="555"/>
      <c r="D55" s="555"/>
      <c r="E55" s="555"/>
      <c r="F55" s="555"/>
      <c r="G55" s="555"/>
      <c r="H55" s="555"/>
      <c r="I55" s="555"/>
      <c r="J55" s="555"/>
      <c r="K55" s="555"/>
      <c r="L55" s="555"/>
      <c r="M55" s="76"/>
      <c r="N55" s="78"/>
      <c r="O55" s="46"/>
      <c r="P55" s="46"/>
      <c r="Q55" s="46"/>
    </row>
    <row r="56" spans="1:17" ht="15.6" customHeight="1" x14ac:dyDescent="0.25">
      <c r="A56" s="508" t="str">
        <f>IF(YilDonem&lt;&gt;"",CONCATENATE(YilDonem," dönemine aittir."),"")</f>
        <v/>
      </c>
      <c r="B56" s="508"/>
      <c r="C56" s="508"/>
      <c r="D56" s="508"/>
      <c r="E56" s="508"/>
      <c r="F56" s="508"/>
      <c r="G56" s="508"/>
      <c r="H56" s="508"/>
      <c r="I56" s="508"/>
      <c r="J56" s="508"/>
      <c r="K56" s="508"/>
      <c r="L56" s="508"/>
      <c r="M56" s="392"/>
      <c r="N56" s="78"/>
      <c r="O56" s="77"/>
      <c r="P56" s="46"/>
      <c r="Q56" s="46"/>
    </row>
    <row r="57" spans="1:17" ht="15.95" customHeight="1" thickBot="1" x14ac:dyDescent="0.3">
      <c r="A57" s="556" t="s">
        <v>100</v>
      </c>
      <c r="B57" s="556"/>
      <c r="C57" s="556"/>
      <c r="D57" s="556"/>
      <c r="E57" s="556"/>
      <c r="F57" s="556"/>
      <c r="G57" s="556"/>
      <c r="H57" s="556"/>
      <c r="I57" s="556"/>
      <c r="J57" s="556"/>
      <c r="K57" s="556"/>
      <c r="L57" s="556"/>
      <c r="M57" s="392"/>
      <c r="N57" s="78"/>
      <c r="O57" s="77"/>
      <c r="P57" s="46"/>
      <c r="Q57" s="46"/>
    </row>
    <row r="58" spans="1:17" ht="31.7" customHeight="1" thickBot="1" x14ac:dyDescent="0.3">
      <c r="A58" s="546" t="s">
        <v>167</v>
      </c>
      <c r="B58" s="547"/>
      <c r="C58" s="547"/>
      <c r="D58" s="548"/>
      <c r="E58" s="546" t="str">
        <f>IF(ProjeNo&gt;0,ProjeNo,"")</f>
        <v/>
      </c>
      <c r="F58" s="547"/>
      <c r="G58" s="547"/>
      <c r="H58" s="547"/>
      <c r="I58" s="547"/>
      <c r="J58" s="547"/>
      <c r="K58" s="547"/>
      <c r="L58" s="548"/>
      <c r="M58" s="51"/>
      <c r="N58" s="39"/>
      <c r="O58" s="46"/>
      <c r="P58" s="46"/>
      <c r="Q58" s="46"/>
    </row>
    <row r="59" spans="1:17" ht="31.7" customHeight="1" thickBot="1" x14ac:dyDescent="0.3">
      <c r="A59" s="549" t="s">
        <v>168</v>
      </c>
      <c r="B59" s="550"/>
      <c r="C59" s="550"/>
      <c r="D59" s="551"/>
      <c r="E59" s="552" t="str">
        <f>IF(ProjeAdi&gt;0,ProjeAdi,"")</f>
        <v/>
      </c>
      <c r="F59" s="553"/>
      <c r="G59" s="553"/>
      <c r="H59" s="553"/>
      <c r="I59" s="553"/>
      <c r="J59" s="553"/>
      <c r="K59" s="553"/>
      <c r="L59" s="554"/>
      <c r="M59" s="51"/>
      <c r="N59" s="39"/>
      <c r="O59" s="46"/>
      <c r="P59" s="46"/>
      <c r="Q59" s="46"/>
    </row>
    <row r="60" spans="1:17" ht="51.95" customHeight="1" thickBot="1" x14ac:dyDescent="0.3">
      <c r="A60" s="543" t="s">
        <v>3</v>
      </c>
      <c r="B60" s="543" t="s">
        <v>182</v>
      </c>
      <c r="C60" s="543" t="s">
        <v>183</v>
      </c>
      <c r="D60" s="543" t="s">
        <v>98</v>
      </c>
      <c r="E60" s="543" t="s">
        <v>99</v>
      </c>
      <c r="F60" s="543" t="s">
        <v>96</v>
      </c>
      <c r="G60" s="543" t="s">
        <v>94</v>
      </c>
      <c r="H60" s="543" t="s">
        <v>95</v>
      </c>
      <c r="I60" s="562" t="s">
        <v>82</v>
      </c>
      <c r="J60" s="543" t="s">
        <v>83</v>
      </c>
      <c r="K60" s="363" t="s">
        <v>84</v>
      </c>
      <c r="L60" s="363" t="s">
        <v>84</v>
      </c>
      <c r="M60" s="51"/>
      <c r="N60" s="39"/>
      <c r="O60" s="46"/>
      <c r="P60" s="46"/>
      <c r="Q60" s="46"/>
    </row>
    <row r="61" spans="1:17" ht="16.5" thickBot="1" x14ac:dyDescent="0.3">
      <c r="A61" s="559"/>
      <c r="B61" s="544"/>
      <c r="C61" s="544"/>
      <c r="D61" s="559"/>
      <c r="E61" s="559"/>
      <c r="F61" s="559"/>
      <c r="G61" s="559"/>
      <c r="H61" s="559"/>
      <c r="I61" s="560"/>
      <c r="J61" s="559"/>
      <c r="K61" s="395" t="s">
        <v>85</v>
      </c>
      <c r="L61" s="395" t="s">
        <v>88</v>
      </c>
      <c r="M61" s="51"/>
      <c r="N61" s="39"/>
      <c r="O61" s="46"/>
      <c r="P61" s="46"/>
      <c r="Q61" s="46"/>
    </row>
    <row r="62" spans="1:17" ht="37.15" customHeight="1" x14ac:dyDescent="0.25">
      <c r="A62" s="364">
        <v>31</v>
      </c>
      <c r="B62" s="282"/>
      <c r="C62" s="270"/>
      <c r="D62" s="283"/>
      <c r="E62" s="27"/>
      <c r="F62" s="27"/>
      <c r="G62" s="27"/>
      <c r="H62" s="27"/>
      <c r="I62" s="28"/>
      <c r="J62" s="27"/>
      <c r="K62" s="198"/>
      <c r="L62" s="186"/>
      <c r="M62" s="116" t="str">
        <f>IF(AND(COUNTA(D62:H62)&gt;0,N62=1),"Belge Tarihi,Belge Numarası ve KDV Dahil Tutar doldurulduktan sonra KDV Hariç Tutar doldurulabilir.","")</f>
        <v/>
      </c>
      <c r="N62" s="115">
        <f>IF(COUNTA(I62:J62)+COUNTA(L62)=3,0,1)</f>
        <v>1</v>
      </c>
      <c r="O62" s="117">
        <f>IF(N62=1,0,100000000)</f>
        <v>0</v>
      </c>
      <c r="P62" s="46"/>
      <c r="Q62" s="46"/>
    </row>
    <row r="63" spans="1:17" ht="37.15" customHeight="1" x14ac:dyDescent="0.25">
      <c r="A63" s="365">
        <v>32</v>
      </c>
      <c r="B63" s="288"/>
      <c r="C63" s="272"/>
      <c r="D63" s="289"/>
      <c r="E63" s="17"/>
      <c r="F63" s="17"/>
      <c r="G63" s="17"/>
      <c r="H63" s="17"/>
      <c r="I63" s="18"/>
      <c r="J63" s="17"/>
      <c r="K63" s="192"/>
      <c r="L63" s="188"/>
      <c r="M63" s="116" t="str">
        <f t="shared" ref="M63:M76" si="10">IF(AND(COUNTA(D63:H63)&gt;0,N63=1),"Belge Tarihi,Belge Numarası ve KDV Dahil Tutar doldurulduktan sonra KDV Hariç Tutar doldurulabilir.","")</f>
        <v/>
      </c>
      <c r="N63" s="115">
        <f t="shared" ref="N63:N76" si="11">IF(COUNTA(I63:J63)+COUNTA(L63)=3,0,1)</f>
        <v>1</v>
      </c>
      <c r="O63" s="117">
        <f t="shared" ref="O63:O76" si="12">IF(N63=1,0,100000000)</f>
        <v>0</v>
      </c>
      <c r="P63" s="46"/>
      <c r="Q63" s="46"/>
    </row>
    <row r="64" spans="1:17" ht="37.15" customHeight="1" x14ac:dyDescent="0.25">
      <c r="A64" s="365">
        <v>33</v>
      </c>
      <c r="B64" s="288"/>
      <c r="C64" s="272"/>
      <c r="D64" s="289"/>
      <c r="E64" s="17"/>
      <c r="F64" s="17"/>
      <c r="G64" s="17"/>
      <c r="H64" s="17"/>
      <c r="I64" s="18"/>
      <c r="J64" s="17"/>
      <c r="K64" s="192"/>
      <c r="L64" s="188"/>
      <c r="M64" s="116" t="str">
        <f t="shared" si="10"/>
        <v/>
      </c>
      <c r="N64" s="115">
        <f t="shared" si="11"/>
        <v>1</v>
      </c>
      <c r="O64" s="117">
        <f t="shared" si="12"/>
        <v>0</v>
      </c>
      <c r="P64" s="46"/>
      <c r="Q64" s="46"/>
    </row>
    <row r="65" spans="1:17" ht="37.15" customHeight="1" x14ac:dyDescent="0.25">
      <c r="A65" s="365">
        <v>34</v>
      </c>
      <c r="B65" s="288"/>
      <c r="C65" s="272"/>
      <c r="D65" s="289"/>
      <c r="E65" s="17"/>
      <c r="F65" s="17"/>
      <c r="G65" s="17"/>
      <c r="H65" s="17"/>
      <c r="I65" s="18"/>
      <c r="J65" s="17"/>
      <c r="K65" s="192"/>
      <c r="L65" s="188"/>
      <c r="M65" s="116" t="str">
        <f t="shared" si="10"/>
        <v/>
      </c>
      <c r="N65" s="115">
        <f t="shared" si="11"/>
        <v>1</v>
      </c>
      <c r="O65" s="117">
        <f t="shared" si="12"/>
        <v>0</v>
      </c>
      <c r="P65" s="46"/>
      <c r="Q65" s="46"/>
    </row>
    <row r="66" spans="1:17" ht="37.15" customHeight="1" x14ac:dyDescent="0.25">
      <c r="A66" s="365">
        <v>35</v>
      </c>
      <c r="B66" s="284"/>
      <c r="C66" s="280"/>
      <c r="D66" s="285"/>
      <c r="E66" s="17"/>
      <c r="F66" s="17"/>
      <c r="G66" s="17"/>
      <c r="H66" s="17"/>
      <c r="I66" s="18"/>
      <c r="J66" s="17"/>
      <c r="K66" s="192"/>
      <c r="L66" s="188"/>
      <c r="M66" s="116" t="str">
        <f t="shared" si="10"/>
        <v/>
      </c>
      <c r="N66" s="115">
        <f t="shared" si="11"/>
        <v>1</v>
      </c>
      <c r="O66" s="117">
        <f t="shared" si="12"/>
        <v>0</v>
      </c>
      <c r="P66" s="47"/>
      <c r="Q66" s="47"/>
    </row>
    <row r="67" spans="1:17" ht="37.15" customHeight="1" x14ac:dyDescent="0.25">
      <c r="A67" s="365">
        <v>36</v>
      </c>
      <c r="B67" s="284"/>
      <c r="C67" s="280"/>
      <c r="D67" s="285"/>
      <c r="E67" s="17"/>
      <c r="F67" s="17"/>
      <c r="G67" s="17"/>
      <c r="H67" s="17"/>
      <c r="I67" s="18"/>
      <c r="J67" s="17"/>
      <c r="K67" s="192"/>
      <c r="L67" s="188"/>
      <c r="M67" s="116" t="str">
        <f t="shared" si="10"/>
        <v/>
      </c>
      <c r="N67" s="115">
        <f t="shared" si="11"/>
        <v>1</v>
      </c>
      <c r="O67" s="117">
        <f t="shared" si="12"/>
        <v>0</v>
      </c>
      <c r="P67" s="46"/>
      <c r="Q67" s="46"/>
    </row>
    <row r="68" spans="1:17" ht="37.15" customHeight="1" x14ac:dyDescent="0.25">
      <c r="A68" s="365">
        <v>37</v>
      </c>
      <c r="B68" s="284"/>
      <c r="C68" s="280"/>
      <c r="D68" s="285"/>
      <c r="E68" s="19"/>
      <c r="F68" s="19"/>
      <c r="G68" s="19"/>
      <c r="H68" s="19"/>
      <c r="I68" s="42"/>
      <c r="J68" s="19"/>
      <c r="K68" s="199"/>
      <c r="L68" s="193"/>
      <c r="M68" s="116" t="str">
        <f t="shared" si="10"/>
        <v/>
      </c>
      <c r="N68" s="115">
        <f t="shared" si="11"/>
        <v>1</v>
      </c>
      <c r="O68" s="117">
        <f t="shared" si="12"/>
        <v>0</v>
      </c>
      <c r="P68" s="46"/>
      <c r="Q68" s="46"/>
    </row>
    <row r="69" spans="1:17" ht="37.15" customHeight="1" x14ac:dyDescent="0.25">
      <c r="A69" s="374">
        <v>38</v>
      </c>
      <c r="B69" s="284"/>
      <c r="C69" s="280"/>
      <c r="D69" s="285"/>
      <c r="E69" s="19"/>
      <c r="F69" s="19"/>
      <c r="G69" s="19"/>
      <c r="H69" s="19"/>
      <c r="I69" s="42"/>
      <c r="J69" s="19"/>
      <c r="K69" s="199"/>
      <c r="L69" s="193"/>
      <c r="M69" s="116" t="str">
        <f t="shared" si="10"/>
        <v/>
      </c>
      <c r="N69" s="115">
        <f t="shared" si="11"/>
        <v>1</v>
      </c>
      <c r="O69" s="117">
        <f t="shared" si="12"/>
        <v>0</v>
      </c>
      <c r="P69" s="46"/>
      <c r="Q69" s="46"/>
    </row>
    <row r="70" spans="1:17" ht="37.15" customHeight="1" x14ac:dyDescent="0.25">
      <c r="A70" s="374">
        <v>39</v>
      </c>
      <c r="B70" s="284"/>
      <c r="C70" s="280"/>
      <c r="D70" s="285"/>
      <c r="E70" s="19"/>
      <c r="F70" s="19"/>
      <c r="G70" s="19"/>
      <c r="H70" s="19"/>
      <c r="I70" s="42"/>
      <c r="J70" s="19"/>
      <c r="K70" s="199"/>
      <c r="L70" s="193"/>
      <c r="M70" s="116" t="str">
        <f t="shared" si="10"/>
        <v/>
      </c>
      <c r="N70" s="115">
        <f t="shared" si="11"/>
        <v>1</v>
      </c>
      <c r="O70" s="117">
        <f t="shared" si="12"/>
        <v>0</v>
      </c>
      <c r="P70" s="46"/>
      <c r="Q70" s="46"/>
    </row>
    <row r="71" spans="1:17" ht="37.15" customHeight="1" x14ac:dyDescent="0.25">
      <c r="A71" s="374">
        <v>40</v>
      </c>
      <c r="B71" s="284"/>
      <c r="C71" s="280"/>
      <c r="D71" s="285"/>
      <c r="E71" s="19"/>
      <c r="F71" s="19"/>
      <c r="G71" s="19"/>
      <c r="H71" s="19"/>
      <c r="I71" s="42"/>
      <c r="J71" s="19"/>
      <c r="K71" s="199"/>
      <c r="L71" s="193"/>
      <c r="M71" s="116" t="str">
        <f t="shared" si="10"/>
        <v/>
      </c>
      <c r="N71" s="115">
        <f t="shared" si="11"/>
        <v>1</v>
      </c>
      <c r="O71" s="117">
        <f t="shared" si="12"/>
        <v>0</v>
      </c>
      <c r="P71" s="46"/>
      <c r="Q71" s="46"/>
    </row>
    <row r="72" spans="1:17" ht="37.15" customHeight="1" x14ac:dyDescent="0.25">
      <c r="A72" s="374">
        <v>41</v>
      </c>
      <c r="B72" s="284"/>
      <c r="C72" s="280"/>
      <c r="D72" s="285"/>
      <c r="E72" s="19"/>
      <c r="F72" s="19"/>
      <c r="G72" s="19"/>
      <c r="H72" s="19"/>
      <c r="I72" s="42"/>
      <c r="J72" s="19"/>
      <c r="K72" s="199"/>
      <c r="L72" s="193"/>
      <c r="M72" s="116" t="str">
        <f t="shared" si="10"/>
        <v/>
      </c>
      <c r="N72" s="115">
        <f t="shared" si="11"/>
        <v>1</v>
      </c>
      <c r="O72" s="117">
        <f t="shared" si="12"/>
        <v>0</v>
      </c>
      <c r="P72" s="46"/>
      <c r="Q72" s="46"/>
    </row>
    <row r="73" spans="1:17" ht="37.15" customHeight="1" x14ac:dyDescent="0.25">
      <c r="A73" s="374">
        <v>42</v>
      </c>
      <c r="B73" s="284"/>
      <c r="C73" s="280"/>
      <c r="D73" s="285"/>
      <c r="E73" s="19"/>
      <c r="F73" s="19"/>
      <c r="G73" s="19"/>
      <c r="H73" s="19"/>
      <c r="I73" s="42"/>
      <c r="J73" s="19"/>
      <c r="K73" s="199"/>
      <c r="L73" s="193"/>
      <c r="M73" s="116" t="str">
        <f t="shared" si="10"/>
        <v/>
      </c>
      <c r="N73" s="115">
        <f t="shared" si="11"/>
        <v>1</v>
      </c>
      <c r="O73" s="117">
        <f t="shared" si="12"/>
        <v>0</v>
      </c>
      <c r="P73" s="46"/>
      <c r="Q73" s="46"/>
    </row>
    <row r="74" spans="1:17" ht="37.15" customHeight="1" x14ac:dyDescent="0.25">
      <c r="A74" s="374">
        <v>43</v>
      </c>
      <c r="B74" s="284"/>
      <c r="C74" s="280"/>
      <c r="D74" s="285"/>
      <c r="E74" s="19"/>
      <c r="F74" s="19"/>
      <c r="G74" s="19"/>
      <c r="H74" s="19"/>
      <c r="I74" s="42"/>
      <c r="J74" s="19"/>
      <c r="K74" s="199"/>
      <c r="L74" s="193"/>
      <c r="M74" s="116" t="str">
        <f t="shared" si="10"/>
        <v/>
      </c>
      <c r="N74" s="115">
        <f t="shared" si="11"/>
        <v>1</v>
      </c>
      <c r="O74" s="117">
        <f t="shared" si="12"/>
        <v>0</v>
      </c>
      <c r="P74" s="46"/>
      <c r="Q74" s="46"/>
    </row>
    <row r="75" spans="1:17" ht="37.15" customHeight="1" x14ac:dyDescent="0.25">
      <c r="A75" s="374">
        <v>44</v>
      </c>
      <c r="B75" s="284"/>
      <c r="C75" s="280"/>
      <c r="D75" s="285"/>
      <c r="E75" s="19"/>
      <c r="F75" s="19"/>
      <c r="G75" s="19"/>
      <c r="H75" s="19"/>
      <c r="I75" s="42"/>
      <c r="J75" s="19"/>
      <c r="K75" s="199"/>
      <c r="L75" s="193"/>
      <c r="M75" s="116" t="str">
        <f t="shared" si="10"/>
        <v/>
      </c>
      <c r="N75" s="115">
        <f t="shared" si="11"/>
        <v>1</v>
      </c>
      <c r="O75" s="117">
        <f t="shared" si="12"/>
        <v>0</v>
      </c>
      <c r="P75" s="46"/>
      <c r="Q75" s="46"/>
    </row>
    <row r="76" spans="1:17" ht="37.15" customHeight="1" thickBot="1" x14ac:dyDescent="0.3">
      <c r="A76" s="375">
        <v>45</v>
      </c>
      <c r="B76" s="286"/>
      <c r="C76" s="281"/>
      <c r="D76" s="287"/>
      <c r="E76" s="21"/>
      <c r="F76" s="21"/>
      <c r="G76" s="21"/>
      <c r="H76" s="21"/>
      <c r="I76" s="44"/>
      <c r="J76" s="21"/>
      <c r="K76" s="200"/>
      <c r="L76" s="194"/>
      <c r="M76" s="116" t="str">
        <f t="shared" si="10"/>
        <v/>
      </c>
      <c r="N76" s="115">
        <f t="shared" si="11"/>
        <v>1</v>
      </c>
      <c r="O76" s="117">
        <f t="shared" si="12"/>
        <v>0</v>
      </c>
      <c r="P76" s="119">
        <f>IF(COUNTA(I62:L76)&gt;0,1,0)</f>
        <v>0</v>
      </c>
      <c r="Q76" s="46"/>
    </row>
    <row r="77" spans="1:17" ht="37.15" customHeight="1" thickBot="1" x14ac:dyDescent="0.3">
      <c r="A77" s="563" t="s">
        <v>155</v>
      </c>
      <c r="B77" s="563"/>
      <c r="C77" s="563"/>
      <c r="D77" s="563"/>
      <c r="E77" s="563"/>
      <c r="F77" s="563"/>
      <c r="G77" s="563"/>
      <c r="H77" s="563"/>
      <c r="I77" s="564"/>
      <c r="J77" s="367" t="s">
        <v>35</v>
      </c>
      <c r="K77" s="254">
        <f>SUM(K62:K76)+K50</f>
        <v>0</v>
      </c>
      <c r="L77" s="394"/>
      <c r="M77" s="393"/>
      <c r="N77" s="39"/>
      <c r="O77" s="46"/>
      <c r="P77" s="46"/>
      <c r="Q77" s="46"/>
    </row>
    <row r="78" spans="1:17" x14ac:dyDescent="0.25">
      <c r="A78" s="119" t="s">
        <v>136</v>
      </c>
      <c r="B78" s="46"/>
      <c r="C78" s="46"/>
      <c r="D78" s="46"/>
      <c r="E78" s="46"/>
      <c r="F78" s="46"/>
      <c r="G78" s="46"/>
      <c r="H78" s="46"/>
      <c r="I78" s="383"/>
      <c r="J78" s="46"/>
      <c r="K78" s="46"/>
      <c r="L78" s="46"/>
      <c r="M78" s="118" t="str">
        <f t="shared" ref="M78" si="13">IF(AND(K78&gt;0,L78=""),"KDV Dahil Tutar Yazılmalıdır.","")</f>
        <v/>
      </c>
      <c r="N78" s="39"/>
      <c r="O78" s="46"/>
      <c r="P78" s="46"/>
      <c r="Q78" s="46"/>
    </row>
    <row r="79" spans="1:17" x14ac:dyDescent="0.25">
      <c r="A79" s="46"/>
      <c r="B79" s="46"/>
      <c r="C79" s="46"/>
      <c r="D79" s="46"/>
      <c r="E79" s="46"/>
      <c r="F79" s="46"/>
      <c r="G79" s="46"/>
      <c r="H79" s="46"/>
      <c r="I79" s="383"/>
      <c r="J79" s="46"/>
      <c r="K79" s="46"/>
      <c r="L79" s="46"/>
      <c r="M79" s="51"/>
      <c r="N79" s="39"/>
      <c r="O79" s="46"/>
      <c r="P79" s="46"/>
      <c r="Q79" s="46"/>
    </row>
    <row r="80" spans="1:17" ht="18.75" x14ac:dyDescent="0.3">
      <c r="A80" s="46"/>
      <c r="B80" s="46"/>
      <c r="C80" s="46"/>
      <c r="D80" s="352" t="s">
        <v>32</v>
      </c>
      <c r="E80" s="354">
        <f ca="1">imzatarihi</f>
        <v>46091</v>
      </c>
      <c r="F80" s="379" t="s">
        <v>33</v>
      </c>
      <c r="G80" s="355" t="str">
        <f>IF(kurulusyetkilisi&gt;0,kurulusyetkilisi,"")</f>
        <v/>
      </c>
      <c r="H80" s="46"/>
      <c r="I80" s="46"/>
      <c r="J80" s="46"/>
      <c r="K80" s="46"/>
      <c r="L80" s="46"/>
      <c r="M80" s="51"/>
      <c r="N80" s="39"/>
      <c r="O80" s="46"/>
      <c r="P80" s="46"/>
      <c r="Q80" s="46"/>
    </row>
    <row r="81" spans="1:17" ht="18.75" x14ac:dyDescent="0.3">
      <c r="A81" s="46"/>
      <c r="B81" s="46"/>
      <c r="C81" s="46"/>
      <c r="D81" s="46"/>
      <c r="E81" s="234"/>
      <c r="F81" s="379" t="s">
        <v>34</v>
      </c>
      <c r="G81" s="46"/>
      <c r="H81" s="233"/>
      <c r="I81" s="46"/>
      <c r="J81" s="46"/>
      <c r="K81" s="46"/>
      <c r="L81" s="46"/>
      <c r="M81" s="51"/>
      <c r="N81" s="39"/>
      <c r="O81" s="46"/>
      <c r="P81" s="46"/>
      <c r="Q81" s="46"/>
    </row>
    <row r="82" spans="1:17" x14ac:dyDescent="0.25">
      <c r="A82" s="555" t="s">
        <v>97</v>
      </c>
      <c r="B82" s="555"/>
      <c r="C82" s="555"/>
      <c r="D82" s="555"/>
      <c r="E82" s="555"/>
      <c r="F82" s="555"/>
      <c r="G82" s="555"/>
      <c r="H82" s="555"/>
      <c r="I82" s="555"/>
      <c r="J82" s="555"/>
      <c r="K82" s="555"/>
      <c r="L82" s="555"/>
      <c r="M82" s="76"/>
      <c r="N82" s="78"/>
      <c r="O82" s="46"/>
      <c r="P82" s="46"/>
      <c r="Q82" s="46"/>
    </row>
    <row r="83" spans="1:17" ht="15.6" customHeight="1" x14ac:dyDescent="0.25">
      <c r="A83" s="508" t="str">
        <f>IF(YilDonem&lt;&gt;"",CONCATENATE(YilDonem," dönemine aittir."),"")</f>
        <v/>
      </c>
      <c r="B83" s="508"/>
      <c r="C83" s="508"/>
      <c r="D83" s="508"/>
      <c r="E83" s="508"/>
      <c r="F83" s="508"/>
      <c r="G83" s="508"/>
      <c r="H83" s="508"/>
      <c r="I83" s="508"/>
      <c r="J83" s="508"/>
      <c r="K83" s="508"/>
      <c r="L83" s="508"/>
      <c r="M83" s="392"/>
      <c r="N83" s="78"/>
      <c r="O83" s="77"/>
      <c r="P83" s="46"/>
      <c r="Q83" s="46"/>
    </row>
    <row r="84" spans="1:17" ht="15.95" customHeight="1" thickBot="1" x14ac:dyDescent="0.3">
      <c r="A84" s="556" t="s">
        <v>100</v>
      </c>
      <c r="B84" s="556"/>
      <c r="C84" s="556"/>
      <c r="D84" s="556"/>
      <c r="E84" s="556"/>
      <c r="F84" s="556"/>
      <c r="G84" s="556"/>
      <c r="H84" s="556"/>
      <c r="I84" s="556"/>
      <c r="J84" s="556"/>
      <c r="K84" s="556"/>
      <c r="L84" s="556"/>
      <c r="M84" s="392"/>
      <c r="N84" s="78"/>
      <c r="O84" s="77"/>
      <c r="P84" s="46"/>
      <c r="Q84" s="46"/>
    </row>
    <row r="85" spans="1:17" ht="31.7" customHeight="1" thickBot="1" x14ac:dyDescent="0.3">
      <c r="A85" s="546" t="s">
        <v>167</v>
      </c>
      <c r="B85" s="547"/>
      <c r="C85" s="547"/>
      <c r="D85" s="548"/>
      <c r="E85" s="546" t="str">
        <f>IF(ProjeNo&gt;0,ProjeNo,"")</f>
        <v/>
      </c>
      <c r="F85" s="547"/>
      <c r="G85" s="547"/>
      <c r="H85" s="547"/>
      <c r="I85" s="547"/>
      <c r="J85" s="547"/>
      <c r="K85" s="547"/>
      <c r="L85" s="548"/>
      <c r="M85" s="51"/>
      <c r="N85" s="39"/>
      <c r="O85" s="46"/>
      <c r="P85" s="46"/>
      <c r="Q85" s="46"/>
    </row>
    <row r="86" spans="1:17" ht="31.7" customHeight="1" thickBot="1" x14ac:dyDescent="0.3">
      <c r="A86" s="549" t="s">
        <v>168</v>
      </c>
      <c r="B86" s="550"/>
      <c r="C86" s="550"/>
      <c r="D86" s="551"/>
      <c r="E86" s="552" t="str">
        <f>IF(ProjeAdi&gt;0,ProjeAdi,"")</f>
        <v/>
      </c>
      <c r="F86" s="553"/>
      <c r="G86" s="553"/>
      <c r="H86" s="553"/>
      <c r="I86" s="553"/>
      <c r="J86" s="553"/>
      <c r="K86" s="553"/>
      <c r="L86" s="554"/>
      <c r="M86" s="51"/>
      <c r="N86" s="39"/>
      <c r="O86" s="46"/>
      <c r="P86" s="46"/>
      <c r="Q86" s="46"/>
    </row>
    <row r="87" spans="1:17" ht="51.95" customHeight="1" thickBot="1" x14ac:dyDescent="0.3">
      <c r="A87" s="543" t="s">
        <v>3</v>
      </c>
      <c r="B87" s="543" t="s">
        <v>182</v>
      </c>
      <c r="C87" s="543" t="s">
        <v>183</v>
      </c>
      <c r="D87" s="543" t="s">
        <v>98</v>
      </c>
      <c r="E87" s="543" t="s">
        <v>99</v>
      </c>
      <c r="F87" s="543" t="s">
        <v>96</v>
      </c>
      <c r="G87" s="543" t="s">
        <v>94</v>
      </c>
      <c r="H87" s="543" t="s">
        <v>95</v>
      </c>
      <c r="I87" s="562" t="s">
        <v>82</v>
      </c>
      <c r="J87" s="543" t="s">
        <v>83</v>
      </c>
      <c r="K87" s="363" t="s">
        <v>84</v>
      </c>
      <c r="L87" s="363" t="s">
        <v>84</v>
      </c>
      <c r="M87" s="51"/>
      <c r="N87" s="39"/>
      <c r="O87" s="46"/>
      <c r="P87" s="46"/>
      <c r="Q87" s="46"/>
    </row>
    <row r="88" spans="1:17" ht="16.5" thickBot="1" x14ac:dyDescent="0.3">
      <c r="A88" s="559"/>
      <c r="B88" s="544"/>
      <c r="C88" s="544"/>
      <c r="D88" s="559"/>
      <c r="E88" s="559"/>
      <c r="F88" s="559"/>
      <c r="G88" s="559"/>
      <c r="H88" s="559"/>
      <c r="I88" s="560"/>
      <c r="J88" s="559"/>
      <c r="K88" s="395" t="s">
        <v>85</v>
      </c>
      <c r="L88" s="395" t="s">
        <v>88</v>
      </c>
      <c r="M88" s="51"/>
      <c r="N88" s="39"/>
      <c r="O88" s="46"/>
      <c r="P88" s="46"/>
      <c r="Q88" s="46"/>
    </row>
    <row r="89" spans="1:17" ht="37.15" customHeight="1" x14ac:dyDescent="0.25">
      <c r="A89" s="364">
        <v>46</v>
      </c>
      <c r="B89" s="282"/>
      <c r="C89" s="270"/>
      <c r="D89" s="283"/>
      <c r="E89" s="27"/>
      <c r="F89" s="27"/>
      <c r="G89" s="27"/>
      <c r="H89" s="27"/>
      <c r="I89" s="28"/>
      <c r="J89" s="27"/>
      <c r="K89" s="198"/>
      <c r="L89" s="186"/>
      <c r="M89" s="116" t="str">
        <f>IF(AND(COUNTA(D89:H89)&gt;0,N89=1),"Belge Tarihi,Belge Numarası ve KDV Dahil Tutar doldurulduktan sonra KDV Hariç Tutar doldurulabilir.","")</f>
        <v/>
      </c>
      <c r="N89" s="115">
        <f>IF(COUNTA(I89:J89)+COUNTA(L89)=3,0,1)</f>
        <v>1</v>
      </c>
      <c r="O89" s="117">
        <f>IF(N89=1,0,100000000)</f>
        <v>0</v>
      </c>
      <c r="P89" s="46"/>
      <c r="Q89" s="46"/>
    </row>
    <row r="90" spans="1:17" ht="37.15" customHeight="1" x14ac:dyDescent="0.25">
      <c r="A90" s="365">
        <v>47</v>
      </c>
      <c r="B90" s="288"/>
      <c r="C90" s="272"/>
      <c r="D90" s="289"/>
      <c r="E90" s="17"/>
      <c r="F90" s="17"/>
      <c r="G90" s="17"/>
      <c r="H90" s="17"/>
      <c r="I90" s="18"/>
      <c r="J90" s="17"/>
      <c r="K90" s="192"/>
      <c r="L90" s="188"/>
      <c r="M90" s="116" t="str">
        <f t="shared" ref="M90:M103" si="14">IF(AND(COUNTA(D90:H90)&gt;0,N90=1),"Belge Tarihi,Belge Numarası ve KDV Dahil Tutar doldurulduktan sonra KDV Hariç Tutar doldurulabilir.","")</f>
        <v/>
      </c>
      <c r="N90" s="115">
        <f t="shared" ref="N90:N103" si="15">IF(COUNTA(I90:J90)+COUNTA(L90)=3,0,1)</f>
        <v>1</v>
      </c>
      <c r="O90" s="117">
        <f t="shared" ref="O90:O103" si="16">IF(N90=1,0,100000000)</f>
        <v>0</v>
      </c>
      <c r="P90" s="46"/>
      <c r="Q90" s="46"/>
    </row>
    <row r="91" spans="1:17" ht="37.15" customHeight="1" x14ac:dyDescent="0.25">
      <c r="A91" s="365">
        <v>48</v>
      </c>
      <c r="B91" s="288"/>
      <c r="C91" s="272"/>
      <c r="D91" s="289"/>
      <c r="E91" s="17"/>
      <c r="F91" s="17"/>
      <c r="G91" s="17"/>
      <c r="H91" s="17"/>
      <c r="I91" s="18"/>
      <c r="J91" s="17"/>
      <c r="K91" s="192"/>
      <c r="L91" s="188"/>
      <c r="M91" s="116" t="str">
        <f t="shared" si="14"/>
        <v/>
      </c>
      <c r="N91" s="115">
        <f t="shared" si="15"/>
        <v>1</v>
      </c>
      <c r="O91" s="117">
        <f t="shared" si="16"/>
        <v>0</v>
      </c>
      <c r="P91" s="46"/>
      <c r="Q91" s="46"/>
    </row>
    <row r="92" spans="1:17" ht="37.15" customHeight="1" x14ac:dyDescent="0.25">
      <c r="A92" s="365">
        <v>49</v>
      </c>
      <c r="B92" s="288"/>
      <c r="C92" s="272"/>
      <c r="D92" s="289"/>
      <c r="E92" s="17"/>
      <c r="F92" s="17"/>
      <c r="G92" s="17"/>
      <c r="H92" s="17"/>
      <c r="I92" s="18"/>
      <c r="J92" s="17"/>
      <c r="K92" s="192"/>
      <c r="L92" s="188"/>
      <c r="M92" s="116" t="str">
        <f t="shared" si="14"/>
        <v/>
      </c>
      <c r="N92" s="115">
        <f t="shared" si="15"/>
        <v>1</v>
      </c>
      <c r="O92" s="117">
        <f t="shared" si="16"/>
        <v>0</v>
      </c>
      <c r="P92" s="46"/>
      <c r="Q92" s="46"/>
    </row>
    <row r="93" spans="1:17" ht="37.15" customHeight="1" x14ac:dyDescent="0.25">
      <c r="A93" s="365">
        <v>50</v>
      </c>
      <c r="B93" s="284"/>
      <c r="C93" s="280"/>
      <c r="D93" s="285"/>
      <c r="E93" s="17"/>
      <c r="F93" s="17"/>
      <c r="G93" s="17"/>
      <c r="H93" s="17"/>
      <c r="I93" s="18"/>
      <c r="J93" s="17"/>
      <c r="K93" s="192"/>
      <c r="L93" s="188"/>
      <c r="M93" s="116" t="str">
        <f t="shared" si="14"/>
        <v/>
      </c>
      <c r="N93" s="115">
        <f t="shared" si="15"/>
        <v>1</v>
      </c>
      <c r="O93" s="117">
        <f t="shared" si="16"/>
        <v>0</v>
      </c>
      <c r="P93" s="46"/>
      <c r="Q93" s="46"/>
    </row>
    <row r="94" spans="1:17" ht="37.15" customHeight="1" x14ac:dyDescent="0.25">
      <c r="A94" s="365">
        <v>51</v>
      </c>
      <c r="B94" s="284"/>
      <c r="C94" s="280"/>
      <c r="D94" s="285"/>
      <c r="E94" s="17"/>
      <c r="F94" s="17"/>
      <c r="G94" s="17"/>
      <c r="H94" s="17"/>
      <c r="I94" s="18"/>
      <c r="J94" s="17"/>
      <c r="K94" s="192"/>
      <c r="L94" s="188"/>
      <c r="M94" s="116" t="str">
        <f t="shared" si="14"/>
        <v/>
      </c>
      <c r="N94" s="115">
        <f t="shared" si="15"/>
        <v>1</v>
      </c>
      <c r="O94" s="117">
        <f t="shared" si="16"/>
        <v>0</v>
      </c>
      <c r="P94" s="46"/>
      <c r="Q94" s="46"/>
    </row>
    <row r="95" spans="1:17" ht="37.15" customHeight="1" x14ac:dyDescent="0.25">
      <c r="A95" s="374">
        <v>52</v>
      </c>
      <c r="B95" s="284"/>
      <c r="C95" s="280"/>
      <c r="D95" s="285"/>
      <c r="E95" s="19"/>
      <c r="F95" s="19"/>
      <c r="G95" s="19"/>
      <c r="H95" s="19"/>
      <c r="I95" s="42"/>
      <c r="J95" s="19"/>
      <c r="K95" s="199"/>
      <c r="L95" s="193"/>
      <c r="M95" s="116" t="str">
        <f t="shared" si="14"/>
        <v/>
      </c>
      <c r="N95" s="115">
        <f t="shared" si="15"/>
        <v>1</v>
      </c>
      <c r="O95" s="117">
        <f t="shared" si="16"/>
        <v>0</v>
      </c>
      <c r="P95" s="46"/>
      <c r="Q95" s="46"/>
    </row>
    <row r="96" spans="1:17" ht="37.15" customHeight="1" x14ac:dyDescent="0.25">
      <c r="A96" s="374">
        <v>53</v>
      </c>
      <c r="B96" s="284"/>
      <c r="C96" s="280"/>
      <c r="D96" s="285"/>
      <c r="E96" s="19"/>
      <c r="F96" s="19"/>
      <c r="G96" s="19"/>
      <c r="H96" s="19"/>
      <c r="I96" s="42"/>
      <c r="J96" s="19"/>
      <c r="K96" s="199"/>
      <c r="L96" s="193"/>
      <c r="M96" s="116" t="str">
        <f t="shared" si="14"/>
        <v/>
      </c>
      <c r="N96" s="115">
        <f t="shared" si="15"/>
        <v>1</v>
      </c>
      <c r="O96" s="117">
        <f t="shared" si="16"/>
        <v>0</v>
      </c>
      <c r="P96" s="47"/>
      <c r="Q96" s="47"/>
    </row>
    <row r="97" spans="1:17" ht="37.15" customHeight="1" x14ac:dyDescent="0.25">
      <c r="A97" s="374">
        <v>54</v>
      </c>
      <c r="B97" s="284"/>
      <c r="C97" s="280"/>
      <c r="D97" s="285"/>
      <c r="E97" s="19"/>
      <c r="F97" s="19"/>
      <c r="G97" s="19"/>
      <c r="H97" s="19"/>
      <c r="I97" s="42"/>
      <c r="J97" s="19"/>
      <c r="K97" s="199"/>
      <c r="L97" s="193"/>
      <c r="M97" s="116" t="str">
        <f t="shared" si="14"/>
        <v/>
      </c>
      <c r="N97" s="115">
        <f t="shared" si="15"/>
        <v>1</v>
      </c>
      <c r="O97" s="117">
        <f t="shared" si="16"/>
        <v>0</v>
      </c>
      <c r="P97" s="46"/>
      <c r="Q97" s="46"/>
    </row>
    <row r="98" spans="1:17" ht="37.15" customHeight="1" x14ac:dyDescent="0.25">
      <c r="A98" s="374">
        <v>55</v>
      </c>
      <c r="B98" s="284"/>
      <c r="C98" s="280"/>
      <c r="D98" s="285"/>
      <c r="E98" s="19"/>
      <c r="F98" s="19"/>
      <c r="G98" s="19"/>
      <c r="H98" s="19"/>
      <c r="I98" s="42"/>
      <c r="J98" s="19"/>
      <c r="K98" s="199"/>
      <c r="L98" s="193"/>
      <c r="M98" s="116" t="str">
        <f t="shared" si="14"/>
        <v/>
      </c>
      <c r="N98" s="115">
        <f t="shared" si="15"/>
        <v>1</v>
      </c>
      <c r="O98" s="117">
        <f t="shared" si="16"/>
        <v>0</v>
      </c>
      <c r="P98" s="46"/>
      <c r="Q98" s="46"/>
    </row>
    <row r="99" spans="1:17" ht="37.15" customHeight="1" x14ac:dyDescent="0.25">
      <c r="A99" s="374">
        <v>56</v>
      </c>
      <c r="B99" s="284"/>
      <c r="C99" s="280"/>
      <c r="D99" s="285"/>
      <c r="E99" s="19"/>
      <c r="F99" s="19"/>
      <c r="G99" s="19"/>
      <c r="H99" s="19"/>
      <c r="I99" s="42"/>
      <c r="J99" s="19"/>
      <c r="K99" s="199"/>
      <c r="L99" s="193"/>
      <c r="M99" s="116" t="str">
        <f t="shared" si="14"/>
        <v/>
      </c>
      <c r="N99" s="115">
        <f t="shared" si="15"/>
        <v>1</v>
      </c>
      <c r="O99" s="117">
        <f t="shared" si="16"/>
        <v>0</v>
      </c>
      <c r="P99" s="46"/>
      <c r="Q99" s="46"/>
    </row>
    <row r="100" spans="1:17" ht="37.15" customHeight="1" x14ac:dyDescent="0.25">
      <c r="A100" s="374">
        <v>57</v>
      </c>
      <c r="B100" s="284"/>
      <c r="C100" s="280"/>
      <c r="D100" s="285"/>
      <c r="E100" s="19"/>
      <c r="F100" s="19"/>
      <c r="G100" s="19"/>
      <c r="H100" s="19"/>
      <c r="I100" s="42"/>
      <c r="J100" s="19"/>
      <c r="K100" s="199"/>
      <c r="L100" s="193"/>
      <c r="M100" s="116" t="str">
        <f t="shared" si="14"/>
        <v/>
      </c>
      <c r="N100" s="115">
        <f t="shared" si="15"/>
        <v>1</v>
      </c>
      <c r="O100" s="117">
        <f t="shared" si="16"/>
        <v>0</v>
      </c>
      <c r="P100" s="46"/>
      <c r="Q100" s="46"/>
    </row>
    <row r="101" spans="1:17" ht="37.15" customHeight="1" x14ac:dyDescent="0.25">
      <c r="A101" s="374">
        <v>58</v>
      </c>
      <c r="B101" s="284"/>
      <c r="C101" s="280"/>
      <c r="D101" s="285"/>
      <c r="E101" s="19"/>
      <c r="F101" s="19"/>
      <c r="G101" s="19"/>
      <c r="H101" s="19"/>
      <c r="I101" s="42"/>
      <c r="J101" s="19"/>
      <c r="K101" s="199"/>
      <c r="L101" s="193"/>
      <c r="M101" s="116" t="str">
        <f t="shared" si="14"/>
        <v/>
      </c>
      <c r="N101" s="115">
        <f t="shared" si="15"/>
        <v>1</v>
      </c>
      <c r="O101" s="117">
        <f t="shared" si="16"/>
        <v>0</v>
      </c>
      <c r="P101" s="46"/>
      <c r="Q101" s="46"/>
    </row>
    <row r="102" spans="1:17" ht="37.15" customHeight="1" x14ac:dyDescent="0.25">
      <c r="A102" s="374">
        <v>59</v>
      </c>
      <c r="B102" s="284"/>
      <c r="C102" s="280"/>
      <c r="D102" s="285"/>
      <c r="E102" s="19"/>
      <c r="F102" s="19"/>
      <c r="G102" s="19"/>
      <c r="H102" s="19"/>
      <c r="I102" s="42"/>
      <c r="J102" s="19"/>
      <c r="K102" s="199"/>
      <c r="L102" s="193"/>
      <c r="M102" s="116" t="str">
        <f t="shared" si="14"/>
        <v/>
      </c>
      <c r="N102" s="115">
        <f t="shared" si="15"/>
        <v>1</v>
      </c>
      <c r="O102" s="117">
        <f t="shared" si="16"/>
        <v>0</v>
      </c>
      <c r="P102" s="46"/>
      <c r="Q102" s="46"/>
    </row>
    <row r="103" spans="1:17" ht="37.15" customHeight="1" thickBot="1" x14ac:dyDescent="0.3">
      <c r="A103" s="375">
        <v>60</v>
      </c>
      <c r="B103" s="286"/>
      <c r="C103" s="281"/>
      <c r="D103" s="287"/>
      <c r="E103" s="21"/>
      <c r="F103" s="21"/>
      <c r="G103" s="21"/>
      <c r="H103" s="21"/>
      <c r="I103" s="44"/>
      <c r="J103" s="21"/>
      <c r="K103" s="200"/>
      <c r="L103" s="194"/>
      <c r="M103" s="116" t="str">
        <f t="shared" si="14"/>
        <v/>
      </c>
      <c r="N103" s="115">
        <f t="shared" si="15"/>
        <v>1</v>
      </c>
      <c r="O103" s="117">
        <f t="shared" si="16"/>
        <v>0</v>
      </c>
      <c r="P103" s="119">
        <f>IF(COUNTA(I89:L103)&gt;0,1,0)</f>
        <v>0</v>
      </c>
      <c r="Q103" s="46"/>
    </row>
    <row r="104" spans="1:17" ht="37.15" customHeight="1" thickBot="1" x14ac:dyDescent="0.3">
      <c r="A104" s="563" t="s">
        <v>155</v>
      </c>
      <c r="B104" s="563"/>
      <c r="C104" s="563"/>
      <c r="D104" s="563"/>
      <c r="E104" s="563"/>
      <c r="F104" s="563"/>
      <c r="G104" s="563"/>
      <c r="H104" s="563"/>
      <c r="I104" s="564"/>
      <c r="J104" s="367" t="s">
        <v>35</v>
      </c>
      <c r="K104" s="254">
        <f>SUM(K89:K103)+K77</f>
        <v>0</v>
      </c>
      <c r="L104" s="394"/>
      <c r="M104" s="393"/>
      <c r="N104" s="39"/>
      <c r="O104" s="46"/>
      <c r="P104" s="46"/>
      <c r="Q104" s="46"/>
    </row>
    <row r="105" spans="1:17" x14ac:dyDescent="0.25">
      <c r="A105" s="119" t="s">
        <v>136</v>
      </c>
      <c r="B105" s="46"/>
      <c r="C105" s="46"/>
      <c r="D105" s="46"/>
      <c r="E105" s="46"/>
      <c r="F105" s="46"/>
      <c r="G105" s="46"/>
      <c r="H105" s="46"/>
      <c r="I105" s="383"/>
      <c r="J105" s="46"/>
      <c r="K105" s="46"/>
      <c r="L105" s="46"/>
      <c r="M105" s="118" t="str">
        <f t="shared" ref="M105" si="17">IF(AND(K105&gt;0,L105=""),"KDV Dahil Tutar Yazılmalıdır.","")</f>
        <v/>
      </c>
      <c r="N105" s="39"/>
      <c r="O105" s="46"/>
      <c r="P105" s="46"/>
      <c r="Q105" s="46"/>
    </row>
    <row r="106" spans="1:17" x14ac:dyDescent="0.25">
      <c r="A106" s="46"/>
      <c r="B106" s="46"/>
      <c r="C106" s="46"/>
      <c r="D106" s="46"/>
      <c r="E106" s="46"/>
      <c r="F106" s="46"/>
      <c r="G106" s="46"/>
      <c r="H106" s="46"/>
      <c r="I106" s="383"/>
      <c r="J106" s="46"/>
      <c r="K106" s="46"/>
      <c r="L106" s="46"/>
      <c r="M106" s="51"/>
      <c r="N106" s="39"/>
      <c r="O106" s="46"/>
      <c r="P106" s="46"/>
      <c r="Q106" s="46"/>
    </row>
    <row r="107" spans="1:17" ht="18.75" x14ac:dyDescent="0.3">
      <c r="A107" s="46"/>
      <c r="B107" s="46"/>
      <c r="C107" s="46"/>
      <c r="D107" s="352" t="s">
        <v>32</v>
      </c>
      <c r="E107" s="354">
        <f ca="1">imzatarihi</f>
        <v>46091</v>
      </c>
      <c r="F107" s="379" t="s">
        <v>33</v>
      </c>
      <c r="G107" s="355" t="str">
        <f>IF(kurulusyetkilisi&gt;0,kurulusyetkilisi,"")</f>
        <v/>
      </c>
      <c r="H107" s="46"/>
      <c r="I107" s="46"/>
      <c r="J107" s="46"/>
      <c r="K107" s="46"/>
      <c r="L107" s="46"/>
      <c r="M107" s="51"/>
      <c r="N107" s="39"/>
      <c r="O107" s="46"/>
      <c r="P107" s="46"/>
      <c r="Q107" s="46"/>
    </row>
    <row r="108" spans="1:17" ht="18.75" x14ac:dyDescent="0.3">
      <c r="A108" s="46"/>
      <c r="B108" s="46"/>
      <c r="C108" s="46"/>
      <c r="D108" s="46"/>
      <c r="E108" s="234"/>
      <c r="F108" s="379" t="s">
        <v>34</v>
      </c>
      <c r="G108" s="46"/>
      <c r="H108" s="233"/>
      <c r="I108" s="46"/>
      <c r="J108" s="46"/>
      <c r="K108" s="46"/>
      <c r="L108" s="46"/>
      <c r="M108" s="51"/>
      <c r="N108" s="39"/>
      <c r="O108" s="46"/>
      <c r="P108" s="46"/>
      <c r="Q108" s="46"/>
    </row>
    <row r="109" spans="1:17" x14ac:dyDescent="0.25">
      <c r="A109" s="555" t="s">
        <v>97</v>
      </c>
      <c r="B109" s="555"/>
      <c r="C109" s="555"/>
      <c r="D109" s="555"/>
      <c r="E109" s="555"/>
      <c r="F109" s="555"/>
      <c r="G109" s="555"/>
      <c r="H109" s="555"/>
      <c r="I109" s="555"/>
      <c r="J109" s="555"/>
      <c r="K109" s="555"/>
      <c r="L109" s="555"/>
      <c r="M109" s="76"/>
      <c r="N109" s="78"/>
      <c r="O109" s="46"/>
      <c r="P109" s="46"/>
      <c r="Q109" s="46"/>
    </row>
    <row r="110" spans="1:17" ht="15.6" customHeight="1" x14ac:dyDescent="0.25">
      <c r="A110" s="508" t="str">
        <f>IF(YilDonem&lt;&gt;"",CONCATENATE(YilDonem," dönemine aittir."),"")</f>
        <v/>
      </c>
      <c r="B110" s="508"/>
      <c r="C110" s="508"/>
      <c r="D110" s="508"/>
      <c r="E110" s="508"/>
      <c r="F110" s="508"/>
      <c r="G110" s="508"/>
      <c r="H110" s="508"/>
      <c r="I110" s="508"/>
      <c r="J110" s="508"/>
      <c r="K110" s="508"/>
      <c r="L110" s="508"/>
      <c r="M110" s="392"/>
      <c r="N110" s="78"/>
      <c r="O110" s="77"/>
      <c r="P110" s="46"/>
      <c r="Q110" s="46"/>
    </row>
    <row r="111" spans="1:17" ht="15.95" customHeight="1" thickBot="1" x14ac:dyDescent="0.3">
      <c r="A111" s="556" t="s">
        <v>100</v>
      </c>
      <c r="B111" s="556"/>
      <c r="C111" s="556"/>
      <c r="D111" s="556"/>
      <c r="E111" s="556"/>
      <c r="F111" s="556"/>
      <c r="G111" s="556"/>
      <c r="H111" s="556"/>
      <c r="I111" s="556"/>
      <c r="J111" s="556"/>
      <c r="K111" s="556"/>
      <c r="L111" s="556"/>
      <c r="M111" s="392"/>
      <c r="N111" s="78"/>
      <c r="O111" s="77"/>
      <c r="P111" s="46"/>
      <c r="Q111" s="46"/>
    </row>
    <row r="112" spans="1:17" ht="31.7" customHeight="1" thickBot="1" x14ac:dyDescent="0.3">
      <c r="A112" s="546" t="s">
        <v>167</v>
      </c>
      <c r="B112" s="547"/>
      <c r="C112" s="547"/>
      <c r="D112" s="548"/>
      <c r="E112" s="546" t="str">
        <f>IF(ProjeNo&gt;0,ProjeNo,"")</f>
        <v/>
      </c>
      <c r="F112" s="547"/>
      <c r="G112" s="547"/>
      <c r="H112" s="547"/>
      <c r="I112" s="547"/>
      <c r="J112" s="547"/>
      <c r="K112" s="547"/>
      <c r="L112" s="548"/>
      <c r="M112" s="51"/>
      <c r="N112" s="39"/>
      <c r="O112" s="46"/>
      <c r="P112" s="46"/>
      <c r="Q112" s="46"/>
    </row>
    <row r="113" spans="1:17" ht="31.7" customHeight="1" thickBot="1" x14ac:dyDescent="0.3">
      <c r="A113" s="549" t="s">
        <v>168</v>
      </c>
      <c r="B113" s="550"/>
      <c r="C113" s="550"/>
      <c r="D113" s="551"/>
      <c r="E113" s="552" t="str">
        <f>IF(ProjeAdi&gt;0,ProjeAdi,"")</f>
        <v/>
      </c>
      <c r="F113" s="553"/>
      <c r="G113" s="553"/>
      <c r="H113" s="553"/>
      <c r="I113" s="553"/>
      <c r="J113" s="553"/>
      <c r="K113" s="553"/>
      <c r="L113" s="554"/>
      <c r="M113" s="51"/>
      <c r="N113" s="39"/>
      <c r="O113" s="46"/>
      <c r="P113" s="46"/>
      <c r="Q113" s="46"/>
    </row>
    <row r="114" spans="1:17" ht="51.95" customHeight="1" thickBot="1" x14ac:dyDescent="0.3">
      <c r="A114" s="543" t="s">
        <v>3</v>
      </c>
      <c r="B114" s="543" t="s">
        <v>182</v>
      </c>
      <c r="C114" s="543" t="s">
        <v>183</v>
      </c>
      <c r="D114" s="543" t="s">
        <v>98</v>
      </c>
      <c r="E114" s="543" t="s">
        <v>99</v>
      </c>
      <c r="F114" s="543" t="s">
        <v>96</v>
      </c>
      <c r="G114" s="543" t="s">
        <v>94</v>
      </c>
      <c r="H114" s="543" t="s">
        <v>95</v>
      </c>
      <c r="I114" s="562" t="s">
        <v>82</v>
      </c>
      <c r="J114" s="543" t="s">
        <v>83</v>
      </c>
      <c r="K114" s="363" t="s">
        <v>84</v>
      </c>
      <c r="L114" s="363" t="s">
        <v>84</v>
      </c>
      <c r="M114" s="51"/>
      <c r="N114" s="39"/>
      <c r="O114" s="46"/>
      <c r="P114" s="46"/>
      <c r="Q114" s="46"/>
    </row>
    <row r="115" spans="1:17" ht="16.5" thickBot="1" x14ac:dyDescent="0.3">
      <c r="A115" s="559"/>
      <c r="B115" s="544"/>
      <c r="C115" s="544"/>
      <c r="D115" s="559"/>
      <c r="E115" s="559"/>
      <c r="F115" s="559"/>
      <c r="G115" s="559"/>
      <c r="H115" s="559"/>
      <c r="I115" s="560"/>
      <c r="J115" s="559"/>
      <c r="K115" s="395" t="s">
        <v>85</v>
      </c>
      <c r="L115" s="395" t="s">
        <v>88</v>
      </c>
      <c r="M115" s="51"/>
      <c r="N115" s="39"/>
      <c r="O115" s="46"/>
      <c r="P115" s="46"/>
      <c r="Q115" s="46"/>
    </row>
    <row r="116" spans="1:17" ht="37.15" customHeight="1" x14ac:dyDescent="0.25">
      <c r="A116" s="364">
        <v>61</v>
      </c>
      <c r="B116" s="282"/>
      <c r="C116" s="270"/>
      <c r="D116" s="283"/>
      <c r="E116" s="27"/>
      <c r="F116" s="27"/>
      <c r="G116" s="27"/>
      <c r="H116" s="27"/>
      <c r="I116" s="28"/>
      <c r="J116" s="27"/>
      <c r="K116" s="198"/>
      <c r="L116" s="186"/>
      <c r="M116" s="116" t="str">
        <f>IF(AND(COUNTA(D116:H116)&gt;0,N116=1),"Belge Tarihi,Belge Numarası ve KDV Dahil Tutar doldurulduktan sonra KDV Hariç Tutar doldurulabilir.","")</f>
        <v/>
      </c>
      <c r="N116" s="115">
        <f>IF(COUNTA(I116:J116)+COUNTA(L116)=3,0,1)</f>
        <v>1</v>
      </c>
      <c r="O116" s="117">
        <f>IF(N116=1,0,100000000)</f>
        <v>0</v>
      </c>
      <c r="P116" s="46"/>
      <c r="Q116" s="46"/>
    </row>
    <row r="117" spans="1:17" ht="37.15" customHeight="1" x14ac:dyDescent="0.25">
      <c r="A117" s="365">
        <v>62</v>
      </c>
      <c r="B117" s="288"/>
      <c r="C117" s="272"/>
      <c r="D117" s="289"/>
      <c r="E117" s="17"/>
      <c r="F117" s="17"/>
      <c r="G117" s="17"/>
      <c r="H117" s="17"/>
      <c r="I117" s="18"/>
      <c r="J117" s="17"/>
      <c r="K117" s="192"/>
      <c r="L117" s="188"/>
      <c r="M117" s="116" t="str">
        <f t="shared" ref="M117:M130" si="18">IF(AND(COUNTA(D117:H117)&gt;0,N117=1),"Belge Tarihi,Belge Numarası ve KDV Dahil Tutar doldurulduktan sonra KDV Hariç Tutar doldurulabilir.","")</f>
        <v/>
      </c>
      <c r="N117" s="115">
        <f t="shared" ref="N117:N130" si="19">IF(COUNTA(I117:J117)+COUNTA(L117)=3,0,1)</f>
        <v>1</v>
      </c>
      <c r="O117" s="117">
        <f t="shared" ref="O117:O130" si="20">IF(N117=1,0,100000000)</f>
        <v>0</v>
      </c>
      <c r="P117" s="46"/>
      <c r="Q117" s="46"/>
    </row>
    <row r="118" spans="1:17" ht="37.15" customHeight="1" x14ac:dyDescent="0.25">
      <c r="A118" s="365">
        <v>63</v>
      </c>
      <c r="B118" s="288"/>
      <c r="C118" s="272"/>
      <c r="D118" s="289"/>
      <c r="E118" s="17"/>
      <c r="F118" s="17"/>
      <c r="G118" s="17"/>
      <c r="H118" s="17"/>
      <c r="I118" s="18"/>
      <c r="J118" s="17"/>
      <c r="K118" s="192"/>
      <c r="L118" s="188"/>
      <c r="M118" s="116" t="str">
        <f t="shared" si="18"/>
        <v/>
      </c>
      <c r="N118" s="115">
        <f t="shared" si="19"/>
        <v>1</v>
      </c>
      <c r="O118" s="117">
        <f t="shared" si="20"/>
        <v>0</v>
      </c>
      <c r="P118" s="46"/>
      <c r="Q118" s="46"/>
    </row>
    <row r="119" spans="1:17" ht="37.15" customHeight="1" x14ac:dyDescent="0.25">
      <c r="A119" s="365">
        <v>64</v>
      </c>
      <c r="B119" s="288"/>
      <c r="C119" s="272"/>
      <c r="D119" s="289"/>
      <c r="E119" s="17"/>
      <c r="F119" s="17"/>
      <c r="G119" s="17"/>
      <c r="H119" s="17"/>
      <c r="I119" s="18"/>
      <c r="J119" s="17"/>
      <c r="K119" s="192"/>
      <c r="L119" s="188"/>
      <c r="M119" s="116" t="str">
        <f t="shared" si="18"/>
        <v/>
      </c>
      <c r="N119" s="115">
        <f t="shared" si="19"/>
        <v>1</v>
      </c>
      <c r="O119" s="117">
        <f t="shared" si="20"/>
        <v>0</v>
      </c>
      <c r="P119" s="46"/>
      <c r="Q119" s="46"/>
    </row>
    <row r="120" spans="1:17" ht="37.15" customHeight="1" x14ac:dyDescent="0.25">
      <c r="A120" s="365">
        <v>65</v>
      </c>
      <c r="B120" s="284"/>
      <c r="C120" s="280"/>
      <c r="D120" s="285"/>
      <c r="E120" s="17"/>
      <c r="F120" s="17"/>
      <c r="G120" s="17"/>
      <c r="H120" s="17"/>
      <c r="I120" s="18"/>
      <c r="J120" s="17"/>
      <c r="K120" s="192"/>
      <c r="L120" s="188"/>
      <c r="M120" s="116" t="str">
        <f t="shared" si="18"/>
        <v/>
      </c>
      <c r="N120" s="115">
        <f t="shared" si="19"/>
        <v>1</v>
      </c>
      <c r="O120" s="117">
        <f t="shared" si="20"/>
        <v>0</v>
      </c>
      <c r="P120" s="46"/>
      <c r="Q120" s="46"/>
    </row>
    <row r="121" spans="1:17" ht="37.15" customHeight="1" x14ac:dyDescent="0.25">
      <c r="A121" s="365">
        <v>66</v>
      </c>
      <c r="B121" s="284"/>
      <c r="C121" s="280"/>
      <c r="D121" s="285"/>
      <c r="E121" s="17"/>
      <c r="F121" s="17"/>
      <c r="G121" s="17"/>
      <c r="H121" s="17"/>
      <c r="I121" s="18"/>
      <c r="J121" s="17"/>
      <c r="K121" s="192"/>
      <c r="L121" s="188"/>
      <c r="M121" s="116" t="str">
        <f t="shared" si="18"/>
        <v/>
      </c>
      <c r="N121" s="115">
        <f t="shared" si="19"/>
        <v>1</v>
      </c>
      <c r="O121" s="117">
        <f t="shared" si="20"/>
        <v>0</v>
      </c>
      <c r="P121" s="46"/>
      <c r="Q121" s="46"/>
    </row>
    <row r="122" spans="1:17" ht="37.15" customHeight="1" x14ac:dyDescent="0.25">
      <c r="A122" s="374">
        <v>67</v>
      </c>
      <c r="B122" s="284"/>
      <c r="C122" s="280"/>
      <c r="D122" s="285"/>
      <c r="E122" s="19"/>
      <c r="F122" s="19"/>
      <c r="G122" s="19"/>
      <c r="H122" s="19"/>
      <c r="I122" s="42"/>
      <c r="J122" s="19"/>
      <c r="K122" s="199"/>
      <c r="L122" s="193"/>
      <c r="M122" s="116" t="str">
        <f t="shared" si="18"/>
        <v/>
      </c>
      <c r="N122" s="115">
        <f t="shared" si="19"/>
        <v>1</v>
      </c>
      <c r="O122" s="117">
        <f t="shared" si="20"/>
        <v>0</v>
      </c>
      <c r="P122" s="46"/>
      <c r="Q122" s="46"/>
    </row>
    <row r="123" spans="1:17" ht="37.15" customHeight="1" x14ac:dyDescent="0.25">
      <c r="A123" s="374">
        <v>68</v>
      </c>
      <c r="B123" s="284"/>
      <c r="C123" s="280"/>
      <c r="D123" s="285"/>
      <c r="E123" s="19"/>
      <c r="F123" s="19"/>
      <c r="G123" s="19"/>
      <c r="H123" s="19"/>
      <c r="I123" s="42"/>
      <c r="J123" s="19"/>
      <c r="K123" s="199"/>
      <c r="L123" s="193"/>
      <c r="M123" s="116" t="str">
        <f t="shared" si="18"/>
        <v/>
      </c>
      <c r="N123" s="115">
        <f t="shared" si="19"/>
        <v>1</v>
      </c>
      <c r="O123" s="117">
        <f t="shared" si="20"/>
        <v>0</v>
      </c>
      <c r="P123" s="46"/>
      <c r="Q123" s="46"/>
    </row>
    <row r="124" spans="1:17" ht="37.15" customHeight="1" x14ac:dyDescent="0.25">
      <c r="A124" s="374">
        <v>69</v>
      </c>
      <c r="B124" s="284"/>
      <c r="C124" s="280"/>
      <c r="D124" s="285"/>
      <c r="E124" s="19"/>
      <c r="F124" s="19"/>
      <c r="G124" s="19"/>
      <c r="H124" s="19"/>
      <c r="I124" s="42"/>
      <c r="J124" s="19"/>
      <c r="K124" s="199"/>
      <c r="L124" s="193"/>
      <c r="M124" s="116" t="str">
        <f t="shared" si="18"/>
        <v/>
      </c>
      <c r="N124" s="115">
        <f t="shared" si="19"/>
        <v>1</v>
      </c>
      <c r="O124" s="117">
        <f t="shared" si="20"/>
        <v>0</v>
      </c>
      <c r="P124" s="46"/>
      <c r="Q124" s="46"/>
    </row>
    <row r="125" spans="1:17" ht="37.15" customHeight="1" x14ac:dyDescent="0.25">
      <c r="A125" s="374">
        <v>70</v>
      </c>
      <c r="B125" s="284"/>
      <c r="C125" s="280"/>
      <c r="D125" s="285"/>
      <c r="E125" s="19"/>
      <c r="F125" s="19"/>
      <c r="G125" s="19"/>
      <c r="H125" s="19"/>
      <c r="I125" s="42"/>
      <c r="J125" s="19"/>
      <c r="K125" s="199"/>
      <c r="L125" s="193"/>
      <c r="M125" s="116" t="str">
        <f t="shared" si="18"/>
        <v/>
      </c>
      <c r="N125" s="115">
        <f t="shared" si="19"/>
        <v>1</v>
      </c>
      <c r="O125" s="117">
        <f t="shared" si="20"/>
        <v>0</v>
      </c>
      <c r="P125" s="46"/>
      <c r="Q125" s="46"/>
    </row>
    <row r="126" spans="1:17" ht="37.15" customHeight="1" x14ac:dyDescent="0.25">
      <c r="A126" s="374">
        <v>71</v>
      </c>
      <c r="B126" s="284"/>
      <c r="C126" s="280"/>
      <c r="D126" s="285"/>
      <c r="E126" s="19"/>
      <c r="F126" s="19"/>
      <c r="G126" s="19"/>
      <c r="H126" s="19"/>
      <c r="I126" s="42"/>
      <c r="J126" s="19"/>
      <c r="K126" s="199"/>
      <c r="L126" s="193"/>
      <c r="M126" s="116" t="str">
        <f t="shared" si="18"/>
        <v/>
      </c>
      <c r="N126" s="115">
        <f t="shared" si="19"/>
        <v>1</v>
      </c>
      <c r="O126" s="117">
        <f t="shared" si="20"/>
        <v>0</v>
      </c>
      <c r="P126" s="47"/>
      <c r="Q126" s="47"/>
    </row>
    <row r="127" spans="1:17" ht="37.15" customHeight="1" x14ac:dyDescent="0.25">
      <c r="A127" s="374">
        <v>72</v>
      </c>
      <c r="B127" s="284"/>
      <c r="C127" s="280"/>
      <c r="D127" s="285"/>
      <c r="E127" s="19"/>
      <c r="F127" s="19"/>
      <c r="G127" s="19"/>
      <c r="H127" s="19"/>
      <c r="I127" s="42"/>
      <c r="J127" s="19"/>
      <c r="K127" s="199"/>
      <c r="L127" s="193"/>
      <c r="M127" s="116" t="str">
        <f t="shared" si="18"/>
        <v/>
      </c>
      <c r="N127" s="115">
        <f t="shared" si="19"/>
        <v>1</v>
      </c>
      <c r="O127" s="117">
        <f t="shared" si="20"/>
        <v>0</v>
      </c>
      <c r="P127" s="46"/>
      <c r="Q127" s="46"/>
    </row>
    <row r="128" spans="1:17" ht="37.15" customHeight="1" x14ac:dyDescent="0.25">
      <c r="A128" s="374">
        <v>73</v>
      </c>
      <c r="B128" s="284"/>
      <c r="C128" s="280"/>
      <c r="D128" s="285"/>
      <c r="E128" s="19"/>
      <c r="F128" s="19"/>
      <c r="G128" s="19"/>
      <c r="H128" s="19"/>
      <c r="I128" s="42"/>
      <c r="J128" s="19"/>
      <c r="K128" s="199"/>
      <c r="L128" s="193"/>
      <c r="M128" s="116" t="str">
        <f t="shared" si="18"/>
        <v/>
      </c>
      <c r="N128" s="115">
        <f t="shared" si="19"/>
        <v>1</v>
      </c>
      <c r="O128" s="117">
        <f t="shared" si="20"/>
        <v>0</v>
      </c>
      <c r="P128" s="46"/>
      <c r="Q128" s="46"/>
    </row>
    <row r="129" spans="1:17" ht="37.15" customHeight="1" x14ac:dyDescent="0.25">
      <c r="A129" s="374">
        <v>74</v>
      </c>
      <c r="B129" s="284"/>
      <c r="C129" s="280"/>
      <c r="D129" s="285"/>
      <c r="E129" s="19"/>
      <c r="F129" s="19"/>
      <c r="G129" s="19"/>
      <c r="H129" s="19"/>
      <c r="I129" s="42"/>
      <c r="J129" s="19"/>
      <c r="K129" s="199"/>
      <c r="L129" s="193"/>
      <c r="M129" s="116" t="str">
        <f t="shared" si="18"/>
        <v/>
      </c>
      <c r="N129" s="115">
        <f t="shared" si="19"/>
        <v>1</v>
      </c>
      <c r="O129" s="117">
        <f t="shared" si="20"/>
        <v>0</v>
      </c>
      <c r="P129" s="46"/>
      <c r="Q129" s="46"/>
    </row>
    <row r="130" spans="1:17" ht="37.15" customHeight="1" thickBot="1" x14ac:dyDescent="0.3">
      <c r="A130" s="375">
        <v>75</v>
      </c>
      <c r="B130" s="286"/>
      <c r="C130" s="281"/>
      <c r="D130" s="287"/>
      <c r="E130" s="21"/>
      <c r="F130" s="21"/>
      <c r="G130" s="21"/>
      <c r="H130" s="21"/>
      <c r="I130" s="44"/>
      <c r="J130" s="21"/>
      <c r="K130" s="200"/>
      <c r="L130" s="194"/>
      <c r="M130" s="116" t="str">
        <f t="shared" si="18"/>
        <v/>
      </c>
      <c r="N130" s="115">
        <f t="shared" si="19"/>
        <v>1</v>
      </c>
      <c r="O130" s="117">
        <f t="shared" si="20"/>
        <v>0</v>
      </c>
      <c r="P130" s="119">
        <f>IF(COUNTA(I116:L130)&gt;0,1,0)</f>
        <v>0</v>
      </c>
      <c r="Q130" s="46"/>
    </row>
    <row r="131" spans="1:17" ht="37.15" customHeight="1" thickBot="1" x14ac:dyDescent="0.3">
      <c r="A131" s="563" t="s">
        <v>155</v>
      </c>
      <c r="B131" s="563"/>
      <c r="C131" s="563"/>
      <c r="D131" s="563"/>
      <c r="E131" s="563"/>
      <c r="F131" s="563"/>
      <c r="G131" s="563"/>
      <c r="H131" s="563"/>
      <c r="I131" s="564"/>
      <c r="J131" s="367" t="s">
        <v>35</v>
      </c>
      <c r="K131" s="254">
        <f>SUM(K116:K130)+K104</f>
        <v>0</v>
      </c>
      <c r="L131" s="394"/>
      <c r="M131" s="393"/>
      <c r="N131" s="39"/>
      <c r="O131" s="46"/>
      <c r="P131" s="46"/>
      <c r="Q131" s="46"/>
    </row>
    <row r="132" spans="1:17" x14ac:dyDescent="0.25">
      <c r="A132" s="119" t="s">
        <v>136</v>
      </c>
      <c r="B132" s="46"/>
      <c r="C132" s="46"/>
      <c r="D132" s="46"/>
      <c r="E132" s="46"/>
      <c r="F132" s="46"/>
      <c r="G132" s="46"/>
      <c r="H132" s="46"/>
      <c r="I132" s="383"/>
      <c r="J132" s="46"/>
      <c r="K132" s="46"/>
      <c r="L132" s="46"/>
      <c r="M132" s="118" t="str">
        <f t="shared" ref="M132" si="21">IF(AND(K132&gt;0,L132=""),"KDV Dahil Tutar Yazılmalıdır.","")</f>
        <v/>
      </c>
      <c r="N132" s="39"/>
      <c r="O132" s="46"/>
      <c r="P132" s="46"/>
      <c r="Q132" s="46"/>
    </row>
    <row r="133" spans="1:17" x14ac:dyDescent="0.25">
      <c r="A133" s="46"/>
      <c r="B133" s="46"/>
      <c r="C133" s="46"/>
      <c r="D133" s="46"/>
      <c r="E133" s="46"/>
      <c r="F133" s="46"/>
      <c r="G133" s="46"/>
      <c r="H133" s="46"/>
      <c r="I133" s="383"/>
      <c r="J133" s="46"/>
      <c r="K133" s="46"/>
      <c r="L133" s="46"/>
      <c r="M133" s="51"/>
      <c r="N133" s="39"/>
      <c r="O133" s="46"/>
      <c r="P133" s="46"/>
      <c r="Q133" s="46"/>
    </row>
    <row r="134" spans="1:17" ht="18.75" x14ac:dyDescent="0.3">
      <c r="A134" s="46"/>
      <c r="B134" s="46"/>
      <c r="C134" s="46"/>
      <c r="D134" s="352" t="s">
        <v>32</v>
      </c>
      <c r="E134" s="354">
        <f ca="1">imzatarihi</f>
        <v>46091</v>
      </c>
      <c r="F134" s="379" t="s">
        <v>33</v>
      </c>
      <c r="G134" s="355" t="str">
        <f>IF(kurulusyetkilisi&gt;0,kurulusyetkilisi,"")</f>
        <v/>
      </c>
      <c r="H134" s="46"/>
      <c r="I134" s="46"/>
      <c r="J134" s="46"/>
      <c r="K134" s="46"/>
      <c r="L134" s="46"/>
      <c r="M134" s="51"/>
      <c r="N134" s="39"/>
      <c r="O134" s="46"/>
      <c r="P134" s="46"/>
      <c r="Q134" s="46"/>
    </row>
    <row r="135" spans="1:17" ht="18.75" x14ac:dyDescent="0.3">
      <c r="A135" s="46"/>
      <c r="B135" s="46"/>
      <c r="C135" s="46"/>
      <c r="D135" s="46"/>
      <c r="E135" s="234"/>
      <c r="F135" s="379" t="s">
        <v>34</v>
      </c>
      <c r="G135" s="46"/>
      <c r="H135" s="233"/>
      <c r="I135" s="46"/>
      <c r="J135" s="46"/>
      <c r="K135" s="46"/>
      <c r="L135" s="46"/>
      <c r="M135" s="51"/>
      <c r="N135" s="39"/>
      <c r="O135" s="46"/>
      <c r="P135" s="46"/>
      <c r="Q135" s="46"/>
    </row>
    <row r="136" spans="1:17" x14ac:dyDescent="0.25">
      <c r="A136" s="555" t="s">
        <v>97</v>
      </c>
      <c r="B136" s="555"/>
      <c r="C136" s="555"/>
      <c r="D136" s="555"/>
      <c r="E136" s="555"/>
      <c r="F136" s="555"/>
      <c r="G136" s="555"/>
      <c r="H136" s="555"/>
      <c r="I136" s="555"/>
      <c r="J136" s="555"/>
      <c r="K136" s="555"/>
      <c r="L136" s="555"/>
      <c r="M136" s="76"/>
      <c r="N136" s="78"/>
      <c r="O136" s="46"/>
      <c r="P136" s="46"/>
      <c r="Q136" s="46"/>
    </row>
    <row r="137" spans="1:17" ht="15.6" customHeight="1" x14ac:dyDescent="0.25">
      <c r="A137" s="508" t="str">
        <f>IF(YilDonem&lt;&gt;"",CONCATENATE(YilDonem," dönemine aittir."),"")</f>
        <v/>
      </c>
      <c r="B137" s="508"/>
      <c r="C137" s="508"/>
      <c r="D137" s="508"/>
      <c r="E137" s="508"/>
      <c r="F137" s="508"/>
      <c r="G137" s="508"/>
      <c r="H137" s="508"/>
      <c r="I137" s="508"/>
      <c r="J137" s="508"/>
      <c r="K137" s="508"/>
      <c r="L137" s="508"/>
      <c r="M137" s="392"/>
      <c r="N137" s="78"/>
      <c r="O137" s="77"/>
      <c r="P137" s="46"/>
      <c r="Q137" s="46"/>
    </row>
    <row r="138" spans="1:17" ht="15.95" customHeight="1" thickBot="1" x14ac:dyDescent="0.3">
      <c r="A138" s="556" t="s">
        <v>100</v>
      </c>
      <c r="B138" s="556"/>
      <c r="C138" s="556"/>
      <c r="D138" s="556"/>
      <c r="E138" s="556"/>
      <c r="F138" s="556"/>
      <c r="G138" s="556"/>
      <c r="H138" s="556"/>
      <c r="I138" s="556"/>
      <c r="J138" s="556"/>
      <c r="K138" s="556"/>
      <c r="L138" s="556"/>
      <c r="M138" s="392"/>
      <c r="N138" s="78"/>
      <c r="O138" s="77"/>
      <c r="P138" s="46"/>
      <c r="Q138" s="46"/>
    </row>
    <row r="139" spans="1:17" ht="31.7" customHeight="1" thickBot="1" x14ac:dyDescent="0.3">
      <c r="A139" s="546" t="s">
        <v>167</v>
      </c>
      <c r="B139" s="547"/>
      <c r="C139" s="547"/>
      <c r="D139" s="548"/>
      <c r="E139" s="546" t="str">
        <f>IF(ProjeNo&gt;0,ProjeNo,"")</f>
        <v/>
      </c>
      <c r="F139" s="547"/>
      <c r="G139" s="547"/>
      <c r="H139" s="547"/>
      <c r="I139" s="547"/>
      <c r="J139" s="547"/>
      <c r="K139" s="547"/>
      <c r="L139" s="548"/>
      <c r="M139" s="51"/>
      <c r="N139" s="39"/>
      <c r="O139" s="46"/>
      <c r="P139" s="46"/>
      <c r="Q139" s="46"/>
    </row>
    <row r="140" spans="1:17" ht="31.7" customHeight="1" thickBot="1" x14ac:dyDescent="0.3">
      <c r="A140" s="549" t="s">
        <v>168</v>
      </c>
      <c r="B140" s="550"/>
      <c r="C140" s="550"/>
      <c r="D140" s="551"/>
      <c r="E140" s="552" t="str">
        <f>IF(ProjeAdi&gt;0,ProjeAdi,"")</f>
        <v/>
      </c>
      <c r="F140" s="553"/>
      <c r="G140" s="553"/>
      <c r="H140" s="553"/>
      <c r="I140" s="553"/>
      <c r="J140" s="553"/>
      <c r="K140" s="553"/>
      <c r="L140" s="554"/>
      <c r="M140" s="51"/>
      <c r="N140" s="39"/>
      <c r="O140" s="46"/>
      <c r="P140" s="46"/>
      <c r="Q140" s="46"/>
    </row>
    <row r="141" spans="1:17" ht="51.95" customHeight="1" thickBot="1" x14ac:dyDescent="0.3">
      <c r="A141" s="543" t="s">
        <v>3</v>
      </c>
      <c r="B141" s="543" t="s">
        <v>182</v>
      </c>
      <c r="C141" s="543" t="s">
        <v>183</v>
      </c>
      <c r="D141" s="543" t="s">
        <v>98</v>
      </c>
      <c r="E141" s="543" t="s">
        <v>99</v>
      </c>
      <c r="F141" s="543" t="s">
        <v>96</v>
      </c>
      <c r="G141" s="543" t="s">
        <v>94</v>
      </c>
      <c r="H141" s="543" t="s">
        <v>95</v>
      </c>
      <c r="I141" s="562" t="s">
        <v>82</v>
      </c>
      <c r="J141" s="543" t="s">
        <v>83</v>
      </c>
      <c r="K141" s="363" t="s">
        <v>84</v>
      </c>
      <c r="L141" s="363" t="s">
        <v>84</v>
      </c>
      <c r="M141" s="51"/>
      <c r="N141" s="39"/>
      <c r="O141" s="46"/>
      <c r="P141" s="46"/>
      <c r="Q141" s="46"/>
    </row>
    <row r="142" spans="1:17" ht="16.5" thickBot="1" x14ac:dyDescent="0.3">
      <c r="A142" s="559"/>
      <c r="B142" s="544"/>
      <c r="C142" s="544"/>
      <c r="D142" s="559"/>
      <c r="E142" s="559"/>
      <c r="F142" s="559"/>
      <c r="G142" s="559"/>
      <c r="H142" s="559"/>
      <c r="I142" s="560"/>
      <c r="J142" s="559"/>
      <c r="K142" s="395" t="s">
        <v>85</v>
      </c>
      <c r="L142" s="395" t="s">
        <v>88</v>
      </c>
      <c r="M142" s="51"/>
      <c r="N142" s="39"/>
      <c r="O142" s="46"/>
      <c r="P142" s="46"/>
      <c r="Q142" s="46"/>
    </row>
    <row r="143" spans="1:17" ht="37.15" customHeight="1" x14ac:dyDescent="0.25">
      <c r="A143" s="364">
        <v>76</v>
      </c>
      <c r="B143" s="282"/>
      <c r="C143" s="270"/>
      <c r="D143" s="283"/>
      <c r="E143" s="27"/>
      <c r="F143" s="27"/>
      <c r="G143" s="27"/>
      <c r="H143" s="27"/>
      <c r="I143" s="28"/>
      <c r="J143" s="27"/>
      <c r="K143" s="198"/>
      <c r="L143" s="186"/>
      <c r="M143" s="116" t="str">
        <f>IF(AND(COUNTA(D143:H143)&gt;0,N143=1),"Belge Tarihi,Belge Numarası ve KDV Dahil Tutar doldurulduktan sonra KDV Hariç Tutar doldurulabilir.","")</f>
        <v/>
      </c>
      <c r="N143" s="115">
        <f>IF(COUNTA(I143:J143)+COUNTA(L143)=3,0,1)</f>
        <v>1</v>
      </c>
      <c r="O143" s="117">
        <f>IF(N143=1,0,100000000)</f>
        <v>0</v>
      </c>
      <c r="P143" s="46"/>
      <c r="Q143" s="46"/>
    </row>
    <row r="144" spans="1:17" ht="37.15" customHeight="1" x14ac:dyDescent="0.25">
      <c r="A144" s="365">
        <v>77</v>
      </c>
      <c r="B144" s="288"/>
      <c r="C144" s="272"/>
      <c r="D144" s="289"/>
      <c r="E144" s="17"/>
      <c r="F144" s="17"/>
      <c r="G144" s="17"/>
      <c r="H144" s="17"/>
      <c r="I144" s="18"/>
      <c r="J144" s="17"/>
      <c r="K144" s="192"/>
      <c r="L144" s="188"/>
      <c r="M144" s="116" t="str">
        <f t="shared" ref="M144:M157" si="22">IF(AND(COUNTA(D144:H144)&gt;0,N144=1),"Belge Tarihi,Belge Numarası ve KDV Dahil Tutar doldurulduktan sonra KDV Hariç Tutar doldurulabilir.","")</f>
        <v/>
      </c>
      <c r="N144" s="115">
        <f t="shared" ref="N144:N157" si="23">IF(COUNTA(I144:J144)+COUNTA(L144)=3,0,1)</f>
        <v>1</v>
      </c>
      <c r="O144" s="117">
        <f t="shared" ref="O144:O157" si="24">IF(N144=1,0,100000000)</f>
        <v>0</v>
      </c>
      <c r="P144" s="46"/>
      <c r="Q144" s="46"/>
    </row>
    <row r="145" spans="1:17" ht="37.15" customHeight="1" x14ac:dyDescent="0.25">
      <c r="A145" s="365">
        <v>78</v>
      </c>
      <c r="B145" s="288"/>
      <c r="C145" s="272"/>
      <c r="D145" s="289"/>
      <c r="E145" s="17"/>
      <c r="F145" s="17"/>
      <c r="G145" s="17"/>
      <c r="H145" s="17"/>
      <c r="I145" s="18"/>
      <c r="J145" s="17"/>
      <c r="K145" s="192"/>
      <c r="L145" s="188"/>
      <c r="M145" s="116" t="str">
        <f t="shared" si="22"/>
        <v/>
      </c>
      <c r="N145" s="115">
        <f t="shared" si="23"/>
        <v>1</v>
      </c>
      <c r="O145" s="117">
        <f t="shared" si="24"/>
        <v>0</v>
      </c>
      <c r="P145" s="46"/>
      <c r="Q145" s="46"/>
    </row>
    <row r="146" spans="1:17" ht="37.15" customHeight="1" x14ac:dyDescent="0.25">
      <c r="A146" s="365">
        <v>79</v>
      </c>
      <c r="B146" s="288"/>
      <c r="C146" s="272"/>
      <c r="D146" s="289"/>
      <c r="E146" s="17"/>
      <c r="F146" s="17"/>
      <c r="G146" s="17"/>
      <c r="H146" s="17"/>
      <c r="I146" s="18"/>
      <c r="J146" s="17"/>
      <c r="K146" s="192"/>
      <c r="L146" s="188"/>
      <c r="M146" s="116" t="str">
        <f t="shared" si="22"/>
        <v/>
      </c>
      <c r="N146" s="115">
        <f t="shared" si="23"/>
        <v>1</v>
      </c>
      <c r="O146" s="117">
        <f t="shared" si="24"/>
        <v>0</v>
      </c>
      <c r="P146" s="46"/>
      <c r="Q146" s="46"/>
    </row>
    <row r="147" spans="1:17" ht="37.15" customHeight="1" x14ac:dyDescent="0.25">
      <c r="A147" s="365">
        <v>80</v>
      </c>
      <c r="B147" s="284"/>
      <c r="C147" s="280"/>
      <c r="D147" s="285"/>
      <c r="E147" s="17"/>
      <c r="F147" s="17"/>
      <c r="G147" s="17"/>
      <c r="H147" s="17"/>
      <c r="I147" s="18"/>
      <c r="J147" s="17"/>
      <c r="K147" s="192"/>
      <c r="L147" s="188"/>
      <c r="M147" s="116" t="str">
        <f t="shared" si="22"/>
        <v/>
      </c>
      <c r="N147" s="115">
        <f t="shared" si="23"/>
        <v>1</v>
      </c>
      <c r="O147" s="117">
        <f t="shared" si="24"/>
        <v>0</v>
      </c>
      <c r="P147" s="46"/>
      <c r="Q147" s="46"/>
    </row>
    <row r="148" spans="1:17" ht="37.15" customHeight="1" x14ac:dyDescent="0.25">
      <c r="A148" s="365">
        <v>81</v>
      </c>
      <c r="B148" s="284"/>
      <c r="C148" s="280"/>
      <c r="D148" s="285"/>
      <c r="E148" s="17"/>
      <c r="F148" s="17"/>
      <c r="G148" s="17"/>
      <c r="H148" s="17"/>
      <c r="I148" s="18"/>
      <c r="J148" s="17"/>
      <c r="K148" s="192"/>
      <c r="L148" s="188"/>
      <c r="M148" s="116" t="str">
        <f t="shared" si="22"/>
        <v/>
      </c>
      <c r="N148" s="115">
        <f t="shared" si="23"/>
        <v>1</v>
      </c>
      <c r="O148" s="117">
        <f t="shared" si="24"/>
        <v>0</v>
      </c>
      <c r="P148" s="46"/>
      <c r="Q148" s="46"/>
    </row>
    <row r="149" spans="1:17" ht="37.15" customHeight="1" x14ac:dyDescent="0.25">
      <c r="A149" s="374">
        <v>82</v>
      </c>
      <c r="B149" s="284"/>
      <c r="C149" s="280"/>
      <c r="D149" s="285"/>
      <c r="E149" s="19"/>
      <c r="F149" s="19"/>
      <c r="G149" s="19"/>
      <c r="H149" s="19"/>
      <c r="I149" s="42"/>
      <c r="J149" s="19"/>
      <c r="K149" s="199"/>
      <c r="L149" s="193"/>
      <c r="M149" s="116" t="str">
        <f t="shared" si="22"/>
        <v/>
      </c>
      <c r="N149" s="115">
        <f t="shared" si="23"/>
        <v>1</v>
      </c>
      <c r="O149" s="117">
        <f t="shared" si="24"/>
        <v>0</v>
      </c>
      <c r="P149" s="46"/>
      <c r="Q149" s="46"/>
    </row>
    <row r="150" spans="1:17" ht="37.15" customHeight="1" x14ac:dyDescent="0.25">
      <c r="A150" s="374">
        <v>83</v>
      </c>
      <c r="B150" s="284"/>
      <c r="C150" s="280"/>
      <c r="D150" s="285"/>
      <c r="E150" s="19"/>
      <c r="F150" s="19"/>
      <c r="G150" s="19"/>
      <c r="H150" s="19"/>
      <c r="I150" s="42"/>
      <c r="J150" s="19"/>
      <c r="K150" s="199"/>
      <c r="L150" s="193"/>
      <c r="M150" s="116" t="str">
        <f t="shared" si="22"/>
        <v/>
      </c>
      <c r="N150" s="115">
        <f t="shared" si="23"/>
        <v>1</v>
      </c>
      <c r="O150" s="117">
        <f t="shared" si="24"/>
        <v>0</v>
      </c>
      <c r="P150" s="46"/>
      <c r="Q150" s="46"/>
    </row>
    <row r="151" spans="1:17" ht="37.15" customHeight="1" x14ac:dyDescent="0.25">
      <c r="A151" s="374">
        <v>84</v>
      </c>
      <c r="B151" s="284"/>
      <c r="C151" s="280"/>
      <c r="D151" s="285"/>
      <c r="E151" s="19"/>
      <c r="F151" s="19"/>
      <c r="G151" s="19"/>
      <c r="H151" s="19"/>
      <c r="I151" s="42"/>
      <c r="J151" s="19"/>
      <c r="K151" s="199"/>
      <c r="L151" s="193"/>
      <c r="M151" s="116" t="str">
        <f t="shared" si="22"/>
        <v/>
      </c>
      <c r="N151" s="115">
        <f t="shared" si="23"/>
        <v>1</v>
      </c>
      <c r="O151" s="117">
        <f t="shared" si="24"/>
        <v>0</v>
      </c>
      <c r="P151" s="46"/>
      <c r="Q151" s="46"/>
    </row>
    <row r="152" spans="1:17" ht="37.15" customHeight="1" x14ac:dyDescent="0.25">
      <c r="A152" s="374">
        <v>85</v>
      </c>
      <c r="B152" s="284"/>
      <c r="C152" s="280"/>
      <c r="D152" s="285"/>
      <c r="E152" s="19"/>
      <c r="F152" s="19"/>
      <c r="G152" s="19"/>
      <c r="H152" s="19"/>
      <c r="I152" s="42"/>
      <c r="J152" s="19"/>
      <c r="K152" s="199"/>
      <c r="L152" s="193"/>
      <c r="M152" s="116" t="str">
        <f t="shared" si="22"/>
        <v/>
      </c>
      <c r="N152" s="115">
        <f t="shared" si="23"/>
        <v>1</v>
      </c>
      <c r="O152" s="117">
        <f t="shared" si="24"/>
        <v>0</v>
      </c>
      <c r="P152" s="46"/>
      <c r="Q152" s="46"/>
    </row>
    <row r="153" spans="1:17" ht="37.15" customHeight="1" x14ac:dyDescent="0.25">
      <c r="A153" s="374">
        <v>86</v>
      </c>
      <c r="B153" s="284"/>
      <c r="C153" s="280"/>
      <c r="D153" s="285"/>
      <c r="E153" s="19"/>
      <c r="F153" s="19"/>
      <c r="G153" s="19"/>
      <c r="H153" s="19"/>
      <c r="I153" s="42"/>
      <c r="J153" s="19"/>
      <c r="K153" s="199"/>
      <c r="L153" s="193"/>
      <c r="M153" s="116" t="str">
        <f t="shared" si="22"/>
        <v/>
      </c>
      <c r="N153" s="115">
        <f t="shared" si="23"/>
        <v>1</v>
      </c>
      <c r="O153" s="117">
        <f t="shared" si="24"/>
        <v>0</v>
      </c>
      <c r="P153" s="46"/>
      <c r="Q153" s="46"/>
    </row>
    <row r="154" spans="1:17" ht="37.15" customHeight="1" x14ac:dyDescent="0.25">
      <c r="A154" s="374">
        <v>87</v>
      </c>
      <c r="B154" s="284"/>
      <c r="C154" s="280"/>
      <c r="D154" s="285"/>
      <c r="E154" s="19"/>
      <c r="F154" s="19"/>
      <c r="G154" s="19"/>
      <c r="H154" s="19"/>
      <c r="I154" s="42"/>
      <c r="J154" s="19"/>
      <c r="K154" s="199"/>
      <c r="L154" s="193"/>
      <c r="M154" s="116" t="str">
        <f t="shared" si="22"/>
        <v/>
      </c>
      <c r="N154" s="115">
        <f t="shared" si="23"/>
        <v>1</v>
      </c>
      <c r="O154" s="117">
        <f t="shared" si="24"/>
        <v>0</v>
      </c>
      <c r="P154" s="46"/>
      <c r="Q154" s="46"/>
    </row>
    <row r="155" spans="1:17" ht="37.15" customHeight="1" x14ac:dyDescent="0.25">
      <c r="A155" s="374">
        <v>88</v>
      </c>
      <c r="B155" s="284"/>
      <c r="C155" s="280"/>
      <c r="D155" s="285"/>
      <c r="E155" s="19"/>
      <c r="F155" s="19"/>
      <c r="G155" s="19"/>
      <c r="H155" s="19"/>
      <c r="I155" s="42"/>
      <c r="J155" s="19"/>
      <c r="K155" s="199"/>
      <c r="L155" s="193"/>
      <c r="M155" s="116" t="str">
        <f t="shared" si="22"/>
        <v/>
      </c>
      <c r="N155" s="115">
        <f t="shared" si="23"/>
        <v>1</v>
      </c>
      <c r="O155" s="117">
        <f t="shared" si="24"/>
        <v>0</v>
      </c>
      <c r="P155" s="46"/>
      <c r="Q155" s="46"/>
    </row>
    <row r="156" spans="1:17" ht="37.15" customHeight="1" x14ac:dyDescent="0.25">
      <c r="A156" s="374">
        <v>89</v>
      </c>
      <c r="B156" s="284"/>
      <c r="C156" s="280"/>
      <c r="D156" s="285"/>
      <c r="E156" s="19"/>
      <c r="F156" s="19"/>
      <c r="G156" s="19"/>
      <c r="H156" s="19"/>
      <c r="I156" s="42"/>
      <c r="J156" s="19"/>
      <c r="K156" s="199"/>
      <c r="L156" s="193"/>
      <c r="M156" s="116" t="str">
        <f t="shared" si="22"/>
        <v/>
      </c>
      <c r="N156" s="115">
        <f t="shared" si="23"/>
        <v>1</v>
      </c>
      <c r="O156" s="117">
        <f t="shared" si="24"/>
        <v>0</v>
      </c>
      <c r="P156" s="47"/>
      <c r="Q156" s="47"/>
    </row>
    <row r="157" spans="1:17" ht="37.15" customHeight="1" thickBot="1" x14ac:dyDescent="0.3">
      <c r="A157" s="375">
        <v>90</v>
      </c>
      <c r="B157" s="286"/>
      <c r="C157" s="281"/>
      <c r="D157" s="287"/>
      <c r="E157" s="21"/>
      <c r="F157" s="21"/>
      <c r="G157" s="21"/>
      <c r="H157" s="21"/>
      <c r="I157" s="44"/>
      <c r="J157" s="21"/>
      <c r="K157" s="200"/>
      <c r="L157" s="194"/>
      <c r="M157" s="116" t="str">
        <f t="shared" si="22"/>
        <v/>
      </c>
      <c r="N157" s="115">
        <f t="shared" si="23"/>
        <v>1</v>
      </c>
      <c r="O157" s="117">
        <f t="shared" si="24"/>
        <v>0</v>
      </c>
      <c r="P157" s="119">
        <f>IF(COUNTA(I143:L157)&gt;0,1,0)</f>
        <v>0</v>
      </c>
      <c r="Q157" s="46"/>
    </row>
    <row r="158" spans="1:17" ht="37.15" customHeight="1" thickBot="1" x14ac:dyDescent="0.3">
      <c r="A158" s="563" t="s">
        <v>155</v>
      </c>
      <c r="B158" s="563"/>
      <c r="C158" s="563"/>
      <c r="D158" s="563"/>
      <c r="E158" s="563"/>
      <c r="F158" s="563"/>
      <c r="G158" s="563"/>
      <c r="H158" s="563"/>
      <c r="I158" s="564"/>
      <c r="J158" s="367" t="s">
        <v>35</v>
      </c>
      <c r="K158" s="254">
        <f>SUM(K143:K157)+K131</f>
        <v>0</v>
      </c>
      <c r="L158" s="394"/>
      <c r="M158" s="393"/>
      <c r="N158" s="112">
        <f>IF(K158&gt;K131,ROW(A162),0)</f>
        <v>0</v>
      </c>
      <c r="O158" s="46"/>
      <c r="P158" s="46"/>
      <c r="Q158" s="46"/>
    </row>
    <row r="159" spans="1:17" x14ac:dyDescent="0.25">
      <c r="A159" s="119" t="s">
        <v>136</v>
      </c>
      <c r="B159" s="46"/>
      <c r="C159" s="46"/>
      <c r="D159" s="46"/>
      <c r="E159" s="46"/>
      <c r="F159" s="46"/>
      <c r="G159" s="46"/>
      <c r="H159" s="46"/>
      <c r="I159" s="383"/>
      <c r="J159" s="46"/>
      <c r="K159" s="46"/>
      <c r="L159" s="46"/>
      <c r="M159" s="118" t="str">
        <f t="shared" ref="M159" si="25">IF(AND(K159&gt;0,L159=""),"KDV Dahil Tutar Yazılmalıdır.","")</f>
        <v/>
      </c>
      <c r="N159" s="39"/>
      <c r="O159" s="46"/>
      <c r="P159" s="46"/>
      <c r="Q159" s="46"/>
    </row>
    <row r="160" spans="1:17" x14ac:dyDescent="0.25">
      <c r="A160" s="46"/>
      <c r="B160" s="46"/>
      <c r="C160" s="46"/>
      <c r="D160" s="46"/>
      <c r="E160" s="46"/>
      <c r="F160" s="46"/>
      <c r="G160" s="46"/>
      <c r="H160" s="46"/>
      <c r="I160" s="383"/>
      <c r="J160" s="46"/>
      <c r="K160" s="46"/>
      <c r="L160" s="46"/>
      <c r="M160" s="51"/>
      <c r="N160" s="39"/>
      <c r="O160" s="46"/>
      <c r="P160" s="46"/>
      <c r="Q160" s="46"/>
    </row>
    <row r="161" spans="1:17" ht="18.75" x14ac:dyDescent="0.3">
      <c r="A161" s="46"/>
      <c r="B161" s="46"/>
      <c r="C161" s="46"/>
      <c r="D161" s="352" t="s">
        <v>32</v>
      </c>
      <c r="E161" s="354">
        <f ca="1">imzatarihi</f>
        <v>46091</v>
      </c>
      <c r="F161" s="379" t="s">
        <v>33</v>
      </c>
      <c r="G161" s="355" t="str">
        <f>IF(kurulusyetkilisi&gt;0,kurulusyetkilisi,"")</f>
        <v/>
      </c>
      <c r="H161" s="46"/>
      <c r="I161" s="46"/>
      <c r="J161" s="46"/>
      <c r="K161" s="46"/>
      <c r="L161" s="46"/>
      <c r="M161" s="51"/>
      <c r="N161" s="39"/>
      <c r="O161" s="46"/>
      <c r="P161" s="46"/>
      <c r="Q161" s="46"/>
    </row>
    <row r="162" spans="1:17" ht="18.75" x14ac:dyDescent="0.3">
      <c r="A162" s="46"/>
      <c r="B162" s="46"/>
      <c r="C162" s="46"/>
      <c r="D162" s="46"/>
      <c r="E162" s="234"/>
      <c r="F162" s="379" t="s">
        <v>34</v>
      </c>
      <c r="G162" s="46"/>
      <c r="H162" s="233"/>
      <c r="I162" s="46"/>
      <c r="J162" s="46"/>
      <c r="K162" s="46"/>
      <c r="L162" s="46"/>
      <c r="M162" s="51"/>
      <c r="N162" s="39"/>
      <c r="O162" s="46"/>
      <c r="P162" s="46"/>
      <c r="Q162" s="46"/>
    </row>
    <row r="163" spans="1:17" x14ac:dyDescent="0.25">
      <c r="A163" s="46"/>
      <c r="B163" s="46"/>
      <c r="C163" s="46"/>
      <c r="D163" s="46"/>
      <c r="E163" s="46"/>
      <c r="F163" s="46"/>
      <c r="G163" s="46"/>
      <c r="H163" s="46"/>
      <c r="I163" s="383"/>
      <c r="J163" s="46"/>
      <c r="K163" s="46"/>
      <c r="L163" s="46"/>
      <c r="M163" s="51"/>
      <c r="N163" s="39"/>
      <c r="O163" s="46"/>
      <c r="P163" s="46"/>
      <c r="Q163" s="46"/>
    </row>
    <row r="164" spans="1:17" x14ac:dyDescent="0.25">
      <c r="A164" s="46"/>
      <c r="B164" s="46"/>
      <c r="C164" s="46"/>
      <c r="D164" s="46"/>
      <c r="E164" s="46"/>
      <c r="F164" s="46"/>
      <c r="G164" s="46"/>
      <c r="H164" s="46"/>
      <c r="I164" s="383"/>
      <c r="J164" s="46"/>
      <c r="K164" s="46"/>
      <c r="L164" s="46"/>
      <c r="M164" s="51"/>
      <c r="N164" s="39"/>
      <c r="O164" s="46"/>
      <c r="P164" s="46"/>
      <c r="Q164" s="46"/>
    </row>
    <row r="165" spans="1:17" x14ac:dyDescent="0.25">
      <c r="A165" s="46"/>
      <c r="B165" s="46"/>
      <c r="C165" s="46"/>
      <c r="D165" s="46"/>
      <c r="E165" s="46"/>
      <c r="F165" s="46"/>
      <c r="G165" s="46"/>
      <c r="H165" s="46"/>
      <c r="I165" s="383"/>
      <c r="J165" s="46"/>
      <c r="K165" s="46"/>
      <c r="L165" s="46"/>
      <c r="M165" s="51"/>
      <c r="N165" s="39"/>
      <c r="O165" s="46"/>
      <c r="P165" s="46"/>
      <c r="Q165" s="46"/>
    </row>
    <row r="166" spans="1:17" x14ac:dyDescent="0.25">
      <c r="A166" s="46"/>
      <c r="B166" s="46"/>
      <c r="C166" s="46"/>
      <c r="D166" s="46"/>
      <c r="E166" s="46"/>
      <c r="F166" s="46"/>
      <c r="G166" s="46"/>
      <c r="H166" s="46"/>
      <c r="I166" s="383"/>
      <c r="J166" s="46"/>
      <c r="K166" s="46"/>
      <c r="L166" s="46"/>
      <c r="M166" s="51"/>
      <c r="N166" s="39"/>
      <c r="O166" s="46"/>
      <c r="P166" s="46"/>
      <c r="Q166" s="46"/>
    </row>
    <row r="167" spans="1:17" x14ac:dyDescent="0.25">
      <c r="A167" s="46"/>
      <c r="B167" s="46"/>
      <c r="C167" s="46"/>
      <c r="D167" s="46"/>
      <c r="E167" s="46"/>
      <c r="F167" s="46"/>
      <c r="G167" s="46"/>
      <c r="H167" s="46"/>
      <c r="I167" s="383"/>
      <c r="J167" s="46"/>
      <c r="K167" s="46"/>
      <c r="L167" s="46"/>
      <c r="M167" s="51"/>
      <c r="N167" s="39"/>
      <c r="O167" s="46"/>
      <c r="P167" s="46"/>
      <c r="Q167" s="46"/>
    </row>
    <row r="168" spans="1:17" x14ac:dyDescent="0.25">
      <c r="A168" s="46"/>
      <c r="B168" s="46"/>
      <c r="C168" s="46"/>
      <c r="D168" s="46"/>
      <c r="E168" s="46"/>
      <c r="F168" s="46"/>
      <c r="G168" s="46"/>
      <c r="H168" s="46"/>
      <c r="I168" s="383"/>
      <c r="J168" s="46"/>
      <c r="K168" s="46"/>
      <c r="L168" s="46"/>
      <c r="M168" s="51"/>
      <c r="N168" s="39"/>
      <c r="O168" s="46"/>
      <c r="P168" s="46"/>
      <c r="Q168" s="46"/>
    </row>
    <row r="169" spans="1:17" x14ac:dyDescent="0.25">
      <c r="A169" s="46"/>
      <c r="B169" s="46"/>
      <c r="C169" s="46"/>
      <c r="D169" s="46"/>
      <c r="E169" s="46"/>
      <c r="F169" s="46"/>
      <c r="G169" s="46"/>
      <c r="H169" s="46"/>
      <c r="I169" s="383"/>
      <c r="J169" s="46"/>
      <c r="K169" s="46"/>
      <c r="L169" s="46"/>
      <c r="M169" s="51"/>
      <c r="N169" s="39"/>
      <c r="O169" s="46"/>
      <c r="P169" s="46"/>
      <c r="Q169" s="46"/>
    </row>
    <row r="170" spans="1:17" x14ac:dyDescent="0.25">
      <c r="A170" s="46"/>
      <c r="B170" s="46"/>
      <c r="C170" s="46"/>
      <c r="D170" s="46"/>
      <c r="E170" s="46"/>
      <c r="F170" s="46"/>
      <c r="G170" s="46"/>
      <c r="H170" s="46"/>
      <c r="I170" s="383"/>
      <c r="J170" s="46"/>
      <c r="K170" s="46"/>
      <c r="L170" s="46"/>
      <c r="M170" s="51"/>
      <c r="N170" s="39"/>
      <c r="O170" s="46"/>
      <c r="P170" s="46"/>
      <c r="Q170" s="46"/>
    </row>
    <row r="171" spans="1:17" x14ac:dyDescent="0.25">
      <c r="A171" s="46"/>
      <c r="B171" s="46"/>
      <c r="C171" s="46"/>
      <c r="D171" s="46"/>
      <c r="E171" s="46"/>
      <c r="F171" s="46"/>
      <c r="G171" s="46"/>
      <c r="H171" s="46"/>
      <c r="I171" s="383"/>
      <c r="J171" s="46"/>
      <c r="K171" s="46"/>
      <c r="L171" s="46"/>
      <c r="M171" s="51"/>
      <c r="N171" s="39"/>
      <c r="O171" s="46"/>
      <c r="P171" s="46"/>
      <c r="Q171" s="46"/>
    </row>
    <row r="172" spans="1:17" x14ac:dyDescent="0.25">
      <c r="A172" s="46"/>
      <c r="B172" s="46"/>
      <c r="C172" s="46"/>
      <c r="D172" s="46"/>
      <c r="E172" s="46"/>
      <c r="F172" s="46"/>
      <c r="G172" s="46"/>
      <c r="H172" s="46"/>
      <c r="I172" s="383"/>
      <c r="J172" s="46"/>
      <c r="K172" s="46"/>
      <c r="L172" s="46"/>
      <c r="M172" s="51"/>
      <c r="N172" s="39"/>
      <c r="O172" s="46"/>
      <c r="P172" s="46"/>
      <c r="Q172" s="46"/>
    </row>
    <row r="173" spans="1:17" x14ac:dyDescent="0.25">
      <c r="A173" s="46"/>
      <c r="B173" s="46"/>
      <c r="C173" s="46"/>
      <c r="D173" s="46"/>
      <c r="E173" s="46"/>
      <c r="F173" s="46"/>
      <c r="G173" s="46"/>
      <c r="H173" s="46"/>
      <c r="I173" s="383"/>
      <c r="J173" s="46"/>
      <c r="K173" s="46"/>
      <c r="L173" s="46"/>
      <c r="M173" s="51"/>
      <c r="N173" s="39"/>
      <c r="O173" s="46"/>
      <c r="P173" s="46"/>
      <c r="Q173" s="46"/>
    </row>
    <row r="174" spans="1:17" x14ac:dyDescent="0.25">
      <c r="A174" s="46"/>
      <c r="B174" s="46"/>
      <c r="C174" s="46"/>
      <c r="D174" s="46"/>
      <c r="E174" s="46"/>
      <c r="F174" s="46"/>
      <c r="G174" s="46"/>
      <c r="H174" s="46"/>
      <c r="I174" s="383"/>
      <c r="J174" s="46"/>
      <c r="K174" s="46"/>
      <c r="L174" s="46"/>
      <c r="M174" s="51"/>
      <c r="N174" s="39"/>
      <c r="O174" s="46"/>
      <c r="P174" s="46"/>
      <c r="Q174" s="46"/>
    </row>
    <row r="175" spans="1:17" x14ac:dyDescent="0.25">
      <c r="A175" s="46"/>
      <c r="B175" s="46"/>
      <c r="C175" s="46"/>
      <c r="D175" s="46"/>
      <c r="E175" s="46"/>
      <c r="F175" s="46"/>
      <c r="G175" s="46"/>
      <c r="H175" s="46"/>
      <c r="I175" s="383"/>
      <c r="J175" s="46"/>
      <c r="K175" s="46"/>
      <c r="L175" s="46"/>
      <c r="M175" s="51"/>
      <c r="N175" s="39"/>
      <c r="O175" s="46"/>
      <c r="P175" s="46"/>
      <c r="Q175" s="46"/>
    </row>
    <row r="176" spans="1:17" x14ac:dyDescent="0.25">
      <c r="A176" s="46"/>
      <c r="B176" s="46"/>
      <c r="C176" s="46"/>
      <c r="D176" s="46"/>
      <c r="E176" s="46"/>
      <c r="F176" s="46"/>
      <c r="G176" s="46"/>
      <c r="H176" s="46"/>
      <c r="I176" s="383"/>
      <c r="J176" s="46"/>
      <c r="K176" s="46"/>
      <c r="L176" s="46"/>
      <c r="M176" s="51"/>
      <c r="N176" s="39"/>
      <c r="O176" s="46"/>
      <c r="P176" s="46"/>
      <c r="Q176" s="46"/>
    </row>
    <row r="177" spans="1:17" x14ac:dyDescent="0.25">
      <c r="A177" s="46"/>
      <c r="B177" s="46"/>
      <c r="C177" s="46"/>
      <c r="D177" s="46"/>
      <c r="E177" s="46"/>
      <c r="F177" s="46"/>
      <c r="G177" s="46"/>
      <c r="H177" s="46"/>
      <c r="I177" s="383"/>
      <c r="J177" s="46"/>
      <c r="K177" s="46"/>
      <c r="L177" s="46"/>
      <c r="M177" s="51"/>
      <c r="N177" s="39"/>
      <c r="O177" s="46"/>
      <c r="P177" s="46"/>
      <c r="Q177" s="46"/>
    </row>
    <row r="178" spans="1:17" x14ac:dyDescent="0.25">
      <c r="A178" s="46"/>
      <c r="B178" s="46"/>
      <c r="C178" s="46"/>
      <c r="D178" s="46"/>
      <c r="E178" s="46"/>
      <c r="F178" s="46"/>
      <c r="G178" s="46"/>
      <c r="H178" s="46"/>
      <c r="I178" s="383"/>
      <c r="J178" s="46"/>
      <c r="K178" s="46"/>
      <c r="L178" s="46"/>
      <c r="M178" s="51"/>
      <c r="N178" s="39"/>
      <c r="O178" s="46"/>
      <c r="P178" s="46"/>
      <c r="Q178" s="46"/>
    </row>
    <row r="179" spans="1:17" x14ac:dyDescent="0.25">
      <c r="A179" s="46"/>
      <c r="B179" s="46"/>
      <c r="C179" s="46"/>
      <c r="D179" s="46"/>
      <c r="E179" s="46"/>
      <c r="F179" s="46"/>
      <c r="G179" s="46"/>
      <c r="H179" s="46"/>
      <c r="I179" s="383"/>
      <c r="J179" s="46"/>
      <c r="K179" s="46"/>
      <c r="L179" s="46"/>
      <c r="M179" s="51"/>
      <c r="N179" s="39"/>
      <c r="O179" s="46"/>
      <c r="P179" s="46"/>
      <c r="Q179" s="46"/>
    </row>
    <row r="180" spans="1:17" x14ac:dyDescent="0.25">
      <c r="A180" s="46"/>
      <c r="B180" s="46"/>
      <c r="C180" s="46"/>
      <c r="D180" s="46"/>
      <c r="E180" s="46"/>
      <c r="F180" s="46"/>
      <c r="G180" s="46"/>
      <c r="H180" s="46"/>
      <c r="I180" s="383"/>
      <c r="J180" s="46"/>
      <c r="K180" s="46"/>
      <c r="L180" s="46"/>
      <c r="M180" s="51"/>
      <c r="N180" s="39"/>
      <c r="O180" s="46"/>
      <c r="P180" s="46"/>
      <c r="Q180" s="46"/>
    </row>
    <row r="181" spans="1:17" x14ac:dyDescent="0.25">
      <c r="A181" s="46"/>
      <c r="B181" s="46"/>
      <c r="C181" s="46"/>
      <c r="D181" s="46"/>
      <c r="E181" s="46"/>
      <c r="F181" s="46"/>
      <c r="G181" s="46"/>
      <c r="H181" s="46"/>
      <c r="I181" s="383"/>
      <c r="J181" s="46"/>
      <c r="K181" s="46"/>
      <c r="L181" s="46"/>
      <c r="M181" s="51"/>
      <c r="N181" s="39"/>
      <c r="O181" s="46"/>
      <c r="P181" s="46"/>
      <c r="Q181" s="46"/>
    </row>
    <row r="182" spans="1:17" x14ac:dyDescent="0.25">
      <c r="A182" s="46"/>
      <c r="B182" s="46"/>
      <c r="C182" s="46"/>
      <c r="D182" s="46"/>
      <c r="E182" s="46"/>
      <c r="F182" s="46"/>
      <c r="G182" s="46"/>
      <c r="H182" s="46"/>
      <c r="I182" s="383"/>
      <c r="J182" s="46"/>
      <c r="K182" s="46"/>
      <c r="L182" s="46"/>
      <c r="M182" s="51"/>
      <c r="N182" s="39"/>
      <c r="O182" s="46"/>
      <c r="P182" s="46"/>
      <c r="Q182" s="46"/>
    </row>
    <row r="183" spans="1:17" x14ac:dyDescent="0.25">
      <c r="A183" s="46"/>
      <c r="B183" s="46"/>
      <c r="C183" s="46"/>
      <c r="D183" s="46"/>
      <c r="E183" s="46"/>
      <c r="F183" s="46"/>
      <c r="G183" s="46"/>
      <c r="H183" s="46"/>
      <c r="I183" s="383"/>
      <c r="J183" s="46"/>
      <c r="K183" s="46"/>
      <c r="L183" s="46"/>
      <c r="M183" s="51"/>
      <c r="N183" s="39"/>
      <c r="O183" s="46"/>
      <c r="P183" s="46"/>
      <c r="Q183" s="46"/>
    </row>
    <row r="184" spans="1:17" x14ac:dyDescent="0.25">
      <c r="A184" s="46"/>
      <c r="B184" s="46"/>
      <c r="C184" s="46"/>
      <c r="D184" s="46"/>
      <c r="E184" s="46"/>
      <c r="F184" s="46"/>
      <c r="G184" s="46"/>
      <c r="H184" s="46"/>
      <c r="I184" s="383"/>
      <c r="J184" s="46"/>
      <c r="K184" s="46"/>
      <c r="L184" s="46"/>
      <c r="M184" s="51"/>
      <c r="N184" s="39"/>
      <c r="O184" s="46"/>
      <c r="P184" s="46"/>
      <c r="Q184" s="46"/>
    </row>
    <row r="185" spans="1:17" x14ac:dyDescent="0.25">
      <c r="A185" s="46"/>
      <c r="B185" s="46"/>
      <c r="C185" s="46"/>
      <c r="D185" s="46"/>
      <c r="E185" s="46"/>
      <c r="F185" s="46"/>
      <c r="G185" s="46"/>
      <c r="H185" s="46"/>
      <c r="I185" s="383"/>
      <c r="J185" s="46"/>
      <c r="K185" s="46"/>
      <c r="L185" s="46"/>
      <c r="M185" s="51"/>
      <c r="N185" s="39"/>
      <c r="O185" s="46"/>
      <c r="P185" s="46"/>
      <c r="Q185" s="46"/>
    </row>
    <row r="186" spans="1:17" x14ac:dyDescent="0.25">
      <c r="A186" s="46"/>
      <c r="B186" s="46"/>
      <c r="C186" s="46"/>
      <c r="D186" s="46"/>
      <c r="E186" s="46"/>
      <c r="F186" s="46"/>
      <c r="G186" s="46"/>
      <c r="H186" s="46"/>
      <c r="I186" s="383"/>
      <c r="J186" s="46"/>
      <c r="K186" s="46"/>
      <c r="L186" s="46"/>
      <c r="M186" s="51"/>
      <c r="N186" s="39"/>
      <c r="O186" s="46"/>
      <c r="P186" s="47"/>
      <c r="Q186" s="47"/>
    </row>
    <row r="187" spans="1:17" x14ac:dyDescent="0.25">
      <c r="A187" s="46"/>
      <c r="B187" s="46"/>
      <c r="C187" s="46"/>
      <c r="D187" s="46"/>
      <c r="E187" s="46"/>
      <c r="F187" s="46"/>
      <c r="G187" s="46"/>
      <c r="H187" s="46"/>
      <c r="I187" s="383"/>
      <c r="J187" s="46"/>
      <c r="K187" s="46"/>
      <c r="L187" s="46"/>
      <c r="M187" s="51"/>
      <c r="N187" s="39"/>
      <c r="O187" s="46"/>
      <c r="P187" s="46"/>
      <c r="Q187" s="46"/>
    </row>
    <row r="188" spans="1:17" x14ac:dyDescent="0.25">
      <c r="A188" s="46"/>
      <c r="B188" s="46"/>
      <c r="C188" s="46"/>
      <c r="D188" s="46"/>
      <c r="E188" s="46"/>
      <c r="F188" s="46"/>
      <c r="G188" s="46"/>
      <c r="H188" s="46"/>
      <c r="I188" s="383"/>
      <c r="J188" s="46"/>
      <c r="K188" s="46"/>
      <c r="L188" s="46"/>
      <c r="M188" s="51"/>
      <c r="N188" s="39"/>
      <c r="O188" s="46"/>
      <c r="P188" s="46"/>
      <c r="Q188" s="46"/>
    </row>
    <row r="189" spans="1:17" x14ac:dyDescent="0.25">
      <c r="A189" s="46"/>
      <c r="B189" s="46"/>
      <c r="C189" s="46"/>
      <c r="D189" s="46"/>
      <c r="E189" s="46"/>
      <c r="F189" s="46"/>
      <c r="G189" s="46"/>
      <c r="H189" s="46"/>
      <c r="I189" s="383"/>
      <c r="J189" s="46"/>
      <c r="K189" s="46"/>
      <c r="L189" s="46"/>
      <c r="M189" s="51"/>
      <c r="N189" s="39"/>
      <c r="O189" s="46"/>
      <c r="P189" s="46"/>
      <c r="Q189" s="46"/>
    </row>
    <row r="190" spans="1:17" x14ac:dyDescent="0.25">
      <c r="A190" s="46"/>
      <c r="B190" s="46"/>
      <c r="C190" s="46"/>
      <c r="D190" s="46"/>
      <c r="E190" s="46"/>
      <c r="F190" s="46"/>
      <c r="G190" s="46"/>
      <c r="H190" s="46"/>
      <c r="I190" s="383"/>
      <c r="J190" s="46"/>
      <c r="K190" s="46"/>
      <c r="L190" s="46"/>
      <c r="M190" s="51"/>
      <c r="N190" s="39"/>
      <c r="O190" s="46"/>
      <c r="P190" s="46"/>
      <c r="Q190" s="46"/>
    </row>
    <row r="191" spans="1:17" x14ac:dyDescent="0.25">
      <c r="A191" s="46"/>
      <c r="B191" s="46"/>
      <c r="C191" s="46"/>
      <c r="D191" s="46"/>
      <c r="E191" s="46"/>
      <c r="F191" s="46"/>
      <c r="G191" s="46"/>
      <c r="H191" s="46"/>
      <c r="I191" s="383"/>
      <c r="J191" s="46"/>
      <c r="K191" s="46"/>
      <c r="L191" s="46"/>
      <c r="M191" s="51"/>
      <c r="N191" s="39"/>
      <c r="O191" s="46"/>
      <c r="P191" s="46"/>
      <c r="Q191" s="46"/>
    </row>
    <row r="192" spans="1:17" x14ac:dyDescent="0.25">
      <c r="A192" s="46"/>
      <c r="B192" s="46"/>
      <c r="C192" s="46"/>
      <c r="D192" s="46"/>
      <c r="E192" s="46"/>
      <c r="F192" s="46"/>
      <c r="G192" s="46"/>
      <c r="H192" s="46"/>
      <c r="I192" s="383"/>
      <c r="J192" s="46"/>
      <c r="K192" s="46"/>
      <c r="L192" s="46"/>
      <c r="M192" s="51"/>
      <c r="N192" s="39"/>
      <c r="O192" s="46"/>
      <c r="P192" s="46"/>
      <c r="Q192" s="46"/>
    </row>
    <row r="193" spans="1:17" x14ac:dyDescent="0.25">
      <c r="A193" s="46"/>
      <c r="B193" s="46"/>
      <c r="C193" s="46"/>
      <c r="D193" s="46"/>
      <c r="E193" s="46"/>
      <c r="F193" s="46"/>
      <c r="G193" s="46"/>
      <c r="H193" s="46"/>
      <c r="I193" s="383"/>
      <c r="J193" s="46"/>
      <c r="K193" s="46"/>
      <c r="L193" s="46"/>
      <c r="M193" s="51"/>
      <c r="N193" s="39"/>
      <c r="O193" s="46"/>
      <c r="P193" s="46"/>
      <c r="Q193" s="46"/>
    </row>
    <row r="194" spans="1:17" x14ac:dyDescent="0.25">
      <c r="A194" s="46"/>
      <c r="B194" s="46"/>
      <c r="C194" s="46"/>
      <c r="D194" s="46"/>
      <c r="E194" s="46"/>
      <c r="F194" s="46"/>
      <c r="G194" s="46"/>
      <c r="H194" s="46"/>
      <c r="I194" s="383"/>
      <c r="J194" s="46"/>
      <c r="K194" s="46"/>
      <c r="L194" s="46"/>
      <c r="M194" s="51"/>
      <c r="N194" s="39"/>
      <c r="O194" s="46"/>
      <c r="P194" s="46"/>
      <c r="Q194" s="46"/>
    </row>
    <row r="195" spans="1:17" x14ac:dyDescent="0.25">
      <c r="A195" s="46"/>
      <c r="B195" s="46"/>
      <c r="C195" s="46"/>
      <c r="D195" s="46"/>
      <c r="E195" s="46"/>
      <c r="F195" s="46"/>
      <c r="G195" s="46"/>
      <c r="H195" s="46"/>
      <c r="I195" s="383"/>
      <c r="J195" s="46"/>
      <c r="K195" s="46"/>
      <c r="L195" s="46"/>
      <c r="M195" s="51"/>
      <c r="N195" s="39"/>
      <c r="O195" s="46"/>
      <c r="P195" s="46"/>
      <c r="Q195" s="46"/>
    </row>
    <row r="196" spans="1:17" x14ac:dyDescent="0.25">
      <c r="A196" s="46"/>
      <c r="B196" s="46"/>
      <c r="C196" s="46"/>
      <c r="D196" s="46"/>
      <c r="E196" s="46"/>
      <c r="F196" s="46"/>
      <c r="G196" s="46"/>
      <c r="H196" s="46"/>
      <c r="I196" s="383"/>
      <c r="J196" s="46"/>
      <c r="K196" s="46"/>
      <c r="L196" s="46"/>
      <c r="M196" s="51"/>
      <c r="N196" s="39"/>
      <c r="O196" s="46"/>
      <c r="P196" s="46"/>
      <c r="Q196" s="46"/>
    </row>
    <row r="197" spans="1:17" x14ac:dyDescent="0.25">
      <c r="A197" s="46"/>
      <c r="B197" s="46"/>
      <c r="C197" s="46"/>
      <c r="D197" s="46"/>
      <c r="E197" s="46"/>
      <c r="F197" s="46"/>
      <c r="G197" s="46"/>
      <c r="H197" s="46"/>
      <c r="I197" s="383"/>
      <c r="J197" s="46"/>
      <c r="K197" s="46"/>
      <c r="L197" s="46"/>
      <c r="M197" s="51"/>
      <c r="N197" s="39"/>
      <c r="O197" s="46"/>
      <c r="P197" s="46"/>
      <c r="Q197" s="46"/>
    </row>
    <row r="198" spans="1:17" x14ac:dyDescent="0.25">
      <c r="A198" s="46"/>
      <c r="B198" s="46"/>
      <c r="C198" s="46"/>
      <c r="D198" s="46"/>
      <c r="E198" s="46"/>
      <c r="F198" s="46"/>
      <c r="G198" s="46"/>
      <c r="H198" s="46"/>
      <c r="I198" s="383"/>
      <c r="J198" s="46"/>
      <c r="K198" s="46"/>
      <c r="L198" s="46"/>
      <c r="M198" s="51"/>
      <c r="N198" s="39"/>
      <c r="O198" s="46"/>
      <c r="P198" s="46"/>
      <c r="Q198" s="46"/>
    </row>
    <row r="199" spans="1:17" x14ac:dyDescent="0.25">
      <c r="A199" s="46"/>
      <c r="B199" s="46"/>
      <c r="C199" s="46"/>
      <c r="D199" s="46"/>
      <c r="E199" s="46"/>
      <c r="F199" s="46"/>
      <c r="G199" s="46"/>
      <c r="H199" s="46"/>
      <c r="I199" s="383"/>
      <c r="J199" s="46"/>
      <c r="K199" s="46"/>
      <c r="L199" s="46"/>
      <c r="M199" s="51"/>
      <c r="N199" s="39"/>
      <c r="O199" s="46"/>
      <c r="P199" s="46"/>
      <c r="Q199" s="46"/>
    </row>
    <row r="200" spans="1:17" x14ac:dyDescent="0.25">
      <c r="A200" s="46"/>
      <c r="B200" s="46"/>
      <c r="C200" s="46"/>
      <c r="D200" s="46"/>
      <c r="E200" s="46"/>
      <c r="F200" s="46"/>
      <c r="G200" s="46"/>
      <c r="H200" s="46"/>
      <c r="I200" s="383"/>
      <c r="J200" s="46"/>
      <c r="K200" s="46"/>
      <c r="L200" s="46"/>
      <c r="M200" s="51"/>
      <c r="N200" s="39"/>
      <c r="O200" s="46"/>
      <c r="P200" s="46"/>
      <c r="Q200" s="46"/>
    </row>
    <row r="201" spans="1:17" x14ac:dyDescent="0.25">
      <c r="A201" s="46"/>
      <c r="B201" s="46"/>
      <c r="C201" s="46"/>
      <c r="D201" s="46"/>
      <c r="E201" s="46"/>
      <c r="F201" s="46"/>
      <c r="G201" s="46"/>
      <c r="H201" s="46"/>
      <c r="I201" s="383"/>
      <c r="J201" s="46"/>
      <c r="K201" s="46"/>
      <c r="L201" s="46"/>
      <c r="M201" s="51"/>
      <c r="N201" s="39"/>
      <c r="O201" s="46"/>
      <c r="P201" s="46"/>
      <c r="Q201" s="46"/>
    </row>
    <row r="202" spans="1:17" x14ac:dyDescent="0.25">
      <c r="A202" s="46"/>
      <c r="B202" s="46"/>
      <c r="C202" s="46"/>
      <c r="D202" s="46"/>
      <c r="E202" s="46"/>
      <c r="F202" s="46"/>
      <c r="G202" s="46"/>
      <c r="H202" s="46"/>
      <c r="I202" s="383"/>
      <c r="J202" s="46"/>
      <c r="K202" s="46"/>
      <c r="L202" s="46"/>
      <c r="M202" s="51"/>
      <c r="N202" s="39"/>
      <c r="O202" s="46"/>
      <c r="P202" s="46"/>
      <c r="Q202" s="46"/>
    </row>
  </sheetData>
  <sheetProtection algorithmName="SHA-512" hashValue="MTb3/XxbZnSlCsFzwRk9eeQcdyiLWwsbw0XbINSnYeo7ofw9tCMniL0LpKtnF6zb4qknZ4raHTMPPi2m92p/Dg==" saltValue="UX43UuUjz8wNIdaPqpPBWw==" spinCount="100000" sheet="1" objects="1" scenarios="1"/>
  <mergeCells count="108">
    <mergeCell ref="I114:I115"/>
    <mergeCell ref="E114:E115"/>
    <mergeCell ref="F114:F115"/>
    <mergeCell ref="B114:B115"/>
    <mergeCell ref="C114:C115"/>
    <mergeCell ref="J114:J115"/>
    <mergeCell ref="A114:A115"/>
    <mergeCell ref="D114:D115"/>
    <mergeCell ref="E85:L85"/>
    <mergeCell ref="A86:D86"/>
    <mergeCell ref="E86:L86"/>
    <mergeCell ref="A111:L111"/>
    <mergeCell ref="A109:L109"/>
    <mergeCell ref="A110:L110"/>
    <mergeCell ref="A112:D112"/>
    <mergeCell ref="E112:L112"/>
    <mergeCell ref="A113:D113"/>
    <mergeCell ref="H87:H88"/>
    <mergeCell ref="I87:I88"/>
    <mergeCell ref="B87:B88"/>
    <mergeCell ref="C87:C88"/>
    <mergeCell ref="A104:I104"/>
    <mergeCell ref="B141:B142"/>
    <mergeCell ref="C141:C142"/>
    <mergeCell ref="A158:I158"/>
    <mergeCell ref="A140:D140"/>
    <mergeCell ref="E140:L140"/>
    <mergeCell ref="A141:A142"/>
    <mergeCell ref="D141:D142"/>
    <mergeCell ref="E141:E142"/>
    <mergeCell ref="F141:F142"/>
    <mergeCell ref="G141:G142"/>
    <mergeCell ref="H141:H142"/>
    <mergeCell ref="I141:I142"/>
    <mergeCell ref="J141:J142"/>
    <mergeCell ref="A136:L136"/>
    <mergeCell ref="A137:L137"/>
    <mergeCell ref="A138:L138"/>
    <mergeCell ref="A139:D139"/>
    <mergeCell ref="E139:L139"/>
    <mergeCell ref="A131:I131"/>
    <mergeCell ref="G114:G115"/>
    <mergeCell ref="H114:H115"/>
    <mergeCell ref="A30:L30"/>
    <mergeCell ref="A31:D31"/>
    <mergeCell ref="E31:L31"/>
    <mergeCell ref="A32:D32"/>
    <mergeCell ref="E32:L32"/>
    <mergeCell ref="A33:A34"/>
    <mergeCell ref="D33:D34"/>
    <mergeCell ref="E33:E34"/>
    <mergeCell ref="F33:F34"/>
    <mergeCell ref="G33:G34"/>
    <mergeCell ref="H33:H34"/>
    <mergeCell ref="I33:I34"/>
    <mergeCell ref="J33:J34"/>
    <mergeCell ref="B33:B34"/>
    <mergeCell ref="C33:C34"/>
    <mergeCell ref="A55:L55"/>
    <mergeCell ref="A5:D5"/>
    <mergeCell ref="E5:L5"/>
    <mergeCell ref="A1:L1"/>
    <mergeCell ref="A2:L2"/>
    <mergeCell ref="A3:L3"/>
    <mergeCell ref="A4:D4"/>
    <mergeCell ref="E4:L4"/>
    <mergeCell ref="A28:L28"/>
    <mergeCell ref="A29:L29"/>
    <mergeCell ref="I6:I7"/>
    <mergeCell ref="J6:J7"/>
    <mergeCell ref="A6:A7"/>
    <mergeCell ref="D6:D7"/>
    <mergeCell ref="E6:E7"/>
    <mergeCell ref="F6:F7"/>
    <mergeCell ref="G6:G7"/>
    <mergeCell ref="H6:H7"/>
    <mergeCell ref="B6:B7"/>
    <mergeCell ref="C6:C7"/>
    <mergeCell ref="A23:I23"/>
    <mergeCell ref="A56:L56"/>
    <mergeCell ref="A58:D58"/>
    <mergeCell ref="E58:L58"/>
    <mergeCell ref="A59:D59"/>
    <mergeCell ref="E59:L59"/>
    <mergeCell ref="A57:L57"/>
    <mergeCell ref="A50:I50"/>
    <mergeCell ref="B60:B61"/>
    <mergeCell ref="H60:H61"/>
    <mergeCell ref="I60:I61"/>
    <mergeCell ref="J60:J61"/>
    <mergeCell ref="A60:A61"/>
    <mergeCell ref="D60:D61"/>
    <mergeCell ref="E60:E61"/>
    <mergeCell ref="F60:F61"/>
    <mergeCell ref="G60:G61"/>
    <mergeCell ref="C60:C61"/>
    <mergeCell ref="A77:I77"/>
    <mergeCell ref="E113:L113"/>
    <mergeCell ref="A84:L84"/>
    <mergeCell ref="A87:A88"/>
    <mergeCell ref="D87:D88"/>
    <mergeCell ref="J87:J88"/>
    <mergeCell ref="E87:E88"/>
    <mergeCell ref="F87:F88"/>
    <mergeCell ref="G87:G88"/>
    <mergeCell ref="A82:L82"/>
    <mergeCell ref="A83:L83"/>
    <mergeCell ref="A85:D8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K8:K22 K35:K49 K62:K76 K89:K103 K116:K130 K143:K157" xr:uid="{00000000-0002-0000-1100-000000000000}">
      <formula1>0</formula1>
      <formula2>O8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2" max="1048575" man="1"/>
  </colBreaks>
  <ignoredErrors>
    <ignoredError sqref="M8 M9:M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R202"/>
  <sheetViews>
    <sheetView zoomScale="70" zoomScaleNormal="70" zoomScaleSheetLayoutView="50" workbookViewId="0">
      <selection activeCell="B8" sqref="B8"/>
    </sheetView>
  </sheetViews>
  <sheetFormatPr defaultColWidth="8.85546875" defaultRowHeight="15.75" x14ac:dyDescent="0.25"/>
  <cols>
    <col min="1" max="1" width="6.5703125" style="24" customWidth="1"/>
    <col min="2" max="2" width="12.7109375" style="24" customWidth="1"/>
    <col min="3" max="3" width="30.7109375" style="24" customWidth="1"/>
    <col min="4" max="4" width="15.28515625" style="24" customWidth="1"/>
    <col min="5" max="5" width="19.7109375" style="24" customWidth="1"/>
    <col min="6" max="6" width="45.7109375" style="24" customWidth="1"/>
    <col min="7" max="7" width="41.7109375" style="24" customWidth="1"/>
    <col min="8" max="8" width="40.7109375" style="24" customWidth="1"/>
    <col min="9" max="9" width="16.7109375" style="197" customWidth="1"/>
    <col min="10" max="10" width="30.7109375" style="24" customWidth="1"/>
    <col min="11" max="12" width="16.7109375" style="24" customWidth="1"/>
    <col min="13" max="13" width="24" style="251" bestFit="1" customWidth="1"/>
    <col min="14" max="14" width="51.28515625" style="65" customWidth="1"/>
    <col min="15" max="15" width="8.85546875" style="24" hidden="1" customWidth="1"/>
    <col min="16" max="16" width="28.7109375" style="24" hidden="1" customWidth="1"/>
    <col min="17" max="17" width="11.7109375" style="24" hidden="1" customWidth="1"/>
    <col min="18" max="18" width="8.85546875" style="24" hidden="1" customWidth="1"/>
    <col min="19" max="19" width="0" style="24" hidden="1" customWidth="1"/>
    <col min="20" max="16384" width="8.85546875" style="24"/>
  </cols>
  <sheetData>
    <row r="1" spans="1:18" x14ac:dyDescent="0.25">
      <c r="A1" s="555" t="s">
        <v>97</v>
      </c>
      <c r="B1" s="555"/>
      <c r="C1" s="555"/>
      <c r="D1" s="555"/>
      <c r="E1" s="555"/>
      <c r="F1" s="555"/>
      <c r="G1" s="555"/>
      <c r="H1" s="555"/>
      <c r="I1" s="555"/>
      <c r="J1" s="555"/>
      <c r="K1" s="555"/>
      <c r="L1" s="555"/>
      <c r="M1" s="267"/>
      <c r="N1" s="76"/>
      <c r="O1" s="77"/>
      <c r="P1" s="46"/>
      <c r="Q1" s="46"/>
      <c r="R1" s="109" t="str">
        <f>CONCATENATE("A1:M",SUM(Q:Q)*27)</f>
        <v>A1:M27</v>
      </c>
    </row>
    <row r="2" spans="1:18" ht="15.6" customHeight="1" x14ac:dyDescent="0.25">
      <c r="A2" s="508" t="str">
        <f>IF(YilDonem&lt;&gt;"",CONCATENATE(YilDonem," dönemine aittir."),"")</f>
        <v/>
      </c>
      <c r="B2" s="508"/>
      <c r="C2" s="508"/>
      <c r="D2" s="508"/>
      <c r="E2" s="508"/>
      <c r="F2" s="508"/>
      <c r="G2" s="508"/>
      <c r="H2" s="508"/>
      <c r="I2" s="508"/>
      <c r="J2" s="508"/>
      <c r="K2" s="508"/>
      <c r="L2" s="508"/>
      <c r="M2" s="184"/>
      <c r="N2" s="392"/>
      <c r="O2" s="77"/>
      <c r="P2" s="77"/>
      <c r="Q2" s="46"/>
      <c r="R2" s="46"/>
    </row>
    <row r="3" spans="1:18" ht="15.95" customHeight="1" thickBot="1" x14ac:dyDescent="0.3">
      <c r="A3" s="545" t="s">
        <v>101</v>
      </c>
      <c r="B3" s="545"/>
      <c r="C3" s="545"/>
      <c r="D3" s="545"/>
      <c r="E3" s="545"/>
      <c r="F3" s="545"/>
      <c r="G3" s="545"/>
      <c r="H3" s="545"/>
      <c r="I3" s="545"/>
      <c r="J3" s="545"/>
      <c r="K3" s="545"/>
      <c r="L3" s="545"/>
      <c r="M3" s="545"/>
      <c r="N3" s="392"/>
      <c r="O3" s="77"/>
      <c r="P3" s="77"/>
      <c r="Q3" s="46"/>
      <c r="R3" s="46"/>
    </row>
    <row r="4" spans="1:18" ht="31.7" customHeight="1" thickBot="1" x14ac:dyDescent="0.3">
      <c r="A4" s="546" t="s">
        <v>167</v>
      </c>
      <c r="B4" s="547"/>
      <c r="C4" s="547"/>
      <c r="D4" s="548"/>
      <c r="E4" s="546" t="str">
        <f>IF(ProjeNo&gt;0,ProjeNo,"")</f>
        <v/>
      </c>
      <c r="F4" s="547"/>
      <c r="G4" s="547"/>
      <c r="H4" s="547"/>
      <c r="I4" s="547"/>
      <c r="J4" s="547"/>
      <c r="K4" s="547"/>
      <c r="L4" s="547"/>
      <c r="M4" s="548"/>
      <c r="N4" s="51"/>
      <c r="O4" s="46"/>
      <c r="P4" s="46"/>
      <c r="Q4" s="46"/>
      <c r="R4" s="46"/>
    </row>
    <row r="5" spans="1:18" ht="31.7" customHeight="1" thickBot="1" x14ac:dyDescent="0.3">
      <c r="A5" s="549" t="s">
        <v>168</v>
      </c>
      <c r="B5" s="550"/>
      <c r="C5" s="550"/>
      <c r="D5" s="551"/>
      <c r="E5" s="552" t="str">
        <f>IF(ProjeAdi&gt;0,ProjeAdi,"")</f>
        <v/>
      </c>
      <c r="F5" s="553"/>
      <c r="G5" s="553"/>
      <c r="H5" s="553"/>
      <c r="I5" s="553"/>
      <c r="J5" s="553"/>
      <c r="K5" s="553"/>
      <c r="L5" s="553"/>
      <c r="M5" s="554"/>
      <c r="N5" s="51"/>
      <c r="O5" s="46"/>
      <c r="P5" s="46"/>
      <c r="Q5" s="46"/>
      <c r="R5" s="46"/>
    </row>
    <row r="6" spans="1:18" ht="51.95" customHeight="1" thickBot="1" x14ac:dyDescent="0.3">
      <c r="A6" s="543" t="s">
        <v>3</v>
      </c>
      <c r="B6" s="543" t="s">
        <v>182</v>
      </c>
      <c r="C6" s="543" t="s">
        <v>183</v>
      </c>
      <c r="D6" s="543" t="s">
        <v>98</v>
      </c>
      <c r="E6" s="559" t="s">
        <v>99</v>
      </c>
      <c r="F6" s="559" t="s">
        <v>96</v>
      </c>
      <c r="G6" s="559" t="s">
        <v>94</v>
      </c>
      <c r="H6" s="559" t="s">
        <v>95</v>
      </c>
      <c r="I6" s="560" t="s">
        <v>82</v>
      </c>
      <c r="J6" s="559" t="s">
        <v>83</v>
      </c>
      <c r="K6" s="380" t="s">
        <v>84</v>
      </c>
      <c r="L6" s="380" t="s">
        <v>84</v>
      </c>
      <c r="M6" s="543" t="s">
        <v>202</v>
      </c>
      <c r="N6" s="51"/>
      <c r="O6" s="46"/>
      <c r="P6" s="46"/>
      <c r="Q6" s="47"/>
      <c r="R6" s="47"/>
    </row>
    <row r="7" spans="1:18" ht="16.5" thickBot="1" x14ac:dyDescent="0.3">
      <c r="A7" s="559"/>
      <c r="B7" s="544"/>
      <c r="C7" s="544"/>
      <c r="D7" s="559"/>
      <c r="E7" s="559"/>
      <c r="F7" s="559"/>
      <c r="G7" s="559"/>
      <c r="H7" s="559"/>
      <c r="I7" s="560"/>
      <c r="J7" s="559"/>
      <c r="K7" s="395" t="s">
        <v>85</v>
      </c>
      <c r="L7" s="395" t="s">
        <v>88</v>
      </c>
      <c r="M7" s="559"/>
      <c r="N7" s="51"/>
      <c r="O7" s="46"/>
      <c r="P7" s="46"/>
      <c r="Q7" s="46"/>
      <c r="R7" s="46"/>
    </row>
    <row r="8" spans="1:18" ht="45" customHeight="1" x14ac:dyDescent="0.25">
      <c r="A8" s="364">
        <v>1</v>
      </c>
      <c r="B8" s="282"/>
      <c r="C8" s="270"/>
      <c r="D8" s="283"/>
      <c r="E8" s="27"/>
      <c r="F8" s="27"/>
      <c r="G8" s="27"/>
      <c r="H8" s="27"/>
      <c r="I8" s="28"/>
      <c r="J8" s="27"/>
      <c r="K8" s="202"/>
      <c r="L8" s="202"/>
      <c r="M8" s="258"/>
      <c r="N8" s="116" t="str">
        <f>IF(AND(COUNTA(D8:H8)&gt;0,O8=1),"Belge Tarihi,Belge Numarası, KDV Dahil Tutar ve Hizmet Alımı Yapılan Ülke doldurulduktan sonra KDV Hariç Tutar doldurulabilir.","")</f>
        <v/>
      </c>
      <c r="O8" s="115">
        <f>IF(COUNTA(I8:J8)+COUNTA(L8:M8)=4,0,1)</f>
        <v>1</v>
      </c>
      <c r="P8" s="117">
        <f>IF(O8=1,0,100000000)</f>
        <v>0</v>
      </c>
      <c r="Q8" s="46"/>
      <c r="R8" s="46"/>
    </row>
    <row r="9" spans="1:18" ht="37.15" customHeight="1" x14ac:dyDescent="0.25">
      <c r="A9" s="374">
        <v>2</v>
      </c>
      <c r="B9" s="288"/>
      <c r="C9" s="272"/>
      <c r="D9" s="289"/>
      <c r="E9" s="19"/>
      <c r="F9" s="19"/>
      <c r="G9" s="19"/>
      <c r="H9" s="19"/>
      <c r="I9" s="42"/>
      <c r="J9" s="19"/>
      <c r="K9" s="205"/>
      <c r="L9" s="205"/>
      <c r="M9" s="259"/>
      <c r="N9" s="116" t="str">
        <f t="shared" ref="N9:N22" si="0">IF(AND(COUNTA(D9:H9)&gt;0,O9=1),"Belge Tarihi,Belge Numarası ve KDV Dahil Tutar doldurulduktan sonra KDV Hariç Tutar doldurulabilir.","")</f>
        <v/>
      </c>
      <c r="O9" s="115">
        <f t="shared" ref="O9:O22" si="1">IF(COUNTA(I9:J9)+COUNTA(L9:M9)=4,0,1)</f>
        <v>1</v>
      </c>
      <c r="P9" s="117">
        <f t="shared" ref="P9:P22" si="2">IF(O9=1,0,100000000)</f>
        <v>0</v>
      </c>
      <c r="Q9" s="46"/>
      <c r="R9" s="46"/>
    </row>
    <row r="10" spans="1:18" ht="37.15" customHeight="1" x14ac:dyDescent="0.25">
      <c r="A10" s="374">
        <v>3</v>
      </c>
      <c r="B10" s="288"/>
      <c r="C10" s="272"/>
      <c r="D10" s="289"/>
      <c r="E10" s="19"/>
      <c r="F10" s="19"/>
      <c r="G10" s="19"/>
      <c r="H10" s="19"/>
      <c r="I10" s="42"/>
      <c r="J10" s="19"/>
      <c r="K10" s="205"/>
      <c r="L10" s="205"/>
      <c r="M10" s="259"/>
      <c r="N10" s="116" t="str">
        <f t="shared" si="0"/>
        <v/>
      </c>
      <c r="O10" s="115">
        <f t="shared" si="1"/>
        <v>1</v>
      </c>
      <c r="P10" s="117">
        <f t="shared" si="2"/>
        <v>0</v>
      </c>
      <c r="Q10" s="46"/>
      <c r="R10" s="46"/>
    </row>
    <row r="11" spans="1:18" ht="37.15" customHeight="1" x14ac:dyDescent="0.25">
      <c r="A11" s="374">
        <v>4</v>
      </c>
      <c r="B11" s="288"/>
      <c r="C11" s="272"/>
      <c r="D11" s="289"/>
      <c r="E11" s="19"/>
      <c r="F11" s="19"/>
      <c r="G11" s="19"/>
      <c r="H11" s="19"/>
      <c r="I11" s="42"/>
      <c r="J11" s="19"/>
      <c r="K11" s="205"/>
      <c r="L11" s="205"/>
      <c r="M11" s="259"/>
      <c r="N11" s="116" t="str">
        <f t="shared" si="0"/>
        <v/>
      </c>
      <c r="O11" s="115">
        <f t="shared" si="1"/>
        <v>1</v>
      </c>
      <c r="P11" s="117">
        <f t="shared" si="2"/>
        <v>0</v>
      </c>
      <c r="Q11" s="46"/>
      <c r="R11" s="46"/>
    </row>
    <row r="12" spans="1:18" ht="37.15" customHeight="1" x14ac:dyDescent="0.25">
      <c r="A12" s="374">
        <v>5</v>
      </c>
      <c r="B12" s="284"/>
      <c r="C12" s="280"/>
      <c r="D12" s="285"/>
      <c r="E12" s="19"/>
      <c r="F12" s="19"/>
      <c r="G12" s="19"/>
      <c r="H12" s="19"/>
      <c r="I12" s="42"/>
      <c r="J12" s="19"/>
      <c r="K12" s="205"/>
      <c r="L12" s="205"/>
      <c r="M12" s="259"/>
      <c r="N12" s="116" t="str">
        <f t="shared" si="0"/>
        <v/>
      </c>
      <c r="O12" s="115">
        <f t="shared" si="1"/>
        <v>1</v>
      </c>
      <c r="P12" s="117">
        <f t="shared" si="2"/>
        <v>0</v>
      </c>
      <c r="Q12" s="46"/>
      <c r="R12" s="46"/>
    </row>
    <row r="13" spans="1:18" ht="37.15" customHeight="1" x14ac:dyDescent="0.25">
      <c r="A13" s="374">
        <v>6</v>
      </c>
      <c r="B13" s="284"/>
      <c r="C13" s="280"/>
      <c r="D13" s="285"/>
      <c r="E13" s="19"/>
      <c r="F13" s="19"/>
      <c r="G13" s="19"/>
      <c r="H13" s="19"/>
      <c r="I13" s="42"/>
      <c r="J13" s="19"/>
      <c r="K13" s="205"/>
      <c r="L13" s="205"/>
      <c r="M13" s="259"/>
      <c r="N13" s="116" t="str">
        <f t="shared" si="0"/>
        <v/>
      </c>
      <c r="O13" s="115">
        <f t="shared" si="1"/>
        <v>1</v>
      </c>
      <c r="P13" s="117">
        <f t="shared" si="2"/>
        <v>0</v>
      </c>
      <c r="Q13" s="46"/>
      <c r="R13" s="46"/>
    </row>
    <row r="14" spans="1:18" ht="37.15" customHeight="1" x14ac:dyDescent="0.25">
      <c r="A14" s="374">
        <v>7</v>
      </c>
      <c r="B14" s="284"/>
      <c r="C14" s="280"/>
      <c r="D14" s="285"/>
      <c r="E14" s="19"/>
      <c r="F14" s="19"/>
      <c r="G14" s="19"/>
      <c r="H14" s="19"/>
      <c r="I14" s="42"/>
      <c r="J14" s="19"/>
      <c r="K14" s="205"/>
      <c r="L14" s="205"/>
      <c r="M14" s="259"/>
      <c r="N14" s="116" t="str">
        <f t="shared" si="0"/>
        <v/>
      </c>
      <c r="O14" s="115">
        <f t="shared" si="1"/>
        <v>1</v>
      </c>
      <c r="P14" s="117">
        <f t="shared" si="2"/>
        <v>0</v>
      </c>
      <c r="Q14" s="46"/>
      <c r="R14" s="46"/>
    </row>
    <row r="15" spans="1:18" ht="37.15" customHeight="1" x14ac:dyDescent="0.25">
      <c r="A15" s="374">
        <v>8</v>
      </c>
      <c r="B15" s="284"/>
      <c r="C15" s="280"/>
      <c r="D15" s="285"/>
      <c r="E15" s="19"/>
      <c r="F15" s="19"/>
      <c r="G15" s="19"/>
      <c r="H15" s="19"/>
      <c r="I15" s="42"/>
      <c r="J15" s="19"/>
      <c r="K15" s="205"/>
      <c r="L15" s="205"/>
      <c r="M15" s="259"/>
      <c r="N15" s="116" t="str">
        <f t="shared" si="0"/>
        <v/>
      </c>
      <c r="O15" s="115">
        <f t="shared" si="1"/>
        <v>1</v>
      </c>
      <c r="P15" s="117">
        <f t="shared" si="2"/>
        <v>0</v>
      </c>
      <c r="Q15" s="46"/>
      <c r="R15" s="46"/>
    </row>
    <row r="16" spans="1:18" ht="37.15" customHeight="1" x14ac:dyDescent="0.25">
      <c r="A16" s="374">
        <v>9</v>
      </c>
      <c r="B16" s="284"/>
      <c r="C16" s="280"/>
      <c r="D16" s="285"/>
      <c r="E16" s="19"/>
      <c r="F16" s="19"/>
      <c r="G16" s="19"/>
      <c r="H16" s="19"/>
      <c r="I16" s="42"/>
      <c r="J16" s="19"/>
      <c r="K16" s="205"/>
      <c r="L16" s="205"/>
      <c r="M16" s="259"/>
      <c r="N16" s="116" t="str">
        <f t="shared" si="0"/>
        <v/>
      </c>
      <c r="O16" s="115">
        <f t="shared" si="1"/>
        <v>1</v>
      </c>
      <c r="P16" s="117">
        <f t="shared" si="2"/>
        <v>0</v>
      </c>
      <c r="Q16" s="46"/>
      <c r="R16" s="46"/>
    </row>
    <row r="17" spans="1:18" ht="37.15" customHeight="1" x14ac:dyDescent="0.25">
      <c r="A17" s="374">
        <v>10</v>
      </c>
      <c r="B17" s="284"/>
      <c r="C17" s="280"/>
      <c r="D17" s="285"/>
      <c r="E17" s="19"/>
      <c r="F17" s="19"/>
      <c r="G17" s="19"/>
      <c r="H17" s="19"/>
      <c r="I17" s="42"/>
      <c r="J17" s="19"/>
      <c r="K17" s="205"/>
      <c r="L17" s="205"/>
      <c r="M17" s="259"/>
      <c r="N17" s="116" t="str">
        <f t="shared" si="0"/>
        <v/>
      </c>
      <c r="O17" s="115">
        <f t="shared" si="1"/>
        <v>1</v>
      </c>
      <c r="P17" s="117">
        <f t="shared" si="2"/>
        <v>0</v>
      </c>
      <c r="Q17" s="46"/>
      <c r="R17" s="46"/>
    </row>
    <row r="18" spans="1:18" ht="37.15" customHeight="1" x14ac:dyDescent="0.25">
      <c r="A18" s="374">
        <v>11</v>
      </c>
      <c r="B18" s="284"/>
      <c r="C18" s="280"/>
      <c r="D18" s="285"/>
      <c r="E18" s="19"/>
      <c r="F18" s="19"/>
      <c r="G18" s="19"/>
      <c r="H18" s="19"/>
      <c r="I18" s="42"/>
      <c r="J18" s="19"/>
      <c r="K18" s="205"/>
      <c r="L18" s="205"/>
      <c r="M18" s="259"/>
      <c r="N18" s="116" t="str">
        <f t="shared" si="0"/>
        <v/>
      </c>
      <c r="O18" s="115">
        <f t="shared" si="1"/>
        <v>1</v>
      </c>
      <c r="P18" s="117">
        <f t="shared" si="2"/>
        <v>0</v>
      </c>
      <c r="Q18" s="46"/>
      <c r="R18" s="46"/>
    </row>
    <row r="19" spans="1:18" ht="37.15" customHeight="1" x14ac:dyDescent="0.25">
      <c r="A19" s="374">
        <v>12</v>
      </c>
      <c r="B19" s="284"/>
      <c r="C19" s="280"/>
      <c r="D19" s="285"/>
      <c r="E19" s="19"/>
      <c r="F19" s="19"/>
      <c r="G19" s="19"/>
      <c r="H19" s="19"/>
      <c r="I19" s="42"/>
      <c r="J19" s="19"/>
      <c r="K19" s="205"/>
      <c r="L19" s="205"/>
      <c r="M19" s="259"/>
      <c r="N19" s="116" t="str">
        <f t="shared" si="0"/>
        <v/>
      </c>
      <c r="O19" s="115">
        <f t="shared" si="1"/>
        <v>1</v>
      </c>
      <c r="P19" s="117">
        <f t="shared" si="2"/>
        <v>0</v>
      </c>
      <c r="Q19" s="46"/>
      <c r="R19" s="46"/>
    </row>
    <row r="20" spans="1:18" ht="37.15" customHeight="1" x14ac:dyDescent="0.25">
      <c r="A20" s="374">
        <v>13</v>
      </c>
      <c r="B20" s="284"/>
      <c r="C20" s="280"/>
      <c r="D20" s="285"/>
      <c r="E20" s="19"/>
      <c r="F20" s="19"/>
      <c r="G20" s="19"/>
      <c r="H20" s="19"/>
      <c r="I20" s="42"/>
      <c r="J20" s="19"/>
      <c r="K20" s="205"/>
      <c r="L20" s="205"/>
      <c r="M20" s="259"/>
      <c r="N20" s="116" t="str">
        <f t="shared" si="0"/>
        <v/>
      </c>
      <c r="O20" s="115">
        <f t="shared" si="1"/>
        <v>1</v>
      </c>
      <c r="P20" s="117">
        <f t="shared" si="2"/>
        <v>0</v>
      </c>
      <c r="Q20" s="46"/>
      <c r="R20" s="46"/>
    </row>
    <row r="21" spans="1:18" ht="37.15" customHeight="1" x14ac:dyDescent="0.25">
      <c r="A21" s="374">
        <v>14</v>
      </c>
      <c r="B21" s="284"/>
      <c r="C21" s="280"/>
      <c r="D21" s="285"/>
      <c r="E21" s="19"/>
      <c r="F21" s="19"/>
      <c r="G21" s="19"/>
      <c r="H21" s="19"/>
      <c r="I21" s="42"/>
      <c r="J21" s="19"/>
      <c r="K21" s="205"/>
      <c r="L21" s="205"/>
      <c r="M21" s="259"/>
      <c r="N21" s="116" t="str">
        <f t="shared" si="0"/>
        <v/>
      </c>
      <c r="O21" s="115">
        <f t="shared" si="1"/>
        <v>1</v>
      </c>
      <c r="P21" s="117">
        <f t="shared" si="2"/>
        <v>0</v>
      </c>
      <c r="Q21" s="46"/>
      <c r="R21" s="46"/>
    </row>
    <row r="22" spans="1:18" ht="37.15" customHeight="1" thickBot="1" x14ac:dyDescent="0.3">
      <c r="A22" s="375">
        <v>15</v>
      </c>
      <c r="B22" s="286"/>
      <c r="C22" s="281"/>
      <c r="D22" s="287"/>
      <c r="E22" s="21"/>
      <c r="F22" s="21"/>
      <c r="G22" s="21"/>
      <c r="H22" s="21"/>
      <c r="I22" s="44"/>
      <c r="J22" s="21"/>
      <c r="K22" s="207"/>
      <c r="L22" s="207"/>
      <c r="M22" s="260"/>
      <c r="N22" s="116" t="str">
        <f t="shared" si="0"/>
        <v/>
      </c>
      <c r="O22" s="115">
        <f t="shared" si="1"/>
        <v>1</v>
      </c>
      <c r="P22" s="117">
        <f t="shared" si="2"/>
        <v>0</v>
      </c>
      <c r="Q22" s="119">
        <v>1</v>
      </c>
      <c r="R22" s="46"/>
    </row>
    <row r="23" spans="1:18" ht="37.15" customHeight="1" thickBot="1" x14ac:dyDescent="0.3">
      <c r="A23" s="563" t="s">
        <v>155</v>
      </c>
      <c r="B23" s="563"/>
      <c r="C23" s="563"/>
      <c r="D23" s="563"/>
      <c r="E23" s="563"/>
      <c r="F23" s="563"/>
      <c r="G23" s="563"/>
      <c r="H23" s="563"/>
      <c r="I23" s="564"/>
      <c r="J23" s="367" t="s">
        <v>35</v>
      </c>
      <c r="K23" s="250">
        <f>SUM(K8:K22)</f>
        <v>0</v>
      </c>
      <c r="L23" s="396"/>
      <c r="M23" s="250">
        <f>SUMIF(M8:M22,"&lt;&gt;DİĞER",K8:K22)</f>
        <v>0</v>
      </c>
      <c r="N23" s="393"/>
      <c r="O23" s="46"/>
      <c r="P23" s="46"/>
      <c r="Q23" s="46"/>
      <c r="R23" s="46"/>
    </row>
    <row r="24" spans="1:18" x14ac:dyDescent="0.25">
      <c r="A24" s="119" t="s">
        <v>136</v>
      </c>
      <c r="B24" s="46"/>
      <c r="C24" s="46"/>
      <c r="D24" s="46"/>
      <c r="E24" s="46"/>
      <c r="F24" s="46"/>
      <c r="G24" s="46"/>
      <c r="H24" s="46"/>
      <c r="I24" s="383"/>
      <c r="J24" s="46"/>
      <c r="K24" s="46"/>
      <c r="L24" s="46"/>
      <c r="M24" s="77"/>
      <c r="N24" s="118" t="str">
        <f t="shared" ref="N24" si="3">IF(AND(K24&gt;0,L24=""),"KDV Dahil Tutar Yazılmalıdır.","")</f>
        <v/>
      </c>
      <c r="O24" s="46"/>
      <c r="P24" s="46"/>
      <c r="Q24" s="46"/>
      <c r="R24" s="46"/>
    </row>
    <row r="25" spans="1:18" x14ac:dyDescent="0.25">
      <c r="A25" s="46"/>
      <c r="B25" s="46"/>
      <c r="C25" s="46"/>
      <c r="D25" s="46"/>
      <c r="E25" s="46"/>
      <c r="F25" s="46"/>
      <c r="G25" s="46"/>
      <c r="H25" s="46"/>
      <c r="I25" s="383"/>
      <c r="J25" s="46"/>
      <c r="K25" s="46"/>
      <c r="L25" s="46"/>
      <c r="M25" s="77"/>
      <c r="N25" s="51"/>
      <c r="O25" s="46"/>
      <c r="P25" s="46"/>
      <c r="Q25" s="46"/>
      <c r="R25" s="46"/>
    </row>
    <row r="26" spans="1:18" ht="18.75" x14ac:dyDescent="0.3">
      <c r="A26" s="46"/>
      <c r="B26" s="46"/>
      <c r="C26" s="46"/>
      <c r="D26" s="352" t="s">
        <v>32</v>
      </c>
      <c r="E26" s="354">
        <f ca="1">imzatarihi</f>
        <v>46091</v>
      </c>
      <c r="F26" s="379" t="s">
        <v>33</v>
      </c>
      <c r="G26" s="355" t="str">
        <f>IF(kurulusyetkilisi&gt;0,kurulusyetkilisi,"")</f>
        <v/>
      </c>
      <c r="H26" s="46"/>
      <c r="I26" s="46"/>
      <c r="J26" s="46"/>
      <c r="K26" s="46"/>
      <c r="L26" s="46"/>
      <c r="M26" s="77"/>
      <c r="N26" s="51"/>
      <c r="O26" s="46"/>
      <c r="P26" s="46"/>
      <c r="Q26" s="46"/>
      <c r="R26" s="46"/>
    </row>
    <row r="27" spans="1:18" ht="18.75" x14ac:dyDescent="0.3">
      <c r="A27" s="46"/>
      <c r="B27" s="46"/>
      <c r="C27" s="46"/>
      <c r="D27" s="46"/>
      <c r="E27" s="234"/>
      <c r="F27" s="379" t="s">
        <v>34</v>
      </c>
      <c r="G27" s="46"/>
      <c r="H27" s="233"/>
      <c r="I27" s="46"/>
      <c r="J27" s="46"/>
      <c r="K27" s="46"/>
      <c r="L27" s="46"/>
      <c r="M27" s="77"/>
      <c r="N27" s="51"/>
      <c r="O27" s="46"/>
      <c r="P27" s="46"/>
      <c r="Q27" s="46"/>
      <c r="R27" s="46"/>
    </row>
    <row r="28" spans="1:18" x14ac:dyDescent="0.25">
      <c r="A28" s="555" t="s">
        <v>97</v>
      </c>
      <c r="B28" s="555"/>
      <c r="C28" s="555"/>
      <c r="D28" s="555"/>
      <c r="E28" s="555"/>
      <c r="F28" s="555"/>
      <c r="G28" s="555"/>
      <c r="H28" s="555"/>
      <c r="I28" s="555"/>
      <c r="J28" s="555"/>
      <c r="K28" s="555"/>
      <c r="L28" s="555"/>
      <c r="M28" s="267"/>
      <c r="N28" s="76"/>
      <c r="O28" s="77"/>
      <c r="P28" s="46"/>
      <c r="Q28" s="46"/>
      <c r="R28" s="46"/>
    </row>
    <row r="29" spans="1:18" ht="15.6" customHeight="1" x14ac:dyDescent="0.25">
      <c r="A29" s="508" t="str">
        <f>IF(YilDonem&lt;&gt;"",CONCATENATE(YilDonem," dönemine aittir."),"")</f>
        <v/>
      </c>
      <c r="B29" s="508"/>
      <c r="C29" s="508"/>
      <c r="D29" s="508"/>
      <c r="E29" s="508"/>
      <c r="F29" s="508"/>
      <c r="G29" s="508"/>
      <c r="H29" s="508"/>
      <c r="I29" s="508"/>
      <c r="J29" s="508"/>
      <c r="K29" s="508"/>
      <c r="L29" s="508"/>
      <c r="M29" s="184"/>
      <c r="N29" s="392"/>
      <c r="O29" s="77"/>
      <c r="P29" s="77"/>
      <c r="Q29" s="46"/>
      <c r="R29" s="46"/>
    </row>
    <row r="30" spans="1:18" ht="15.95" customHeight="1" thickBot="1" x14ac:dyDescent="0.3">
      <c r="A30" s="545" t="s">
        <v>101</v>
      </c>
      <c r="B30" s="545"/>
      <c r="C30" s="545"/>
      <c r="D30" s="545"/>
      <c r="E30" s="545"/>
      <c r="F30" s="545"/>
      <c r="G30" s="545"/>
      <c r="H30" s="545"/>
      <c r="I30" s="545"/>
      <c r="J30" s="545"/>
      <c r="K30" s="545"/>
      <c r="L30" s="545"/>
      <c r="M30" s="545"/>
      <c r="N30" s="392"/>
      <c r="O30" s="77"/>
      <c r="P30" s="77"/>
      <c r="Q30" s="46"/>
      <c r="R30" s="46"/>
    </row>
    <row r="31" spans="1:18" ht="31.7" customHeight="1" thickBot="1" x14ac:dyDescent="0.3">
      <c r="A31" s="546" t="s">
        <v>167</v>
      </c>
      <c r="B31" s="547"/>
      <c r="C31" s="547"/>
      <c r="D31" s="548"/>
      <c r="E31" s="546" t="str">
        <f>IF(ProjeNo&gt;0,ProjeNo,"")</f>
        <v/>
      </c>
      <c r="F31" s="547"/>
      <c r="G31" s="547"/>
      <c r="H31" s="547"/>
      <c r="I31" s="547"/>
      <c r="J31" s="547"/>
      <c r="K31" s="547"/>
      <c r="L31" s="547"/>
      <c r="M31" s="548"/>
      <c r="N31" s="51"/>
      <c r="O31" s="46"/>
      <c r="P31" s="46"/>
      <c r="Q31" s="46"/>
      <c r="R31" s="46"/>
    </row>
    <row r="32" spans="1:18" ht="31.7" customHeight="1" thickBot="1" x14ac:dyDescent="0.3">
      <c r="A32" s="549" t="s">
        <v>168</v>
      </c>
      <c r="B32" s="550"/>
      <c r="C32" s="550"/>
      <c r="D32" s="551"/>
      <c r="E32" s="552" t="str">
        <f>IF(ProjeAdi&gt;0,ProjeAdi,"")</f>
        <v/>
      </c>
      <c r="F32" s="553"/>
      <c r="G32" s="553"/>
      <c r="H32" s="553"/>
      <c r="I32" s="553"/>
      <c r="J32" s="553"/>
      <c r="K32" s="553"/>
      <c r="L32" s="553"/>
      <c r="M32" s="554"/>
      <c r="N32" s="51"/>
      <c r="O32" s="46"/>
      <c r="P32" s="46"/>
      <c r="Q32" s="46"/>
      <c r="R32" s="46"/>
    </row>
    <row r="33" spans="1:18" ht="51.95" customHeight="1" thickBot="1" x14ac:dyDescent="0.3">
      <c r="A33" s="543" t="s">
        <v>3</v>
      </c>
      <c r="B33" s="543" t="s">
        <v>182</v>
      </c>
      <c r="C33" s="543" t="s">
        <v>183</v>
      </c>
      <c r="D33" s="543" t="s">
        <v>98</v>
      </c>
      <c r="E33" s="543" t="s">
        <v>99</v>
      </c>
      <c r="F33" s="543" t="s">
        <v>96</v>
      </c>
      <c r="G33" s="543" t="s">
        <v>94</v>
      </c>
      <c r="H33" s="543" t="s">
        <v>95</v>
      </c>
      <c r="I33" s="562" t="s">
        <v>82</v>
      </c>
      <c r="J33" s="543" t="s">
        <v>83</v>
      </c>
      <c r="K33" s="363" t="s">
        <v>84</v>
      </c>
      <c r="L33" s="363" t="s">
        <v>84</v>
      </c>
      <c r="M33" s="543" t="s">
        <v>202</v>
      </c>
      <c r="N33" s="51"/>
      <c r="O33" s="46"/>
      <c r="P33" s="46"/>
      <c r="Q33" s="46"/>
      <c r="R33" s="46"/>
    </row>
    <row r="34" spans="1:18" ht="16.5" thickBot="1" x14ac:dyDescent="0.3">
      <c r="A34" s="559"/>
      <c r="B34" s="544"/>
      <c r="C34" s="544"/>
      <c r="D34" s="559"/>
      <c r="E34" s="559"/>
      <c r="F34" s="559"/>
      <c r="G34" s="559"/>
      <c r="H34" s="559"/>
      <c r="I34" s="560"/>
      <c r="J34" s="559"/>
      <c r="K34" s="395" t="s">
        <v>85</v>
      </c>
      <c r="L34" s="395" t="s">
        <v>88</v>
      </c>
      <c r="M34" s="559"/>
      <c r="N34" s="51"/>
      <c r="O34" s="46"/>
      <c r="P34" s="46"/>
      <c r="Q34" s="46"/>
      <c r="R34" s="46"/>
    </row>
    <row r="35" spans="1:18" ht="37.15" customHeight="1" x14ac:dyDescent="0.25">
      <c r="A35" s="364">
        <v>16</v>
      </c>
      <c r="B35" s="282"/>
      <c r="C35" s="270"/>
      <c r="D35" s="283"/>
      <c r="E35" s="27"/>
      <c r="F35" s="27"/>
      <c r="G35" s="27"/>
      <c r="H35" s="27"/>
      <c r="I35" s="28"/>
      <c r="J35" s="27"/>
      <c r="K35" s="202"/>
      <c r="L35" s="203"/>
      <c r="M35" s="258"/>
      <c r="N35" s="116" t="str">
        <f>IF(AND(COUNTA(D35:H35)&gt;0,O35=1),"Belge Tarihi,Belge Numarası ve KDV Dahil Tutar doldurulduktan sonra KDV Hariç Tutar doldurulabilir.","")</f>
        <v/>
      </c>
      <c r="O35" s="115">
        <f>IF(COUNTA(I35:J35)+COUNTA(L35:M35)=4,0,1)</f>
        <v>1</v>
      </c>
      <c r="P35" s="117">
        <f>IF(O35=1,0,100000000)</f>
        <v>0</v>
      </c>
      <c r="Q35" s="46"/>
      <c r="R35" s="46"/>
    </row>
    <row r="36" spans="1:18" ht="37.15" customHeight="1" x14ac:dyDescent="0.25">
      <c r="A36" s="365">
        <v>17</v>
      </c>
      <c r="B36" s="288"/>
      <c r="C36" s="272"/>
      <c r="D36" s="289"/>
      <c r="E36" s="17"/>
      <c r="F36" s="17"/>
      <c r="G36" s="17"/>
      <c r="H36" s="17"/>
      <c r="I36" s="18"/>
      <c r="J36" s="17"/>
      <c r="K36" s="205"/>
      <c r="L36" s="204"/>
      <c r="M36" s="259"/>
      <c r="N36" s="116" t="str">
        <f t="shared" ref="N36:N49" si="4">IF(AND(COUNTA(D36:H36)&gt;0,O36=1),"Belge Tarihi,Belge Numarası ve KDV Dahil Tutar doldurulduktan sonra KDV Hariç Tutar doldurulabilir.","")</f>
        <v/>
      </c>
      <c r="O36" s="115">
        <f t="shared" ref="O36:O49" si="5">IF(COUNTA(I36:J36)+COUNTA(L36:M36)=4,0,1)</f>
        <v>1</v>
      </c>
      <c r="P36" s="117">
        <f t="shared" ref="P36:P49" si="6">IF(O36=1,0,100000000)</f>
        <v>0</v>
      </c>
      <c r="Q36" s="47"/>
      <c r="R36" s="47"/>
    </row>
    <row r="37" spans="1:18" ht="37.15" customHeight="1" x14ac:dyDescent="0.25">
      <c r="A37" s="365">
        <v>18</v>
      </c>
      <c r="B37" s="288"/>
      <c r="C37" s="272"/>
      <c r="D37" s="289"/>
      <c r="E37" s="17"/>
      <c r="F37" s="17"/>
      <c r="G37" s="17"/>
      <c r="H37" s="17"/>
      <c r="I37" s="18"/>
      <c r="J37" s="17"/>
      <c r="K37" s="205"/>
      <c r="L37" s="204"/>
      <c r="M37" s="259"/>
      <c r="N37" s="116" t="str">
        <f t="shared" si="4"/>
        <v/>
      </c>
      <c r="O37" s="115">
        <f t="shared" si="5"/>
        <v>1</v>
      </c>
      <c r="P37" s="117">
        <f t="shared" si="6"/>
        <v>0</v>
      </c>
      <c r="Q37" s="46"/>
      <c r="R37" s="46"/>
    </row>
    <row r="38" spans="1:18" ht="37.15" customHeight="1" x14ac:dyDescent="0.25">
      <c r="A38" s="365">
        <v>19</v>
      </c>
      <c r="B38" s="288"/>
      <c r="C38" s="272"/>
      <c r="D38" s="289"/>
      <c r="E38" s="17"/>
      <c r="F38" s="17"/>
      <c r="G38" s="17"/>
      <c r="H38" s="17"/>
      <c r="I38" s="18"/>
      <c r="J38" s="17"/>
      <c r="K38" s="205"/>
      <c r="L38" s="204"/>
      <c r="M38" s="259"/>
      <c r="N38" s="116" t="str">
        <f t="shared" si="4"/>
        <v/>
      </c>
      <c r="O38" s="115">
        <f t="shared" si="5"/>
        <v>1</v>
      </c>
      <c r="P38" s="117">
        <f t="shared" si="6"/>
        <v>0</v>
      </c>
      <c r="Q38" s="46"/>
      <c r="R38" s="46"/>
    </row>
    <row r="39" spans="1:18" ht="37.15" customHeight="1" x14ac:dyDescent="0.25">
      <c r="A39" s="365">
        <v>20</v>
      </c>
      <c r="B39" s="284"/>
      <c r="C39" s="280"/>
      <c r="D39" s="285"/>
      <c r="E39" s="17"/>
      <c r="F39" s="17"/>
      <c r="G39" s="17"/>
      <c r="H39" s="17"/>
      <c r="I39" s="18"/>
      <c r="J39" s="17"/>
      <c r="K39" s="205"/>
      <c r="L39" s="204"/>
      <c r="M39" s="259"/>
      <c r="N39" s="116" t="str">
        <f t="shared" si="4"/>
        <v/>
      </c>
      <c r="O39" s="115">
        <f t="shared" si="5"/>
        <v>1</v>
      </c>
      <c r="P39" s="117">
        <f t="shared" si="6"/>
        <v>0</v>
      </c>
      <c r="Q39" s="46"/>
      <c r="R39" s="46"/>
    </row>
    <row r="40" spans="1:18" ht="37.15" customHeight="1" x14ac:dyDescent="0.25">
      <c r="A40" s="365">
        <v>21</v>
      </c>
      <c r="B40" s="284"/>
      <c r="C40" s="280"/>
      <c r="D40" s="285"/>
      <c r="E40" s="17"/>
      <c r="F40" s="17"/>
      <c r="G40" s="17"/>
      <c r="H40" s="17"/>
      <c r="I40" s="18"/>
      <c r="J40" s="17"/>
      <c r="K40" s="205"/>
      <c r="L40" s="204"/>
      <c r="M40" s="259"/>
      <c r="N40" s="116" t="str">
        <f t="shared" si="4"/>
        <v/>
      </c>
      <c r="O40" s="115">
        <f t="shared" si="5"/>
        <v>1</v>
      </c>
      <c r="P40" s="117">
        <f t="shared" si="6"/>
        <v>0</v>
      </c>
      <c r="Q40" s="46"/>
      <c r="R40" s="46"/>
    </row>
    <row r="41" spans="1:18" ht="37.15" customHeight="1" x14ac:dyDescent="0.25">
      <c r="A41" s="374">
        <v>22</v>
      </c>
      <c r="B41" s="284"/>
      <c r="C41" s="280"/>
      <c r="D41" s="285"/>
      <c r="E41" s="19"/>
      <c r="F41" s="19"/>
      <c r="G41" s="19"/>
      <c r="H41" s="19"/>
      <c r="I41" s="42"/>
      <c r="J41" s="19"/>
      <c r="K41" s="205"/>
      <c r="L41" s="206"/>
      <c r="M41" s="259"/>
      <c r="N41" s="116" t="str">
        <f t="shared" si="4"/>
        <v/>
      </c>
      <c r="O41" s="115">
        <f t="shared" si="5"/>
        <v>1</v>
      </c>
      <c r="P41" s="117">
        <f t="shared" si="6"/>
        <v>0</v>
      </c>
      <c r="Q41" s="46"/>
      <c r="R41" s="46"/>
    </row>
    <row r="42" spans="1:18" ht="37.15" customHeight="1" x14ac:dyDescent="0.25">
      <c r="A42" s="374">
        <v>23</v>
      </c>
      <c r="B42" s="284"/>
      <c r="C42" s="280"/>
      <c r="D42" s="285"/>
      <c r="E42" s="19"/>
      <c r="F42" s="19"/>
      <c r="G42" s="19"/>
      <c r="H42" s="19"/>
      <c r="I42" s="42"/>
      <c r="J42" s="19"/>
      <c r="K42" s="205"/>
      <c r="L42" s="206"/>
      <c r="M42" s="259"/>
      <c r="N42" s="116" t="str">
        <f t="shared" si="4"/>
        <v/>
      </c>
      <c r="O42" s="115">
        <f t="shared" si="5"/>
        <v>1</v>
      </c>
      <c r="P42" s="117">
        <f t="shared" si="6"/>
        <v>0</v>
      </c>
      <c r="Q42" s="46"/>
      <c r="R42" s="46"/>
    </row>
    <row r="43" spans="1:18" ht="37.15" customHeight="1" x14ac:dyDescent="0.25">
      <c r="A43" s="374">
        <v>24</v>
      </c>
      <c r="B43" s="284"/>
      <c r="C43" s="280"/>
      <c r="D43" s="285"/>
      <c r="E43" s="19"/>
      <c r="F43" s="19"/>
      <c r="G43" s="19"/>
      <c r="H43" s="19"/>
      <c r="I43" s="42"/>
      <c r="J43" s="19"/>
      <c r="K43" s="205"/>
      <c r="L43" s="206"/>
      <c r="M43" s="259"/>
      <c r="N43" s="116" t="str">
        <f t="shared" si="4"/>
        <v/>
      </c>
      <c r="O43" s="115">
        <f t="shared" si="5"/>
        <v>1</v>
      </c>
      <c r="P43" s="117">
        <f t="shared" si="6"/>
        <v>0</v>
      </c>
      <c r="Q43" s="46"/>
      <c r="R43" s="46"/>
    </row>
    <row r="44" spans="1:18" ht="37.15" customHeight="1" x14ac:dyDescent="0.25">
      <c r="A44" s="374">
        <v>25</v>
      </c>
      <c r="B44" s="284"/>
      <c r="C44" s="280"/>
      <c r="D44" s="285"/>
      <c r="E44" s="19"/>
      <c r="F44" s="19"/>
      <c r="G44" s="19"/>
      <c r="H44" s="19"/>
      <c r="I44" s="42"/>
      <c r="J44" s="19"/>
      <c r="K44" s="205"/>
      <c r="L44" s="206"/>
      <c r="M44" s="259"/>
      <c r="N44" s="116" t="str">
        <f t="shared" si="4"/>
        <v/>
      </c>
      <c r="O44" s="115">
        <f t="shared" si="5"/>
        <v>1</v>
      </c>
      <c r="P44" s="117">
        <f t="shared" si="6"/>
        <v>0</v>
      </c>
      <c r="Q44" s="46"/>
      <c r="R44" s="46"/>
    </row>
    <row r="45" spans="1:18" ht="37.15" customHeight="1" x14ac:dyDescent="0.25">
      <c r="A45" s="374">
        <v>26</v>
      </c>
      <c r="B45" s="284"/>
      <c r="C45" s="280"/>
      <c r="D45" s="285"/>
      <c r="E45" s="19"/>
      <c r="F45" s="19"/>
      <c r="G45" s="19"/>
      <c r="H45" s="19"/>
      <c r="I45" s="42"/>
      <c r="J45" s="19"/>
      <c r="K45" s="205"/>
      <c r="L45" s="206"/>
      <c r="M45" s="259"/>
      <c r="N45" s="116" t="str">
        <f t="shared" si="4"/>
        <v/>
      </c>
      <c r="O45" s="115">
        <f t="shared" si="5"/>
        <v>1</v>
      </c>
      <c r="P45" s="117">
        <f t="shared" si="6"/>
        <v>0</v>
      </c>
      <c r="Q45" s="46"/>
      <c r="R45" s="46"/>
    </row>
    <row r="46" spans="1:18" ht="37.15" customHeight="1" x14ac:dyDescent="0.25">
      <c r="A46" s="374">
        <v>27</v>
      </c>
      <c r="B46" s="284"/>
      <c r="C46" s="280"/>
      <c r="D46" s="285"/>
      <c r="E46" s="19"/>
      <c r="F46" s="19"/>
      <c r="G46" s="19"/>
      <c r="H46" s="19"/>
      <c r="I46" s="42"/>
      <c r="J46" s="19"/>
      <c r="K46" s="205"/>
      <c r="L46" s="206"/>
      <c r="M46" s="259"/>
      <c r="N46" s="116" t="str">
        <f t="shared" si="4"/>
        <v/>
      </c>
      <c r="O46" s="115">
        <f t="shared" si="5"/>
        <v>1</v>
      </c>
      <c r="P46" s="117">
        <f t="shared" si="6"/>
        <v>0</v>
      </c>
      <c r="Q46" s="46"/>
      <c r="R46" s="46"/>
    </row>
    <row r="47" spans="1:18" ht="37.15" customHeight="1" x14ac:dyDescent="0.25">
      <c r="A47" s="374">
        <v>28</v>
      </c>
      <c r="B47" s="284"/>
      <c r="C47" s="280"/>
      <c r="D47" s="285"/>
      <c r="E47" s="19"/>
      <c r="F47" s="19"/>
      <c r="G47" s="19"/>
      <c r="H47" s="19"/>
      <c r="I47" s="42"/>
      <c r="J47" s="19"/>
      <c r="K47" s="205"/>
      <c r="L47" s="206"/>
      <c r="M47" s="259"/>
      <c r="N47" s="116" t="str">
        <f t="shared" si="4"/>
        <v/>
      </c>
      <c r="O47" s="115">
        <f t="shared" si="5"/>
        <v>1</v>
      </c>
      <c r="P47" s="117">
        <f t="shared" si="6"/>
        <v>0</v>
      </c>
      <c r="Q47" s="46"/>
      <c r="R47" s="46"/>
    </row>
    <row r="48" spans="1:18" ht="37.15" customHeight="1" x14ac:dyDescent="0.25">
      <c r="A48" s="374">
        <v>29</v>
      </c>
      <c r="B48" s="284"/>
      <c r="C48" s="280"/>
      <c r="D48" s="285"/>
      <c r="E48" s="19"/>
      <c r="F48" s="19"/>
      <c r="G48" s="19"/>
      <c r="H48" s="19"/>
      <c r="I48" s="42"/>
      <c r="J48" s="19"/>
      <c r="K48" s="205"/>
      <c r="L48" s="206"/>
      <c r="M48" s="259"/>
      <c r="N48" s="116" t="str">
        <f t="shared" si="4"/>
        <v/>
      </c>
      <c r="O48" s="115">
        <f t="shared" si="5"/>
        <v>1</v>
      </c>
      <c r="P48" s="117">
        <f t="shared" si="6"/>
        <v>0</v>
      </c>
      <c r="Q48" s="46"/>
      <c r="R48" s="46"/>
    </row>
    <row r="49" spans="1:18" ht="37.15" customHeight="1" thickBot="1" x14ac:dyDescent="0.3">
      <c r="A49" s="375">
        <v>30</v>
      </c>
      <c r="B49" s="286"/>
      <c r="C49" s="281"/>
      <c r="D49" s="287"/>
      <c r="E49" s="21"/>
      <c r="F49" s="21"/>
      <c r="G49" s="21"/>
      <c r="H49" s="21"/>
      <c r="I49" s="44"/>
      <c r="J49" s="21"/>
      <c r="K49" s="207"/>
      <c r="L49" s="208"/>
      <c r="M49" s="260"/>
      <c r="N49" s="116" t="str">
        <f t="shared" si="4"/>
        <v/>
      </c>
      <c r="O49" s="115">
        <f t="shared" si="5"/>
        <v>1</v>
      </c>
      <c r="P49" s="117">
        <f t="shared" si="6"/>
        <v>0</v>
      </c>
      <c r="Q49" s="119">
        <f>IF(COUNTA(I35:L49)&gt;0,1,0)</f>
        <v>0</v>
      </c>
      <c r="R49" s="46"/>
    </row>
    <row r="50" spans="1:18" ht="37.15" customHeight="1" thickBot="1" x14ac:dyDescent="0.3">
      <c r="A50" s="563" t="s">
        <v>155</v>
      </c>
      <c r="B50" s="563"/>
      <c r="C50" s="563"/>
      <c r="D50" s="563"/>
      <c r="E50" s="563"/>
      <c r="F50" s="563"/>
      <c r="G50" s="563"/>
      <c r="H50" s="563"/>
      <c r="I50" s="564"/>
      <c r="J50" s="367" t="s">
        <v>35</v>
      </c>
      <c r="K50" s="209">
        <f>SUM(K35:K49)+K23</f>
        <v>0</v>
      </c>
      <c r="L50" s="397"/>
      <c r="M50" s="209">
        <f>SUMIF(M35:M49,"&lt;&gt;DİĞER",K35:K49)+M23</f>
        <v>0</v>
      </c>
      <c r="N50" s="393"/>
      <c r="O50" s="46"/>
      <c r="P50" s="46"/>
      <c r="Q50" s="46"/>
      <c r="R50" s="46"/>
    </row>
    <row r="51" spans="1:18" x14ac:dyDescent="0.25">
      <c r="A51" s="119" t="s">
        <v>136</v>
      </c>
      <c r="B51" s="46"/>
      <c r="C51" s="46"/>
      <c r="D51" s="46"/>
      <c r="E51" s="46"/>
      <c r="F51" s="46"/>
      <c r="G51" s="46"/>
      <c r="H51" s="46"/>
      <c r="I51" s="383"/>
      <c r="J51" s="46"/>
      <c r="K51" s="46"/>
      <c r="L51" s="46"/>
      <c r="M51" s="77"/>
      <c r="N51" s="118" t="str">
        <f t="shared" ref="N51" si="7">IF(AND(K51&gt;0,L51=""),"KDV Dahil Tutar Yazılmalıdır.","")</f>
        <v/>
      </c>
      <c r="O51" s="46"/>
      <c r="P51" s="46"/>
      <c r="Q51" s="46"/>
      <c r="R51" s="46"/>
    </row>
    <row r="52" spans="1:18" x14ac:dyDescent="0.25">
      <c r="A52" s="46"/>
      <c r="B52" s="46"/>
      <c r="C52" s="46"/>
      <c r="D52" s="46"/>
      <c r="E52" s="46"/>
      <c r="F52" s="46"/>
      <c r="G52" s="46"/>
      <c r="H52" s="46"/>
      <c r="I52" s="383"/>
      <c r="J52" s="46"/>
      <c r="K52" s="46"/>
      <c r="L52" s="46"/>
      <c r="M52" s="77"/>
      <c r="N52" s="51"/>
      <c r="O52" s="46"/>
      <c r="P52" s="46"/>
      <c r="Q52" s="46"/>
      <c r="R52" s="46"/>
    </row>
    <row r="53" spans="1:18" ht="18.75" x14ac:dyDescent="0.3">
      <c r="A53" s="46"/>
      <c r="B53" s="46"/>
      <c r="C53" s="46"/>
      <c r="D53" s="352" t="s">
        <v>32</v>
      </c>
      <c r="E53" s="354">
        <f ca="1">imzatarihi</f>
        <v>46091</v>
      </c>
      <c r="F53" s="379" t="s">
        <v>33</v>
      </c>
      <c r="G53" s="355" t="str">
        <f>IF(kurulusyetkilisi&gt;0,kurulusyetkilisi,"")</f>
        <v/>
      </c>
      <c r="H53" s="46"/>
      <c r="I53" s="46"/>
      <c r="J53" s="46"/>
      <c r="K53" s="46"/>
      <c r="L53" s="46"/>
      <c r="M53" s="77"/>
      <c r="N53" s="51"/>
      <c r="O53" s="46"/>
      <c r="P53" s="46"/>
      <c r="Q53" s="46"/>
      <c r="R53" s="46"/>
    </row>
    <row r="54" spans="1:18" ht="18.75" x14ac:dyDescent="0.3">
      <c r="A54" s="46"/>
      <c r="B54" s="46"/>
      <c r="C54" s="46"/>
      <c r="D54" s="46"/>
      <c r="E54" s="234"/>
      <c r="F54" s="379" t="s">
        <v>34</v>
      </c>
      <c r="G54" s="46"/>
      <c r="H54" s="233"/>
      <c r="I54" s="46"/>
      <c r="J54" s="46"/>
      <c r="K54" s="46"/>
      <c r="L54" s="46"/>
      <c r="M54" s="77"/>
      <c r="N54" s="51"/>
      <c r="O54" s="46"/>
      <c r="P54" s="46"/>
      <c r="Q54" s="46"/>
      <c r="R54" s="46"/>
    </row>
    <row r="55" spans="1:18" x14ac:dyDescent="0.25">
      <c r="A55" s="555" t="s">
        <v>97</v>
      </c>
      <c r="B55" s="555"/>
      <c r="C55" s="555"/>
      <c r="D55" s="555"/>
      <c r="E55" s="555"/>
      <c r="F55" s="555"/>
      <c r="G55" s="555"/>
      <c r="H55" s="555"/>
      <c r="I55" s="555"/>
      <c r="J55" s="555"/>
      <c r="K55" s="555"/>
      <c r="L55" s="555"/>
      <c r="M55" s="267"/>
      <c r="N55" s="76"/>
      <c r="O55" s="77"/>
      <c r="P55" s="46"/>
      <c r="Q55" s="46"/>
      <c r="R55" s="46"/>
    </row>
    <row r="56" spans="1:18" ht="15.6" customHeight="1" x14ac:dyDescent="0.25">
      <c r="A56" s="508" t="str">
        <f>IF(YilDonem&lt;&gt;"",CONCATENATE(YilDonem," dönemine aittir."),"")</f>
        <v/>
      </c>
      <c r="B56" s="508"/>
      <c r="C56" s="508"/>
      <c r="D56" s="508"/>
      <c r="E56" s="508"/>
      <c r="F56" s="508"/>
      <c r="G56" s="508"/>
      <c r="H56" s="508"/>
      <c r="I56" s="508"/>
      <c r="J56" s="508"/>
      <c r="K56" s="508"/>
      <c r="L56" s="508"/>
      <c r="M56" s="184"/>
      <c r="N56" s="392"/>
      <c r="O56" s="77"/>
      <c r="P56" s="77"/>
      <c r="Q56" s="46"/>
      <c r="R56" s="46"/>
    </row>
    <row r="57" spans="1:18" ht="15.95" customHeight="1" thickBot="1" x14ac:dyDescent="0.3">
      <c r="A57" s="545" t="s">
        <v>101</v>
      </c>
      <c r="B57" s="545"/>
      <c r="C57" s="545"/>
      <c r="D57" s="545"/>
      <c r="E57" s="545"/>
      <c r="F57" s="545"/>
      <c r="G57" s="545"/>
      <c r="H57" s="545"/>
      <c r="I57" s="545"/>
      <c r="J57" s="545"/>
      <c r="K57" s="545"/>
      <c r="L57" s="545"/>
      <c r="M57" s="545"/>
      <c r="N57" s="392"/>
      <c r="O57" s="77"/>
      <c r="P57" s="77"/>
      <c r="Q57" s="46"/>
      <c r="R57" s="46"/>
    </row>
    <row r="58" spans="1:18" ht="31.7" customHeight="1" thickBot="1" x14ac:dyDescent="0.3">
      <c r="A58" s="546" t="s">
        <v>167</v>
      </c>
      <c r="B58" s="547"/>
      <c r="C58" s="547"/>
      <c r="D58" s="548"/>
      <c r="E58" s="546" t="str">
        <f>IF(ProjeNo&gt;0,ProjeNo,"")</f>
        <v/>
      </c>
      <c r="F58" s="547"/>
      <c r="G58" s="547"/>
      <c r="H58" s="547"/>
      <c r="I58" s="547"/>
      <c r="J58" s="547"/>
      <c r="K58" s="547"/>
      <c r="L58" s="547"/>
      <c r="M58" s="548"/>
      <c r="N58" s="51"/>
      <c r="O58" s="46"/>
      <c r="P58" s="46"/>
      <c r="Q58" s="46"/>
      <c r="R58" s="46"/>
    </row>
    <row r="59" spans="1:18" ht="31.7" customHeight="1" thickBot="1" x14ac:dyDescent="0.3">
      <c r="A59" s="549" t="s">
        <v>168</v>
      </c>
      <c r="B59" s="550"/>
      <c r="C59" s="550"/>
      <c r="D59" s="551"/>
      <c r="E59" s="552" t="str">
        <f>IF(ProjeAdi&gt;0,ProjeAdi,"")</f>
        <v/>
      </c>
      <c r="F59" s="553"/>
      <c r="G59" s="553"/>
      <c r="H59" s="553"/>
      <c r="I59" s="553"/>
      <c r="J59" s="553"/>
      <c r="K59" s="553"/>
      <c r="L59" s="553"/>
      <c r="M59" s="554"/>
      <c r="N59" s="51"/>
      <c r="O59" s="46"/>
      <c r="P59" s="46"/>
      <c r="Q59" s="46"/>
      <c r="R59" s="46"/>
    </row>
    <row r="60" spans="1:18" ht="51.95" customHeight="1" thickBot="1" x14ac:dyDescent="0.3">
      <c r="A60" s="543" t="s">
        <v>3</v>
      </c>
      <c r="B60" s="543" t="s">
        <v>182</v>
      </c>
      <c r="C60" s="543" t="s">
        <v>183</v>
      </c>
      <c r="D60" s="543" t="s">
        <v>98</v>
      </c>
      <c r="E60" s="543" t="s">
        <v>99</v>
      </c>
      <c r="F60" s="543" t="s">
        <v>96</v>
      </c>
      <c r="G60" s="543" t="s">
        <v>94</v>
      </c>
      <c r="H60" s="543" t="s">
        <v>95</v>
      </c>
      <c r="I60" s="562" t="s">
        <v>82</v>
      </c>
      <c r="J60" s="543" t="s">
        <v>83</v>
      </c>
      <c r="K60" s="363" t="s">
        <v>84</v>
      </c>
      <c r="L60" s="363" t="s">
        <v>84</v>
      </c>
      <c r="M60" s="543" t="s">
        <v>202</v>
      </c>
      <c r="N60" s="51"/>
      <c r="O60" s="46"/>
      <c r="P60" s="46"/>
      <c r="Q60" s="46"/>
      <c r="R60" s="46"/>
    </row>
    <row r="61" spans="1:18" ht="16.5" thickBot="1" x14ac:dyDescent="0.3">
      <c r="A61" s="559"/>
      <c r="B61" s="544"/>
      <c r="C61" s="544"/>
      <c r="D61" s="559"/>
      <c r="E61" s="559"/>
      <c r="F61" s="559"/>
      <c r="G61" s="559"/>
      <c r="H61" s="559"/>
      <c r="I61" s="560"/>
      <c r="J61" s="559"/>
      <c r="K61" s="395" t="s">
        <v>85</v>
      </c>
      <c r="L61" s="395" t="s">
        <v>88</v>
      </c>
      <c r="M61" s="559"/>
      <c r="N61" s="51"/>
      <c r="O61" s="46"/>
      <c r="P61" s="46"/>
      <c r="Q61" s="46"/>
      <c r="R61" s="46"/>
    </row>
    <row r="62" spans="1:18" ht="37.15" customHeight="1" x14ac:dyDescent="0.25">
      <c r="A62" s="388">
        <v>31</v>
      </c>
      <c r="B62" s="282"/>
      <c r="C62" s="270"/>
      <c r="D62" s="283"/>
      <c r="E62" s="27"/>
      <c r="F62" s="27"/>
      <c r="G62" s="27"/>
      <c r="H62" s="27"/>
      <c r="I62" s="28"/>
      <c r="J62" s="27"/>
      <c r="K62" s="202"/>
      <c r="L62" s="203"/>
      <c r="M62" s="258"/>
      <c r="N62" s="116" t="str">
        <f>IF(AND(COUNTA(D62:H62)&gt;0,O62=1),"Belge Tarihi,Belge Numarası ve KDV Dahil Tutar doldurulduktan sonra KDV Hariç Tutar doldurulabilir.","")</f>
        <v/>
      </c>
      <c r="O62" s="115">
        <f>IF(COUNTA(I62:J62)+COUNTA(L62:M62)=4,0,1)</f>
        <v>1</v>
      </c>
      <c r="P62" s="117">
        <f>IF(O62=1,0,100000000)</f>
        <v>0</v>
      </c>
      <c r="Q62" s="46"/>
      <c r="R62" s="46"/>
    </row>
    <row r="63" spans="1:18" ht="37.15" customHeight="1" x14ac:dyDescent="0.25">
      <c r="A63" s="389">
        <v>32</v>
      </c>
      <c r="B63" s="288"/>
      <c r="C63" s="272"/>
      <c r="D63" s="289"/>
      <c r="E63" s="17"/>
      <c r="F63" s="17"/>
      <c r="G63" s="17"/>
      <c r="H63" s="17"/>
      <c r="I63" s="18"/>
      <c r="J63" s="17"/>
      <c r="K63" s="205"/>
      <c r="L63" s="204"/>
      <c r="M63" s="259"/>
      <c r="N63" s="116" t="str">
        <f t="shared" ref="N63:N76" si="8">IF(AND(COUNTA(D63:H63)&gt;0,O63=1),"Belge Tarihi,Belge Numarası ve KDV Dahil Tutar doldurulduktan sonra KDV Hariç Tutar doldurulabilir.","")</f>
        <v/>
      </c>
      <c r="O63" s="115">
        <f t="shared" ref="O63:O76" si="9">IF(COUNTA(I63:J63)+COUNTA(L63:M63)=4,0,1)</f>
        <v>1</v>
      </c>
      <c r="P63" s="117">
        <f t="shared" ref="P63:P76" si="10">IF(O63=1,0,100000000)</f>
        <v>0</v>
      </c>
      <c r="Q63" s="46"/>
      <c r="R63" s="46"/>
    </row>
    <row r="64" spans="1:18" ht="37.15" customHeight="1" x14ac:dyDescent="0.25">
      <c r="A64" s="389">
        <v>33</v>
      </c>
      <c r="B64" s="288"/>
      <c r="C64" s="272"/>
      <c r="D64" s="289"/>
      <c r="E64" s="17"/>
      <c r="F64" s="17"/>
      <c r="G64" s="17"/>
      <c r="H64" s="17"/>
      <c r="I64" s="18"/>
      <c r="J64" s="17"/>
      <c r="K64" s="205"/>
      <c r="L64" s="204"/>
      <c r="M64" s="259"/>
      <c r="N64" s="116" t="str">
        <f t="shared" si="8"/>
        <v/>
      </c>
      <c r="O64" s="115">
        <f t="shared" si="9"/>
        <v>1</v>
      </c>
      <c r="P64" s="117">
        <f t="shared" si="10"/>
        <v>0</v>
      </c>
      <c r="Q64" s="46"/>
      <c r="R64" s="46"/>
    </row>
    <row r="65" spans="1:18" ht="37.15" customHeight="1" x14ac:dyDescent="0.25">
      <c r="A65" s="389">
        <v>34</v>
      </c>
      <c r="B65" s="288"/>
      <c r="C65" s="272"/>
      <c r="D65" s="289"/>
      <c r="E65" s="17"/>
      <c r="F65" s="17"/>
      <c r="G65" s="17"/>
      <c r="H65" s="17"/>
      <c r="I65" s="18"/>
      <c r="J65" s="17"/>
      <c r="K65" s="205"/>
      <c r="L65" s="204"/>
      <c r="M65" s="259"/>
      <c r="N65" s="116" t="str">
        <f t="shared" si="8"/>
        <v/>
      </c>
      <c r="O65" s="115">
        <f t="shared" si="9"/>
        <v>1</v>
      </c>
      <c r="P65" s="117">
        <f t="shared" si="10"/>
        <v>0</v>
      </c>
      <c r="Q65" s="46"/>
      <c r="R65" s="46"/>
    </row>
    <row r="66" spans="1:18" ht="37.15" customHeight="1" x14ac:dyDescent="0.25">
      <c r="A66" s="389">
        <v>35</v>
      </c>
      <c r="B66" s="284"/>
      <c r="C66" s="280"/>
      <c r="D66" s="285"/>
      <c r="E66" s="17"/>
      <c r="F66" s="17"/>
      <c r="G66" s="17"/>
      <c r="H66" s="17"/>
      <c r="I66" s="18"/>
      <c r="J66" s="17"/>
      <c r="K66" s="205"/>
      <c r="L66" s="204"/>
      <c r="M66" s="259"/>
      <c r="N66" s="116" t="str">
        <f t="shared" si="8"/>
        <v/>
      </c>
      <c r="O66" s="115">
        <f t="shared" si="9"/>
        <v>1</v>
      </c>
      <c r="P66" s="117">
        <f t="shared" si="10"/>
        <v>0</v>
      </c>
      <c r="Q66" s="47"/>
      <c r="R66" s="47"/>
    </row>
    <row r="67" spans="1:18" ht="37.15" customHeight="1" x14ac:dyDescent="0.25">
      <c r="A67" s="389">
        <v>36</v>
      </c>
      <c r="B67" s="284"/>
      <c r="C67" s="280"/>
      <c r="D67" s="285"/>
      <c r="E67" s="17"/>
      <c r="F67" s="17"/>
      <c r="G67" s="17"/>
      <c r="H67" s="17"/>
      <c r="I67" s="18"/>
      <c r="J67" s="17"/>
      <c r="K67" s="205"/>
      <c r="L67" s="204"/>
      <c r="M67" s="259"/>
      <c r="N67" s="116" t="str">
        <f t="shared" si="8"/>
        <v/>
      </c>
      <c r="O67" s="115">
        <f t="shared" si="9"/>
        <v>1</v>
      </c>
      <c r="P67" s="117">
        <f t="shared" si="10"/>
        <v>0</v>
      </c>
      <c r="Q67" s="46"/>
      <c r="R67" s="46"/>
    </row>
    <row r="68" spans="1:18" ht="37.15" customHeight="1" x14ac:dyDescent="0.25">
      <c r="A68" s="389">
        <v>37</v>
      </c>
      <c r="B68" s="284"/>
      <c r="C68" s="280"/>
      <c r="D68" s="285"/>
      <c r="E68" s="19"/>
      <c r="F68" s="19"/>
      <c r="G68" s="19"/>
      <c r="H68" s="19"/>
      <c r="I68" s="42"/>
      <c r="J68" s="19"/>
      <c r="K68" s="205"/>
      <c r="L68" s="206"/>
      <c r="M68" s="259"/>
      <c r="N68" s="116" t="str">
        <f t="shared" si="8"/>
        <v/>
      </c>
      <c r="O68" s="115">
        <f t="shared" si="9"/>
        <v>1</v>
      </c>
      <c r="P68" s="117">
        <f t="shared" si="10"/>
        <v>0</v>
      </c>
      <c r="Q68" s="46"/>
      <c r="R68" s="46"/>
    </row>
    <row r="69" spans="1:18" ht="37.15" customHeight="1" x14ac:dyDescent="0.25">
      <c r="A69" s="390">
        <v>38</v>
      </c>
      <c r="B69" s="284"/>
      <c r="C69" s="280"/>
      <c r="D69" s="285"/>
      <c r="E69" s="19"/>
      <c r="F69" s="19"/>
      <c r="G69" s="19"/>
      <c r="H69" s="19"/>
      <c r="I69" s="42"/>
      <c r="J69" s="19"/>
      <c r="K69" s="205"/>
      <c r="L69" s="206"/>
      <c r="M69" s="259"/>
      <c r="N69" s="116" t="str">
        <f t="shared" si="8"/>
        <v/>
      </c>
      <c r="O69" s="115">
        <f t="shared" si="9"/>
        <v>1</v>
      </c>
      <c r="P69" s="117">
        <f t="shared" si="10"/>
        <v>0</v>
      </c>
      <c r="Q69" s="46"/>
      <c r="R69" s="46"/>
    </row>
    <row r="70" spans="1:18" ht="37.15" customHeight="1" x14ac:dyDescent="0.25">
      <c r="A70" s="390">
        <v>39</v>
      </c>
      <c r="B70" s="284"/>
      <c r="C70" s="280"/>
      <c r="D70" s="285"/>
      <c r="E70" s="19"/>
      <c r="F70" s="19"/>
      <c r="G70" s="19"/>
      <c r="H70" s="19"/>
      <c r="I70" s="42"/>
      <c r="J70" s="19"/>
      <c r="K70" s="205"/>
      <c r="L70" s="206"/>
      <c r="M70" s="259"/>
      <c r="N70" s="116" t="str">
        <f t="shared" si="8"/>
        <v/>
      </c>
      <c r="O70" s="115">
        <f t="shared" si="9"/>
        <v>1</v>
      </c>
      <c r="P70" s="117">
        <f t="shared" si="10"/>
        <v>0</v>
      </c>
      <c r="Q70" s="46"/>
      <c r="R70" s="46"/>
    </row>
    <row r="71" spans="1:18" ht="37.15" customHeight="1" x14ac:dyDescent="0.25">
      <c r="A71" s="390">
        <v>40</v>
      </c>
      <c r="B71" s="284"/>
      <c r="C71" s="280"/>
      <c r="D71" s="285"/>
      <c r="E71" s="19"/>
      <c r="F71" s="19"/>
      <c r="G71" s="19"/>
      <c r="H71" s="19"/>
      <c r="I71" s="42"/>
      <c r="J71" s="19"/>
      <c r="K71" s="205"/>
      <c r="L71" s="206"/>
      <c r="M71" s="259"/>
      <c r="N71" s="116" t="str">
        <f t="shared" si="8"/>
        <v/>
      </c>
      <c r="O71" s="115">
        <f t="shared" si="9"/>
        <v>1</v>
      </c>
      <c r="P71" s="117">
        <f t="shared" si="10"/>
        <v>0</v>
      </c>
      <c r="Q71" s="46"/>
      <c r="R71" s="46"/>
    </row>
    <row r="72" spans="1:18" ht="37.15" customHeight="1" x14ac:dyDescent="0.25">
      <c r="A72" s="390">
        <v>41</v>
      </c>
      <c r="B72" s="284"/>
      <c r="C72" s="280"/>
      <c r="D72" s="285"/>
      <c r="E72" s="19"/>
      <c r="F72" s="19"/>
      <c r="G72" s="19"/>
      <c r="H72" s="19"/>
      <c r="I72" s="42"/>
      <c r="J72" s="19"/>
      <c r="K72" s="205"/>
      <c r="L72" s="206"/>
      <c r="M72" s="259"/>
      <c r="N72" s="116" t="str">
        <f t="shared" si="8"/>
        <v/>
      </c>
      <c r="O72" s="115">
        <f t="shared" si="9"/>
        <v>1</v>
      </c>
      <c r="P72" s="117">
        <f t="shared" si="10"/>
        <v>0</v>
      </c>
      <c r="Q72" s="46"/>
      <c r="R72" s="46"/>
    </row>
    <row r="73" spans="1:18" ht="37.15" customHeight="1" x14ac:dyDescent="0.25">
      <c r="A73" s="390">
        <v>42</v>
      </c>
      <c r="B73" s="284"/>
      <c r="C73" s="280"/>
      <c r="D73" s="285"/>
      <c r="E73" s="19"/>
      <c r="F73" s="19"/>
      <c r="G73" s="19"/>
      <c r="H73" s="19"/>
      <c r="I73" s="42"/>
      <c r="J73" s="19"/>
      <c r="K73" s="205"/>
      <c r="L73" s="206"/>
      <c r="M73" s="259"/>
      <c r="N73" s="116" t="str">
        <f t="shared" si="8"/>
        <v/>
      </c>
      <c r="O73" s="115">
        <f t="shared" si="9"/>
        <v>1</v>
      </c>
      <c r="P73" s="117">
        <f t="shared" si="10"/>
        <v>0</v>
      </c>
      <c r="Q73" s="46"/>
      <c r="R73" s="46"/>
    </row>
    <row r="74" spans="1:18" ht="37.15" customHeight="1" x14ac:dyDescent="0.25">
      <c r="A74" s="390">
        <v>43</v>
      </c>
      <c r="B74" s="284"/>
      <c r="C74" s="280"/>
      <c r="D74" s="285"/>
      <c r="E74" s="19"/>
      <c r="F74" s="19"/>
      <c r="G74" s="19"/>
      <c r="H74" s="19"/>
      <c r="I74" s="42"/>
      <c r="J74" s="19"/>
      <c r="K74" s="205"/>
      <c r="L74" s="206"/>
      <c r="M74" s="259"/>
      <c r="N74" s="116" t="str">
        <f t="shared" si="8"/>
        <v/>
      </c>
      <c r="O74" s="115">
        <f t="shared" si="9"/>
        <v>1</v>
      </c>
      <c r="P74" s="117">
        <f t="shared" si="10"/>
        <v>0</v>
      </c>
      <c r="Q74" s="46"/>
      <c r="R74" s="46"/>
    </row>
    <row r="75" spans="1:18" ht="37.15" customHeight="1" x14ac:dyDescent="0.25">
      <c r="A75" s="390">
        <v>44</v>
      </c>
      <c r="B75" s="284"/>
      <c r="C75" s="280"/>
      <c r="D75" s="285"/>
      <c r="E75" s="19"/>
      <c r="F75" s="19"/>
      <c r="G75" s="19"/>
      <c r="H75" s="19"/>
      <c r="I75" s="42"/>
      <c r="J75" s="19"/>
      <c r="K75" s="205"/>
      <c r="L75" s="206"/>
      <c r="M75" s="259"/>
      <c r="N75" s="116" t="str">
        <f t="shared" si="8"/>
        <v/>
      </c>
      <c r="O75" s="115">
        <f t="shared" si="9"/>
        <v>1</v>
      </c>
      <c r="P75" s="117">
        <f t="shared" si="10"/>
        <v>0</v>
      </c>
      <c r="Q75" s="46"/>
      <c r="R75" s="46"/>
    </row>
    <row r="76" spans="1:18" ht="37.15" customHeight="1" thickBot="1" x14ac:dyDescent="0.3">
      <c r="A76" s="391">
        <v>45</v>
      </c>
      <c r="B76" s="286"/>
      <c r="C76" s="281"/>
      <c r="D76" s="287"/>
      <c r="E76" s="21"/>
      <c r="F76" s="21"/>
      <c r="G76" s="21"/>
      <c r="H76" s="21"/>
      <c r="I76" s="44"/>
      <c r="J76" s="21"/>
      <c r="K76" s="207"/>
      <c r="L76" s="208"/>
      <c r="M76" s="260"/>
      <c r="N76" s="116" t="str">
        <f t="shared" si="8"/>
        <v/>
      </c>
      <c r="O76" s="115">
        <f t="shared" si="9"/>
        <v>1</v>
      </c>
      <c r="P76" s="117">
        <f t="shared" si="10"/>
        <v>0</v>
      </c>
      <c r="Q76" s="119">
        <f>IF(COUNTA(I62:L76)&gt;0,1,0)</f>
        <v>0</v>
      </c>
      <c r="R76" s="46"/>
    </row>
    <row r="77" spans="1:18" ht="37.15" customHeight="1" thickBot="1" x14ac:dyDescent="0.3">
      <c r="A77" s="563" t="s">
        <v>155</v>
      </c>
      <c r="B77" s="563"/>
      <c r="C77" s="563"/>
      <c r="D77" s="563"/>
      <c r="E77" s="563"/>
      <c r="F77" s="563"/>
      <c r="G77" s="563"/>
      <c r="H77" s="563"/>
      <c r="I77" s="564"/>
      <c r="J77" s="367" t="s">
        <v>35</v>
      </c>
      <c r="K77" s="209">
        <f>SUM(K62:K76)+K50</f>
        <v>0</v>
      </c>
      <c r="L77" s="397"/>
      <c r="M77" s="209">
        <f>SUMIF(M62:M76,"&lt;&gt;DİĞER",K62:K76)+M50</f>
        <v>0</v>
      </c>
      <c r="N77" s="393"/>
      <c r="O77" s="46"/>
      <c r="P77" s="46"/>
      <c r="Q77" s="46"/>
      <c r="R77" s="46"/>
    </row>
    <row r="78" spans="1:18" x14ac:dyDescent="0.25">
      <c r="A78" s="119" t="s">
        <v>136</v>
      </c>
      <c r="B78" s="46"/>
      <c r="C78" s="46"/>
      <c r="D78" s="46"/>
      <c r="E78" s="46"/>
      <c r="F78" s="46"/>
      <c r="G78" s="46"/>
      <c r="H78" s="46"/>
      <c r="I78" s="383"/>
      <c r="J78" s="46"/>
      <c r="K78" s="46"/>
      <c r="L78" s="46"/>
      <c r="M78" s="77"/>
      <c r="N78" s="118" t="str">
        <f t="shared" ref="N78" si="11">IF(AND(K78&gt;0,L78=""),"KDV Dahil Tutar Yazılmalıdır.","")</f>
        <v/>
      </c>
      <c r="O78" s="46"/>
      <c r="P78" s="46"/>
      <c r="Q78" s="46"/>
      <c r="R78" s="46"/>
    </row>
    <row r="79" spans="1:18" x14ac:dyDescent="0.25">
      <c r="A79" s="46"/>
      <c r="B79" s="46"/>
      <c r="C79" s="46"/>
      <c r="D79" s="46"/>
      <c r="E79" s="46"/>
      <c r="F79" s="46"/>
      <c r="G79" s="46"/>
      <c r="H79" s="46"/>
      <c r="I79" s="383"/>
      <c r="J79" s="46"/>
      <c r="K79" s="46"/>
      <c r="L79" s="46"/>
      <c r="M79" s="77"/>
      <c r="N79" s="51"/>
      <c r="O79" s="46"/>
      <c r="P79" s="46"/>
      <c r="Q79" s="46"/>
      <c r="R79" s="46"/>
    </row>
    <row r="80" spans="1:18" ht="18.75" x14ac:dyDescent="0.3">
      <c r="A80" s="46"/>
      <c r="B80" s="46"/>
      <c r="C80" s="46"/>
      <c r="D80" s="352" t="s">
        <v>32</v>
      </c>
      <c r="E80" s="354">
        <f ca="1">imzatarihi</f>
        <v>46091</v>
      </c>
      <c r="F80" s="379" t="s">
        <v>33</v>
      </c>
      <c r="G80" s="355" t="str">
        <f>IF(kurulusyetkilisi&gt;0,kurulusyetkilisi,"")</f>
        <v/>
      </c>
      <c r="H80" s="46"/>
      <c r="I80" s="46"/>
      <c r="J80" s="46"/>
      <c r="K80" s="46"/>
      <c r="L80" s="46"/>
      <c r="M80" s="77"/>
      <c r="N80" s="51"/>
      <c r="O80" s="46"/>
      <c r="P80" s="46"/>
      <c r="Q80" s="46"/>
      <c r="R80" s="46"/>
    </row>
    <row r="81" spans="1:18" ht="18.75" x14ac:dyDescent="0.3">
      <c r="A81" s="46"/>
      <c r="B81" s="46"/>
      <c r="C81" s="46"/>
      <c r="D81" s="46"/>
      <c r="E81" s="234"/>
      <c r="F81" s="379" t="s">
        <v>34</v>
      </c>
      <c r="G81" s="46"/>
      <c r="H81" s="233"/>
      <c r="I81" s="46"/>
      <c r="J81" s="46"/>
      <c r="K81" s="46"/>
      <c r="L81" s="46"/>
      <c r="M81" s="77"/>
      <c r="N81" s="51"/>
      <c r="O81" s="46"/>
      <c r="P81" s="46"/>
      <c r="Q81" s="46"/>
      <c r="R81" s="46"/>
    </row>
    <row r="82" spans="1:18" x14ac:dyDescent="0.25">
      <c r="A82" s="555" t="s">
        <v>97</v>
      </c>
      <c r="B82" s="555"/>
      <c r="C82" s="555"/>
      <c r="D82" s="555"/>
      <c r="E82" s="555"/>
      <c r="F82" s="555"/>
      <c r="G82" s="555"/>
      <c r="H82" s="555"/>
      <c r="I82" s="555"/>
      <c r="J82" s="555"/>
      <c r="K82" s="555"/>
      <c r="L82" s="555"/>
      <c r="M82" s="267"/>
      <c r="N82" s="76"/>
      <c r="O82" s="77"/>
      <c r="P82" s="46"/>
      <c r="Q82" s="46"/>
      <c r="R82" s="46"/>
    </row>
    <row r="83" spans="1:18" ht="15.6" customHeight="1" x14ac:dyDescent="0.25">
      <c r="A83" s="508" t="str">
        <f>IF(YilDonem&lt;&gt;"",CONCATENATE(YilDonem," dönemine aittir."),"")</f>
        <v/>
      </c>
      <c r="B83" s="508"/>
      <c r="C83" s="508"/>
      <c r="D83" s="508"/>
      <c r="E83" s="508"/>
      <c r="F83" s="508"/>
      <c r="G83" s="508"/>
      <c r="H83" s="508"/>
      <c r="I83" s="508"/>
      <c r="J83" s="508"/>
      <c r="K83" s="508"/>
      <c r="L83" s="508"/>
      <c r="M83" s="184"/>
      <c r="N83" s="392"/>
      <c r="O83" s="77"/>
      <c r="P83" s="77"/>
      <c r="Q83" s="46"/>
      <c r="R83" s="46"/>
    </row>
    <row r="84" spans="1:18" ht="15.95" customHeight="1" thickBot="1" x14ac:dyDescent="0.3">
      <c r="A84" s="545" t="s">
        <v>101</v>
      </c>
      <c r="B84" s="545"/>
      <c r="C84" s="545"/>
      <c r="D84" s="545"/>
      <c r="E84" s="545"/>
      <c r="F84" s="545"/>
      <c r="G84" s="545"/>
      <c r="H84" s="545"/>
      <c r="I84" s="545"/>
      <c r="J84" s="545"/>
      <c r="K84" s="545"/>
      <c r="L84" s="545"/>
      <c r="M84" s="545"/>
      <c r="N84" s="392"/>
      <c r="O84" s="77"/>
      <c r="P84" s="77"/>
      <c r="Q84" s="46"/>
      <c r="R84" s="46"/>
    </row>
    <row r="85" spans="1:18" ht="31.7" customHeight="1" thickBot="1" x14ac:dyDescent="0.3">
      <c r="A85" s="546" t="s">
        <v>167</v>
      </c>
      <c r="B85" s="547"/>
      <c r="C85" s="547"/>
      <c r="D85" s="548"/>
      <c r="E85" s="546" t="str">
        <f>IF(ProjeNo&gt;0,ProjeNo,"")</f>
        <v/>
      </c>
      <c r="F85" s="547"/>
      <c r="G85" s="547"/>
      <c r="H85" s="547"/>
      <c r="I85" s="547"/>
      <c r="J85" s="547"/>
      <c r="K85" s="547"/>
      <c r="L85" s="547"/>
      <c r="M85" s="548"/>
      <c r="N85" s="51"/>
      <c r="O85" s="46"/>
      <c r="P85" s="46"/>
      <c r="Q85" s="46"/>
      <c r="R85" s="46"/>
    </row>
    <row r="86" spans="1:18" ht="31.7" customHeight="1" thickBot="1" x14ac:dyDescent="0.3">
      <c r="A86" s="549" t="s">
        <v>168</v>
      </c>
      <c r="B86" s="550"/>
      <c r="C86" s="550"/>
      <c r="D86" s="551"/>
      <c r="E86" s="552" t="str">
        <f>IF(ProjeAdi&gt;0,ProjeAdi,"")</f>
        <v/>
      </c>
      <c r="F86" s="553"/>
      <c r="G86" s="553"/>
      <c r="H86" s="553"/>
      <c r="I86" s="553"/>
      <c r="J86" s="553"/>
      <c r="K86" s="553"/>
      <c r="L86" s="553"/>
      <c r="M86" s="554"/>
      <c r="N86" s="51"/>
      <c r="O86" s="46"/>
      <c r="P86" s="46"/>
      <c r="Q86" s="46"/>
      <c r="R86" s="46"/>
    </row>
    <row r="87" spans="1:18" ht="51.95" customHeight="1" thickBot="1" x14ac:dyDescent="0.3">
      <c r="A87" s="543" t="s">
        <v>3</v>
      </c>
      <c r="B87" s="543" t="s">
        <v>182</v>
      </c>
      <c r="C87" s="543" t="s">
        <v>183</v>
      </c>
      <c r="D87" s="543" t="s">
        <v>98</v>
      </c>
      <c r="E87" s="543" t="s">
        <v>99</v>
      </c>
      <c r="F87" s="543" t="s">
        <v>96</v>
      </c>
      <c r="G87" s="543" t="s">
        <v>94</v>
      </c>
      <c r="H87" s="543" t="s">
        <v>95</v>
      </c>
      <c r="I87" s="562" t="s">
        <v>82</v>
      </c>
      <c r="J87" s="543" t="s">
        <v>83</v>
      </c>
      <c r="K87" s="363" t="s">
        <v>84</v>
      </c>
      <c r="L87" s="363" t="s">
        <v>84</v>
      </c>
      <c r="M87" s="543" t="s">
        <v>202</v>
      </c>
      <c r="N87" s="51"/>
      <c r="O87" s="46"/>
      <c r="P87" s="46"/>
      <c r="Q87" s="46"/>
      <c r="R87" s="46"/>
    </row>
    <row r="88" spans="1:18" ht="16.5" thickBot="1" x14ac:dyDescent="0.3">
      <c r="A88" s="559"/>
      <c r="B88" s="544"/>
      <c r="C88" s="544"/>
      <c r="D88" s="559"/>
      <c r="E88" s="559"/>
      <c r="F88" s="559"/>
      <c r="G88" s="559"/>
      <c r="H88" s="559"/>
      <c r="I88" s="560"/>
      <c r="J88" s="559"/>
      <c r="K88" s="395" t="s">
        <v>85</v>
      </c>
      <c r="L88" s="395" t="s">
        <v>88</v>
      </c>
      <c r="M88" s="559"/>
      <c r="N88" s="51"/>
      <c r="O88" s="46"/>
      <c r="P88" s="46"/>
      <c r="Q88" s="46"/>
      <c r="R88" s="46"/>
    </row>
    <row r="89" spans="1:18" ht="37.15" customHeight="1" x14ac:dyDescent="0.25">
      <c r="A89" s="388">
        <v>46</v>
      </c>
      <c r="B89" s="282"/>
      <c r="C89" s="270"/>
      <c r="D89" s="283"/>
      <c r="E89" s="27"/>
      <c r="F89" s="27"/>
      <c r="G89" s="27"/>
      <c r="H89" s="27"/>
      <c r="I89" s="28"/>
      <c r="J89" s="27"/>
      <c r="K89" s="202"/>
      <c r="L89" s="203"/>
      <c r="M89" s="258"/>
      <c r="N89" s="116" t="str">
        <f>IF(AND(COUNTA(D89:H89)&gt;0,O89=1),"Belge Tarihi,Belge Numarası ve KDV Dahil Tutar doldurulduktan sonra KDV Hariç Tutar doldurulabilir.","")</f>
        <v/>
      </c>
      <c r="O89" s="115">
        <f>IF(COUNTA(I89:J89)+COUNTA(L89:M89)=4,0,1)</f>
        <v>1</v>
      </c>
      <c r="P89" s="117">
        <f>IF(O89=1,0,100000000)</f>
        <v>0</v>
      </c>
      <c r="Q89" s="46"/>
      <c r="R89" s="46"/>
    </row>
    <row r="90" spans="1:18" ht="37.15" customHeight="1" x14ac:dyDescent="0.25">
      <c r="A90" s="389">
        <v>47</v>
      </c>
      <c r="B90" s="288"/>
      <c r="C90" s="272"/>
      <c r="D90" s="289"/>
      <c r="E90" s="17"/>
      <c r="F90" s="17"/>
      <c r="G90" s="17"/>
      <c r="H90" s="17"/>
      <c r="I90" s="18"/>
      <c r="J90" s="17"/>
      <c r="K90" s="205"/>
      <c r="L90" s="204"/>
      <c r="M90" s="259"/>
      <c r="N90" s="116" t="str">
        <f t="shared" ref="N90:N103" si="12">IF(AND(COUNTA(D90:H90)&gt;0,O90=1),"Belge Tarihi,Belge Numarası ve KDV Dahil Tutar doldurulduktan sonra KDV Hariç Tutar doldurulabilir.","")</f>
        <v/>
      </c>
      <c r="O90" s="115">
        <f t="shared" ref="O90:O103" si="13">IF(COUNTA(I90:J90)+COUNTA(L90:M90)=4,0,1)</f>
        <v>1</v>
      </c>
      <c r="P90" s="117">
        <f t="shared" ref="P90:P103" si="14">IF(O90=1,0,100000000)</f>
        <v>0</v>
      </c>
      <c r="Q90" s="46"/>
      <c r="R90" s="46"/>
    </row>
    <row r="91" spans="1:18" ht="37.15" customHeight="1" x14ac:dyDescent="0.25">
      <c r="A91" s="389">
        <v>48</v>
      </c>
      <c r="B91" s="288"/>
      <c r="C91" s="272"/>
      <c r="D91" s="289"/>
      <c r="E91" s="17"/>
      <c r="F91" s="17"/>
      <c r="G91" s="17"/>
      <c r="H91" s="17"/>
      <c r="I91" s="18"/>
      <c r="J91" s="17"/>
      <c r="K91" s="205"/>
      <c r="L91" s="204"/>
      <c r="M91" s="259"/>
      <c r="N91" s="116" t="str">
        <f t="shared" si="12"/>
        <v/>
      </c>
      <c r="O91" s="115">
        <f t="shared" si="13"/>
        <v>1</v>
      </c>
      <c r="P91" s="117">
        <f t="shared" si="14"/>
        <v>0</v>
      </c>
      <c r="Q91" s="46"/>
      <c r="R91" s="46"/>
    </row>
    <row r="92" spans="1:18" ht="37.15" customHeight="1" x14ac:dyDescent="0.25">
      <c r="A92" s="389">
        <v>49</v>
      </c>
      <c r="B92" s="288"/>
      <c r="C92" s="272"/>
      <c r="D92" s="289"/>
      <c r="E92" s="17"/>
      <c r="F92" s="17"/>
      <c r="G92" s="17"/>
      <c r="H92" s="17"/>
      <c r="I92" s="18"/>
      <c r="J92" s="17"/>
      <c r="K92" s="205"/>
      <c r="L92" s="204"/>
      <c r="M92" s="259"/>
      <c r="N92" s="116" t="str">
        <f t="shared" si="12"/>
        <v/>
      </c>
      <c r="O92" s="115">
        <f t="shared" si="13"/>
        <v>1</v>
      </c>
      <c r="P92" s="117">
        <f t="shared" si="14"/>
        <v>0</v>
      </c>
      <c r="Q92" s="46"/>
      <c r="R92" s="46"/>
    </row>
    <row r="93" spans="1:18" ht="37.15" customHeight="1" x14ac:dyDescent="0.25">
      <c r="A93" s="389">
        <v>50</v>
      </c>
      <c r="B93" s="284"/>
      <c r="C93" s="280"/>
      <c r="D93" s="285"/>
      <c r="E93" s="17"/>
      <c r="F93" s="17"/>
      <c r="G93" s="17"/>
      <c r="H93" s="17"/>
      <c r="I93" s="18"/>
      <c r="J93" s="17"/>
      <c r="K93" s="205"/>
      <c r="L93" s="204"/>
      <c r="M93" s="259"/>
      <c r="N93" s="116" t="str">
        <f t="shared" si="12"/>
        <v/>
      </c>
      <c r="O93" s="115">
        <f t="shared" si="13"/>
        <v>1</v>
      </c>
      <c r="P93" s="117">
        <f t="shared" si="14"/>
        <v>0</v>
      </c>
      <c r="Q93" s="46"/>
      <c r="R93" s="46"/>
    </row>
    <row r="94" spans="1:18" ht="37.15" customHeight="1" x14ac:dyDescent="0.25">
      <c r="A94" s="389">
        <v>51</v>
      </c>
      <c r="B94" s="284"/>
      <c r="C94" s="280"/>
      <c r="D94" s="285"/>
      <c r="E94" s="17"/>
      <c r="F94" s="17"/>
      <c r="G94" s="17"/>
      <c r="H94" s="17"/>
      <c r="I94" s="18"/>
      <c r="J94" s="17"/>
      <c r="K94" s="205"/>
      <c r="L94" s="204"/>
      <c r="M94" s="259"/>
      <c r="N94" s="116" t="str">
        <f t="shared" si="12"/>
        <v/>
      </c>
      <c r="O94" s="115">
        <f t="shared" si="13"/>
        <v>1</v>
      </c>
      <c r="P94" s="117">
        <f t="shared" si="14"/>
        <v>0</v>
      </c>
      <c r="Q94" s="46"/>
      <c r="R94" s="46"/>
    </row>
    <row r="95" spans="1:18" ht="37.15" customHeight="1" x14ac:dyDescent="0.25">
      <c r="A95" s="390">
        <v>52</v>
      </c>
      <c r="B95" s="284"/>
      <c r="C95" s="280"/>
      <c r="D95" s="285"/>
      <c r="E95" s="19"/>
      <c r="F95" s="19"/>
      <c r="G95" s="19"/>
      <c r="H95" s="19"/>
      <c r="I95" s="42"/>
      <c r="J95" s="19"/>
      <c r="K95" s="205"/>
      <c r="L95" s="206"/>
      <c r="M95" s="259"/>
      <c r="N95" s="116" t="str">
        <f t="shared" si="12"/>
        <v/>
      </c>
      <c r="O95" s="115">
        <f t="shared" si="13"/>
        <v>1</v>
      </c>
      <c r="P95" s="117">
        <f t="shared" si="14"/>
        <v>0</v>
      </c>
      <c r="Q95" s="46"/>
      <c r="R95" s="46"/>
    </row>
    <row r="96" spans="1:18" ht="37.15" customHeight="1" x14ac:dyDescent="0.25">
      <c r="A96" s="390">
        <v>53</v>
      </c>
      <c r="B96" s="284"/>
      <c r="C96" s="280"/>
      <c r="D96" s="285"/>
      <c r="E96" s="19"/>
      <c r="F96" s="19"/>
      <c r="G96" s="19"/>
      <c r="H96" s="19"/>
      <c r="I96" s="42"/>
      <c r="J96" s="19"/>
      <c r="K96" s="205"/>
      <c r="L96" s="206"/>
      <c r="M96" s="259"/>
      <c r="N96" s="116" t="str">
        <f t="shared" si="12"/>
        <v/>
      </c>
      <c r="O96" s="115">
        <f t="shared" si="13"/>
        <v>1</v>
      </c>
      <c r="P96" s="117">
        <f t="shared" si="14"/>
        <v>0</v>
      </c>
      <c r="Q96" s="47"/>
      <c r="R96" s="47"/>
    </row>
    <row r="97" spans="1:18" ht="37.15" customHeight="1" x14ac:dyDescent="0.25">
      <c r="A97" s="390">
        <v>54</v>
      </c>
      <c r="B97" s="284"/>
      <c r="C97" s="280"/>
      <c r="D97" s="285"/>
      <c r="E97" s="19"/>
      <c r="F97" s="19"/>
      <c r="G97" s="19"/>
      <c r="H97" s="19"/>
      <c r="I97" s="42"/>
      <c r="J97" s="19"/>
      <c r="K97" s="205"/>
      <c r="L97" s="206"/>
      <c r="M97" s="259"/>
      <c r="N97" s="116" t="str">
        <f t="shared" si="12"/>
        <v/>
      </c>
      <c r="O97" s="115">
        <f t="shared" si="13"/>
        <v>1</v>
      </c>
      <c r="P97" s="117">
        <f t="shared" si="14"/>
        <v>0</v>
      </c>
      <c r="Q97" s="46"/>
      <c r="R97" s="46"/>
    </row>
    <row r="98" spans="1:18" ht="37.15" customHeight="1" x14ac:dyDescent="0.25">
      <c r="A98" s="390">
        <v>55</v>
      </c>
      <c r="B98" s="284"/>
      <c r="C98" s="280"/>
      <c r="D98" s="285"/>
      <c r="E98" s="19"/>
      <c r="F98" s="19"/>
      <c r="G98" s="19"/>
      <c r="H98" s="19"/>
      <c r="I98" s="42"/>
      <c r="J98" s="19"/>
      <c r="K98" s="205"/>
      <c r="L98" s="206"/>
      <c r="M98" s="259"/>
      <c r="N98" s="116" t="str">
        <f t="shared" si="12"/>
        <v/>
      </c>
      <c r="O98" s="115">
        <f t="shared" si="13"/>
        <v>1</v>
      </c>
      <c r="P98" s="117">
        <f t="shared" si="14"/>
        <v>0</v>
      </c>
      <c r="Q98" s="46"/>
      <c r="R98" s="46"/>
    </row>
    <row r="99" spans="1:18" ht="37.15" customHeight="1" x14ac:dyDescent="0.25">
      <c r="A99" s="390">
        <v>56</v>
      </c>
      <c r="B99" s="284"/>
      <c r="C99" s="280"/>
      <c r="D99" s="285"/>
      <c r="E99" s="19"/>
      <c r="F99" s="19"/>
      <c r="G99" s="19"/>
      <c r="H99" s="19"/>
      <c r="I99" s="42"/>
      <c r="J99" s="19"/>
      <c r="K99" s="205"/>
      <c r="L99" s="206"/>
      <c r="M99" s="259"/>
      <c r="N99" s="116" t="str">
        <f t="shared" si="12"/>
        <v/>
      </c>
      <c r="O99" s="115">
        <f t="shared" si="13"/>
        <v>1</v>
      </c>
      <c r="P99" s="117">
        <f t="shared" si="14"/>
        <v>0</v>
      </c>
      <c r="Q99" s="46"/>
      <c r="R99" s="46"/>
    </row>
    <row r="100" spans="1:18" ht="37.15" customHeight="1" x14ac:dyDescent="0.25">
      <c r="A100" s="390">
        <v>57</v>
      </c>
      <c r="B100" s="284"/>
      <c r="C100" s="280"/>
      <c r="D100" s="285"/>
      <c r="E100" s="19"/>
      <c r="F100" s="19"/>
      <c r="G100" s="19"/>
      <c r="H100" s="19"/>
      <c r="I100" s="42"/>
      <c r="J100" s="19"/>
      <c r="K100" s="205"/>
      <c r="L100" s="206"/>
      <c r="M100" s="259"/>
      <c r="N100" s="116" t="str">
        <f t="shared" si="12"/>
        <v/>
      </c>
      <c r="O100" s="115">
        <f t="shared" si="13"/>
        <v>1</v>
      </c>
      <c r="P100" s="117">
        <f t="shared" si="14"/>
        <v>0</v>
      </c>
      <c r="Q100" s="46"/>
      <c r="R100" s="46"/>
    </row>
    <row r="101" spans="1:18" ht="37.15" customHeight="1" x14ac:dyDescent="0.25">
      <c r="A101" s="390">
        <v>58</v>
      </c>
      <c r="B101" s="284"/>
      <c r="C101" s="280"/>
      <c r="D101" s="285"/>
      <c r="E101" s="19"/>
      <c r="F101" s="19"/>
      <c r="G101" s="19"/>
      <c r="H101" s="19"/>
      <c r="I101" s="42"/>
      <c r="J101" s="19"/>
      <c r="K101" s="205"/>
      <c r="L101" s="206"/>
      <c r="M101" s="259"/>
      <c r="N101" s="116" t="str">
        <f t="shared" si="12"/>
        <v/>
      </c>
      <c r="O101" s="115">
        <f t="shared" si="13"/>
        <v>1</v>
      </c>
      <c r="P101" s="117">
        <f t="shared" si="14"/>
        <v>0</v>
      </c>
      <c r="Q101" s="46"/>
      <c r="R101" s="46"/>
    </row>
    <row r="102" spans="1:18" ht="37.15" customHeight="1" x14ac:dyDescent="0.25">
      <c r="A102" s="390">
        <v>59</v>
      </c>
      <c r="B102" s="284"/>
      <c r="C102" s="280"/>
      <c r="D102" s="285"/>
      <c r="E102" s="19"/>
      <c r="F102" s="19"/>
      <c r="G102" s="19"/>
      <c r="H102" s="19"/>
      <c r="I102" s="42"/>
      <c r="J102" s="19"/>
      <c r="K102" s="205"/>
      <c r="L102" s="206"/>
      <c r="M102" s="259"/>
      <c r="N102" s="116" t="str">
        <f t="shared" si="12"/>
        <v/>
      </c>
      <c r="O102" s="115">
        <f t="shared" si="13"/>
        <v>1</v>
      </c>
      <c r="P102" s="117">
        <f t="shared" si="14"/>
        <v>0</v>
      </c>
      <c r="Q102" s="46"/>
      <c r="R102" s="46"/>
    </row>
    <row r="103" spans="1:18" ht="37.15" customHeight="1" thickBot="1" x14ac:dyDescent="0.3">
      <c r="A103" s="391">
        <v>60</v>
      </c>
      <c r="B103" s="286"/>
      <c r="C103" s="281"/>
      <c r="D103" s="287"/>
      <c r="E103" s="21"/>
      <c r="F103" s="21"/>
      <c r="G103" s="21"/>
      <c r="H103" s="21"/>
      <c r="I103" s="44"/>
      <c r="J103" s="21"/>
      <c r="K103" s="207"/>
      <c r="L103" s="208"/>
      <c r="M103" s="260"/>
      <c r="N103" s="116" t="str">
        <f t="shared" si="12"/>
        <v/>
      </c>
      <c r="O103" s="115">
        <f t="shared" si="13"/>
        <v>1</v>
      </c>
      <c r="P103" s="117">
        <f t="shared" si="14"/>
        <v>0</v>
      </c>
      <c r="Q103" s="119">
        <f>IF(COUNTA(I89:L103)&gt;0,1,0)</f>
        <v>0</v>
      </c>
      <c r="R103" s="46"/>
    </row>
    <row r="104" spans="1:18" ht="37.15" customHeight="1" thickBot="1" x14ac:dyDescent="0.3">
      <c r="A104" s="563" t="s">
        <v>155</v>
      </c>
      <c r="B104" s="563"/>
      <c r="C104" s="563"/>
      <c r="D104" s="563"/>
      <c r="E104" s="563"/>
      <c r="F104" s="563"/>
      <c r="G104" s="563"/>
      <c r="H104" s="563"/>
      <c r="I104" s="564"/>
      <c r="J104" s="367" t="s">
        <v>35</v>
      </c>
      <c r="K104" s="209">
        <f>SUM(K89:K103)+K77</f>
        <v>0</v>
      </c>
      <c r="L104" s="397"/>
      <c r="M104" s="209">
        <f>SUMIF(M89:M103,"&lt;&gt;DİĞER",K89:K103)+M77</f>
        <v>0</v>
      </c>
      <c r="N104" s="393"/>
      <c r="O104" s="46"/>
      <c r="P104" s="46"/>
      <c r="Q104" s="46"/>
      <c r="R104" s="46"/>
    </row>
    <row r="105" spans="1:18" x14ac:dyDescent="0.25">
      <c r="A105" s="119" t="s">
        <v>136</v>
      </c>
      <c r="B105" s="46"/>
      <c r="C105" s="46"/>
      <c r="D105" s="46"/>
      <c r="E105" s="46"/>
      <c r="F105" s="46"/>
      <c r="G105" s="46"/>
      <c r="H105" s="46"/>
      <c r="I105" s="383"/>
      <c r="J105" s="46"/>
      <c r="K105" s="46"/>
      <c r="L105" s="46"/>
      <c r="M105" s="77"/>
      <c r="N105" s="118" t="str">
        <f t="shared" ref="N105" si="15">IF(AND(K105&gt;0,L105=""),"KDV Dahil Tutar Yazılmalıdır.","")</f>
        <v/>
      </c>
      <c r="O105" s="46"/>
      <c r="P105" s="46"/>
      <c r="Q105" s="46"/>
      <c r="R105" s="46"/>
    </row>
    <row r="106" spans="1:18" x14ac:dyDescent="0.25">
      <c r="A106" s="46"/>
      <c r="B106" s="46"/>
      <c r="C106" s="46"/>
      <c r="D106" s="46"/>
      <c r="E106" s="46"/>
      <c r="F106" s="46"/>
      <c r="G106" s="46"/>
      <c r="H106" s="46"/>
      <c r="I106" s="383"/>
      <c r="J106" s="46"/>
      <c r="K106" s="46"/>
      <c r="L106" s="46"/>
      <c r="M106" s="77"/>
      <c r="N106" s="51"/>
      <c r="O106" s="46"/>
      <c r="P106" s="46"/>
      <c r="Q106" s="46"/>
      <c r="R106" s="46"/>
    </row>
    <row r="107" spans="1:18" ht="18.75" x14ac:dyDescent="0.3">
      <c r="A107" s="46"/>
      <c r="B107" s="46"/>
      <c r="C107" s="46"/>
      <c r="D107" s="352" t="s">
        <v>32</v>
      </c>
      <c r="E107" s="354">
        <f ca="1">imzatarihi</f>
        <v>46091</v>
      </c>
      <c r="F107" s="379" t="s">
        <v>33</v>
      </c>
      <c r="G107" s="355" t="str">
        <f>IF(kurulusyetkilisi&gt;0,kurulusyetkilisi,"")</f>
        <v/>
      </c>
      <c r="H107" s="46"/>
      <c r="I107" s="46"/>
      <c r="J107" s="46"/>
      <c r="K107" s="46"/>
      <c r="L107" s="46"/>
      <c r="M107" s="77"/>
      <c r="N107" s="51"/>
      <c r="O107" s="46"/>
      <c r="P107" s="46"/>
      <c r="Q107" s="46"/>
      <c r="R107" s="46"/>
    </row>
    <row r="108" spans="1:18" ht="18.75" x14ac:dyDescent="0.3">
      <c r="A108" s="46"/>
      <c r="B108" s="46"/>
      <c r="C108" s="46"/>
      <c r="D108" s="46"/>
      <c r="E108" s="234"/>
      <c r="F108" s="379" t="s">
        <v>34</v>
      </c>
      <c r="G108" s="46"/>
      <c r="H108" s="233"/>
      <c r="I108" s="46"/>
      <c r="J108" s="46"/>
      <c r="K108" s="46"/>
      <c r="L108" s="46"/>
      <c r="M108" s="77"/>
      <c r="N108" s="51"/>
      <c r="O108" s="46"/>
      <c r="P108" s="46"/>
      <c r="Q108" s="46"/>
      <c r="R108" s="46"/>
    </row>
    <row r="109" spans="1:18" x14ac:dyDescent="0.25">
      <c r="A109" s="555" t="s">
        <v>97</v>
      </c>
      <c r="B109" s="555"/>
      <c r="C109" s="555"/>
      <c r="D109" s="555"/>
      <c r="E109" s="555"/>
      <c r="F109" s="555"/>
      <c r="G109" s="555"/>
      <c r="H109" s="555"/>
      <c r="I109" s="555"/>
      <c r="J109" s="555"/>
      <c r="K109" s="555"/>
      <c r="L109" s="555"/>
      <c r="M109" s="267"/>
      <c r="N109" s="76"/>
      <c r="O109" s="77"/>
      <c r="P109" s="46"/>
      <c r="Q109" s="46"/>
      <c r="R109" s="46"/>
    </row>
    <row r="110" spans="1:18" ht="15.6" customHeight="1" x14ac:dyDescent="0.25">
      <c r="A110" s="508" t="str">
        <f>IF(YilDonem&lt;&gt;"",CONCATENATE(YilDonem," dönemine aittir."),"")</f>
        <v/>
      </c>
      <c r="B110" s="508"/>
      <c r="C110" s="508"/>
      <c r="D110" s="508"/>
      <c r="E110" s="508"/>
      <c r="F110" s="508"/>
      <c r="G110" s="508"/>
      <c r="H110" s="508"/>
      <c r="I110" s="508"/>
      <c r="J110" s="508"/>
      <c r="K110" s="508"/>
      <c r="L110" s="508"/>
      <c r="M110" s="184"/>
      <c r="N110" s="392"/>
      <c r="O110" s="77"/>
      <c r="P110" s="77"/>
      <c r="Q110" s="46"/>
      <c r="R110" s="46"/>
    </row>
    <row r="111" spans="1:18" ht="15.95" customHeight="1" thickBot="1" x14ac:dyDescent="0.3">
      <c r="A111" s="545" t="s">
        <v>101</v>
      </c>
      <c r="B111" s="545"/>
      <c r="C111" s="545"/>
      <c r="D111" s="545"/>
      <c r="E111" s="545"/>
      <c r="F111" s="545"/>
      <c r="G111" s="545"/>
      <c r="H111" s="545"/>
      <c r="I111" s="545"/>
      <c r="J111" s="545"/>
      <c r="K111" s="545"/>
      <c r="L111" s="545"/>
      <c r="M111" s="545"/>
      <c r="N111" s="392"/>
      <c r="O111" s="77"/>
      <c r="P111" s="77"/>
      <c r="Q111" s="46"/>
      <c r="R111" s="46"/>
    </row>
    <row r="112" spans="1:18" ht="31.7" customHeight="1" thickBot="1" x14ac:dyDescent="0.3">
      <c r="A112" s="546" t="s">
        <v>167</v>
      </c>
      <c r="B112" s="547"/>
      <c r="C112" s="547"/>
      <c r="D112" s="548"/>
      <c r="E112" s="546" t="str">
        <f>IF(ProjeNo&gt;0,ProjeNo,"")</f>
        <v/>
      </c>
      <c r="F112" s="547"/>
      <c r="G112" s="547"/>
      <c r="H112" s="547"/>
      <c r="I112" s="547"/>
      <c r="J112" s="547"/>
      <c r="K112" s="547"/>
      <c r="L112" s="547"/>
      <c r="M112" s="548"/>
      <c r="N112" s="51"/>
      <c r="O112" s="46"/>
      <c r="P112" s="46"/>
      <c r="Q112" s="46"/>
      <c r="R112" s="46"/>
    </row>
    <row r="113" spans="1:18" ht="31.7" customHeight="1" thickBot="1" x14ac:dyDescent="0.3">
      <c r="A113" s="549" t="s">
        <v>168</v>
      </c>
      <c r="B113" s="550"/>
      <c r="C113" s="550"/>
      <c r="D113" s="551"/>
      <c r="E113" s="552" t="str">
        <f>IF(ProjeAdi&gt;0,ProjeAdi,"")</f>
        <v/>
      </c>
      <c r="F113" s="553"/>
      <c r="G113" s="553"/>
      <c r="H113" s="553"/>
      <c r="I113" s="553"/>
      <c r="J113" s="553"/>
      <c r="K113" s="553"/>
      <c r="L113" s="553"/>
      <c r="M113" s="554"/>
      <c r="N113" s="51"/>
      <c r="O113" s="46"/>
      <c r="P113" s="46"/>
      <c r="Q113" s="46"/>
      <c r="R113" s="46"/>
    </row>
    <row r="114" spans="1:18" ht="51.95" customHeight="1" thickBot="1" x14ac:dyDescent="0.3">
      <c r="A114" s="543" t="s">
        <v>3</v>
      </c>
      <c r="B114" s="543" t="s">
        <v>182</v>
      </c>
      <c r="C114" s="543" t="s">
        <v>183</v>
      </c>
      <c r="D114" s="543" t="s">
        <v>98</v>
      </c>
      <c r="E114" s="543" t="s">
        <v>99</v>
      </c>
      <c r="F114" s="543" t="s">
        <v>96</v>
      </c>
      <c r="G114" s="543" t="s">
        <v>94</v>
      </c>
      <c r="H114" s="543" t="s">
        <v>95</v>
      </c>
      <c r="I114" s="562" t="s">
        <v>82</v>
      </c>
      <c r="J114" s="543" t="s">
        <v>83</v>
      </c>
      <c r="K114" s="363" t="s">
        <v>84</v>
      </c>
      <c r="L114" s="363" t="s">
        <v>84</v>
      </c>
      <c r="M114" s="543" t="s">
        <v>202</v>
      </c>
      <c r="N114" s="51"/>
      <c r="O114" s="46"/>
      <c r="P114" s="46"/>
      <c r="Q114" s="46"/>
      <c r="R114" s="46"/>
    </row>
    <row r="115" spans="1:18" ht="16.5" thickBot="1" x14ac:dyDescent="0.3">
      <c r="A115" s="559"/>
      <c r="B115" s="544"/>
      <c r="C115" s="544"/>
      <c r="D115" s="559"/>
      <c r="E115" s="559"/>
      <c r="F115" s="559"/>
      <c r="G115" s="559"/>
      <c r="H115" s="559"/>
      <c r="I115" s="560"/>
      <c r="J115" s="559"/>
      <c r="K115" s="395" t="s">
        <v>85</v>
      </c>
      <c r="L115" s="395" t="s">
        <v>88</v>
      </c>
      <c r="M115" s="559"/>
      <c r="N115" s="51"/>
      <c r="O115" s="46"/>
      <c r="P115" s="46"/>
      <c r="Q115" s="46"/>
      <c r="R115" s="46"/>
    </row>
    <row r="116" spans="1:18" ht="37.15" customHeight="1" x14ac:dyDescent="0.25">
      <c r="A116" s="388">
        <v>61</v>
      </c>
      <c r="B116" s="282"/>
      <c r="C116" s="270"/>
      <c r="D116" s="283"/>
      <c r="E116" s="27"/>
      <c r="F116" s="27"/>
      <c r="G116" s="27"/>
      <c r="H116" s="27"/>
      <c r="I116" s="28"/>
      <c r="J116" s="27"/>
      <c r="K116" s="202"/>
      <c r="L116" s="203"/>
      <c r="M116" s="258"/>
      <c r="N116" s="116" t="str">
        <f>IF(AND(COUNTA(D116:H116)&gt;0,O116=1),"Belge Tarihi,Belge Numarası ve KDV Dahil Tutar doldurulduktan sonra KDV Hariç Tutar doldurulabilir.","")</f>
        <v/>
      </c>
      <c r="O116" s="115">
        <f>IF(COUNTA(I116:J116)+COUNTA(L116:M116)=4,0,1)</f>
        <v>1</v>
      </c>
      <c r="P116" s="117">
        <f>IF(O116=1,0,100000000)</f>
        <v>0</v>
      </c>
      <c r="Q116" s="46"/>
      <c r="R116" s="46"/>
    </row>
    <row r="117" spans="1:18" ht="37.15" customHeight="1" x14ac:dyDescent="0.25">
      <c r="A117" s="389">
        <v>62</v>
      </c>
      <c r="B117" s="288"/>
      <c r="C117" s="272"/>
      <c r="D117" s="289"/>
      <c r="E117" s="17"/>
      <c r="F117" s="17"/>
      <c r="G117" s="17"/>
      <c r="H117" s="17"/>
      <c r="I117" s="18"/>
      <c r="J117" s="17"/>
      <c r="K117" s="205"/>
      <c r="L117" s="204"/>
      <c r="M117" s="259"/>
      <c r="N117" s="116" t="str">
        <f t="shared" ref="N117:N130" si="16">IF(AND(COUNTA(D117:H117)&gt;0,O117=1),"Belge Tarihi,Belge Numarası ve KDV Dahil Tutar doldurulduktan sonra KDV Hariç Tutar doldurulabilir.","")</f>
        <v/>
      </c>
      <c r="O117" s="115">
        <f t="shared" ref="O117:O130" si="17">IF(COUNTA(I117:J117)+COUNTA(L117:M117)=4,0,1)</f>
        <v>1</v>
      </c>
      <c r="P117" s="117">
        <f t="shared" ref="P117:P130" si="18">IF(O117=1,0,100000000)</f>
        <v>0</v>
      </c>
      <c r="Q117" s="46"/>
      <c r="R117" s="46"/>
    </row>
    <row r="118" spans="1:18" ht="37.15" customHeight="1" x14ac:dyDescent="0.25">
      <c r="A118" s="389">
        <v>63</v>
      </c>
      <c r="B118" s="288"/>
      <c r="C118" s="272"/>
      <c r="D118" s="289"/>
      <c r="E118" s="17"/>
      <c r="F118" s="17"/>
      <c r="G118" s="17"/>
      <c r="H118" s="17"/>
      <c r="I118" s="18"/>
      <c r="J118" s="17"/>
      <c r="K118" s="205"/>
      <c r="L118" s="204"/>
      <c r="M118" s="259"/>
      <c r="N118" s="116" t="str">
        <f t="shared" si="16"/>
        <v/>
      </c>
      <c r="O118" s="115">
        <f t="shared" si="17"/>
        <v>1</v>
      </c>
      <c r="P118" s="117">
        <f t="shared" si="18"/>
        <v>0</v>
      </c>
      <c r="Q118" s="46"/>
      <c r="R118" s="46"/>
    </row>
    <row r="119" spans="1:18" ht="37.15" customHeight="1" x14ac:dyDescent="0.25">
      <c r="A119" s="389">
        <v>64</v>
      </c>
      <c r="B119" s="288"/>
      <c r="C119" s="272"/>
      <c r="D119" s="289"/>
      <c r="E119" s="17"/>
      <c r="F119" s="17"/>
      <c r="G119" s="17"/>
      <c r="H119" s="17"/>
      <c r="I119" s="18"/>
      <c r="J119" s="17"/>
      <c r="K119" s="205"/>
      <c r="L119" s="204"/>
      <c r="M119" s="259"/>
      <c r="N119" s="116" t="str">
        <f t="shared" si="16"/>
        <v/>
      </c>
      <c r="O119" s="115">
        <f t="shared" si="17"/>
        <v>1</v>
      </c>
      <c r="P119" s="117">
        <f t="shared" si="18"/>
        <v>0</v>
      </c>
      <c r="Q119" s="46"/>
      <c r="R119" s="46"/>
    </row>
    <row r="120" spans="1:18" ht="37.15" customHeight="1" x14ac:dyDescent="0.25">
      <c r="A120" s="389">
        <v>65</v>
      </c>
      <c r="B120" s="284"/>
      <c r="C120" s="280"/>
      <c r="D120" s="285"/>
      <c r="E120" s="17"/>
      <c r="F120" s="17"/>
      <c r="G120" s="17"/>
      <c r="H120" s="17"/>
      <c r="I120" s="18"/>
      <c r="J120" s="17"/>
      <c r="K120" s="205"/>
      <c r="L120" s="204"/>
      <c r="M120" s="259"/>
      <c r="N120" s="116" t="str">
        <f t="shared" si="16"/>
        <v/>
      </c>
      <c r="O120" s="115">
        <f t="shared" si="17"/>
        <v>1</v>
      </c>
      <c r="P120" s="117">
        <f t="shared" si="18"/>
        <v>0</v>
      </c>
      <c r="Q120" s="46"/>
      <c r="R120" s="46"/>
    </row>
    <row r="121" spans="1:18" ht="37.15" customHeight="1" x14ac:dyDescent="0.25">
      <c r="A121" s="389">
        <v>66</v>
      </c>
      <c r="B121" s="284"/>
      <c r="C121" s="280"/>
      <c r="D121" s="285"/>
      <c r="E121" s="17"/>
      <c r="F121" s="17"/>
      <c r="G121" s="17"/>
      <c r="H121" s="17"/>
      <c r="I121" s="18"/>
      <c r="J121" s="17"/>
      <c r="K121" s="205"/>
      <c r="L121" s="204"/>
      <c r="M121" s="259"/>
      <c r="N121" s="116" t="str">
        <f t="shared" si="16"/>
        <v/>
      </c>
      <c r="O121" s="115">
        <f t="shared" si="17"/>
        <v>1</v>
      </c>
      <c r="P121" s="117">
        <f t="shared" si="18"/>
        <v>0</v>
      </c>
      <c r="Q121" s="46"/>
      <c r="R121" s="46"/>
    </row>
    <row r="122" spans="1:18" ht="37.15" customHeight="1" x14ac:dyDescent="0.25">
      <c r="A122" s="390">
        <v>67</v>
      </c>
      <c r="B122" s="284"/>
      <c r="C122" s="280"/>
      <c r="D122" s="285"/>
      <c r="E122" s="19"/>
      <c r="F122" s="19"/>
      <c r="G122" s="19"/>
      <c r="H122" s="19"/>
      <c r="I122" s="42"/>
      <c r="J122" s="19"/>
      <c r="K122" s="205"/>
      <c r="L122" s="206"/>
      <c r="M122" s="259"/>
      <c r="N122" s="116" t="str">
        <f t="shared" si="16"/>
        <v/>
      </c>
      <c r="O122" s="115">
        <f t="shared" si="17"/>
        <v>1</v>
      </c>
      <c r="P122" s="117">
        <f t="shared" si="18"/>
        <v>0</v>
      </c>
      <c r="Q122" s="46"/>
      <c r="R122" s="46"/>
    </row>
    <row r="123" spans="1:18" ht="37.15" customHeight="1" x14ac:dyDescent="0.25">
      <c r="A123" s="390">
        <v>68</v>
      </c>
      <c r="B123" s="284"/>
      <c r="C123" s="280"/>
      <c r="D123" s="285"/>
      <c r="E123" s="19"/>
      <c r="F123" s="19"/>
      <c r="G123" s="19"/>
      <c r="H123" s="19"/>
      <c r="I123" s="42"/>
      <c r="J123" s="19"/>
      <c r="K123" s="205"/>
      <c r="L123" s="206"/>
      <c r="M123" s="259"/>
      <c r="N123" s="116" t="str">
        <f t="shared" si="16"/>
        <v/>
      </c>
      <c r="O123" s="115">
        <f t="shared" si="17"/>
        <v>1</v>
      </c>
      <c r="P123" s="117">
        <f t="shared" si="18"/>
        <v>0</v>
      </c>
      <c r="Q123" s="46"/>
      <c r="R123" s="46"/>
    </row>
    <row r="124" spans="1:18" ht="37.15" customHeight="1" x14ac:dyDescent="0.25">
      <c r="A124" s="390">
        <v>69</v>
      </c>
      <c r="B124" s="284"/>
      <c r="C124" s="280"/>
      <c r="D124" s="285"/>
      <c r="E124" s="19"/>
      <c r="F124" s="19"/>
      <c r="G124" s="19"/>
      <c r="H124" s="19"/>
      <c r="I124" s="42"/>
      <c r="J124" s="19"/>
      <c r="K124" s="205"/>
      <c r="L124" s="206"/>
      <c r="M124" s="259"/>
      <c r="N124" s="116" t="str">
        <f t="shared" si="16"/>
        <v/>
      </c>
      <c r="O124" s="115">
        <f t="shared" si="17"/>
        <v>1</v>
      </c>
      <c r="P124" s="117">
        <f t="shared" si="18"/>
        <v>0</v>
      </c>
      <c r="Q124" s="46"/>
      <c r="R124" s="46"/>
    </row>
    <row r="125" spans="1:18" ht="37.15" customHeight="1" x14ac:dyDescent="0.25">
      <c r="A125" s="390">
        <v>70</v>
      </c>
      <c r="B125" s="284"/>
      <c r="C125" s="280"/>
      <c r="D125" s="285"/>
      <c r="E125" s="19"/>
      <c r="F125" s="19"/>
      <c r="G125" s="19"/>
      <c r="H125" s="19"/>
      <c r="I125" s="42"/>
      <c r="J125" s="19"/>
      <c r="K125" s="205"/>
      <c r="L125" s="206"/>
      <c r="M125" s="259"/>
      <c r="N125" s="116" t="str">
        <f t="shared" si="16"/>
        <v/>
      </c>
      <c r="O125" s="115">
        <f t="shared" si="17"/>
        <v>1</v>
      </c>
      <c r="P125" s="117">
        <f t="shared" si="18"/>
        <v>0</v>
      </c>
      <c r="Q125" s="46"/>
      <c r="R125" s="46"/>
    </row>
    <row r="126" spans="1:18" ht="37.15" customHeight="1" x14ac:dyDescent="0.25">
      <c r="A126" s="390">
        <v>71</v>
      </c>
      <c r="B126" s="284"/>
      <c r="C126" s="280"/>
      <c r="D126" s="285"/>
      <c r="E126" s="19"/>
      <c r="F126" s="19"/>
      <c r="G126" s="19"/>
      <c r="H126" s="19"/>
      <c r="I126" s="42"/>
      <c r="J126" s="19"/>
      <c r="K126" s="205"/>
      <c r="L126" s="206"/>
      <c r="M126" s="259"/>
      <c r="N126" s="116" t="str">
        <f t="shared" si="16"/>
        <v/>
      </c>
      <c r="O126" s="115">
        <f t="shared" si="17"/>
        <v>1</v>
      </c>
      <c r="P126" s="117">
        <f t="shared" si="18"/>
        <v>0</v>
      </c>
      <c r="Q126" s="47"/>
      <c r="R126" s="47"/>
    </row>
    <row r="127" spans="1:18" ht="37.15" customHeight="1" x14ac:dyDescent="0.25">
      <c r="A127" s="390">
        <v>72</v>
      </c>
      <c r="B127" s="284"/>
      <c r="C127" s="280"/>
      <c r="D127" s="285"/>
      <c r="E127" s="19"/>
      <c r="F127" s="19"/>
      <c r="G127" s="19"/>
      <c r="H127" s="19"/>
      <c r="I127" s="42"/>
      <c r="J127" s="19"/>
      <c r="K127" s="205"/>
      <c r="L127" s="206"/>
      <c r="M127" s="259"/>
      <c r="N127" s="116" t="str">
        <f t="shared" si="16"/>
        <v/>
      </c>
      <c r="O127" s="115">
        <f t="shared" si="17"/>
        <v>1</v>
      </c>
      <c r="P127" s="117">
        <f t="shared" si="18"/>
        <v>0</v>
      </c>
      <c r="Q127" s="46"/>
      <c r="R127" s="46"/>
    </row>
    <row r="128" spans="1:18" ht="37.15" customHeight="1" x14ac:dyDescent="0.25">
      <c r="A128" s="390">
        <v>73</v>
      </c>
      <c r="B128" s="284"/>
      <c r="C128" s="280"/>
      <c r="D128" s="285"/>
      <c r="E128" s="19"/>
      <c r="F128" s="19"/>
      <c r="G128" s="19"/>
      <c r="H128" s="19"/>
      <c r="I128" s="42"/>
      <c r="J128" s="19"/>
      <c r="K128" s="205"/>
      <c r="L128" s="206"/>
      <c r="M128" s="259"/>
      <c r="N128" s="116" t="str">
        <f t="shared" si="16"/>
        <v/>
      </c>
      <c r="O128" s="115">
        <f t="shared" si="17"/>
        <v>1</v>
      </c>
      <c r="P128" s="117">
        <f t="shared" si="18"/>
        <v>0</v>
      </c>
      <c r="Q128" s="46"/>
      <c r="R128" s="46"/>
    </row>
    <row r="129" spans="1:18" ht="37.15" customHeight="1" x14ac:dyDescent="0.25">
      <c r="A129" s="390">
        <v>74</v>
      </c>
      <c r="B129" s="284"/>
      <c r="C129" s="280"/>
      <c r="D129" s="285"/>
      <c r="E129" s="19"/>
      <c r="F129" s="19"/>
      <c r="G129" s="19"/>
      <c r="H129" s="19"/>
      <c r="I129" s="42"/>
      <c r="J129" s="19"/>
      <c r="K129" s="205"/>
      <c r="L129" s="206"/>
      <c r="M129" s="259"/>
      <c r="N129" s="116" t="str">
        <f t="shared" si="16"/>
        <v/>
      </c>
      <c r="O129" s="115">
        <f t="shared" si="17"/>
        <v>1</v>
      </c>
      <c r="P129" s="117">
        <f t="shared" si="18"/>
        <v>0</v>
      </c>
      <c r="Q129" s="46"/>
      <c r="R129" s="46"/>
    </row>
    <row r="130" spans="1:18" ht="37.15" customHeight="1" thickBot="1" x14ac:dyDescent="0.3">
      <c r="A130" s="391">
        <v>75</v>
      </c>
      <c r="B130" s="286"/>
      <c r="C130" s="281"/>
      <c r="D130" s="287"/>
      <c r="E130" s="21"/>
      <c r="F130" s="21"/>
      <c r="G130" s="21"/>
      <c r="H130" s="21"/>
      <c r="I130" s="44"/>
      <c r="J130" s="21"/>
      <c r="K130" s="207"/>
      <c r="L130" s="208"/>
      <c r="M130" s="260"/>
      <c r="N130" s="116" t="str">
        <f t="shared" si="16"/>
        <v/>
      </c>
      <c r="O130" s="115">
        <f t="shared" si="17"/>
        <v>1</v>
      </c>
      <c r="P130" s="117">
        <f t="shared" si="18"/>
        <v>0</v>
      </c>
      <c r="Q130" s="119">
        <f>IF(COUNTA(I116:L130)&gt;0,1,0)</f>
        <v>0</v>
      </c>
      <c r="R130" s="46"/>
    </row>
    <row r="131" spans="1:18" ht="37.15" customHeight="1" thickBot="1" x14ac:dyDescent="0.3">
      <c r="A131" s="563" t="s">
        <v>155</v>
      </c>
      <c r="B131" s="563"/>
      <c r="C131" s="563"/>
      <c r="D131" s="563"/>
      <c r="E131" s="563"/>
      <c r="F131" s="563"/>
      <c r="G131" s="563"/>
      <c r="H131" s="563"/>
      <c r="I131" s="564"/>
      <c r="J131" s="367" t="s">
        <v>35</v>
      </c>
      <c r="K131" s="209">
        <f>SUM(K116:K130)+K104</f>
        <v>0</v>
      </c>
      <c r="L131" s="397"/>
      <c r="M131" s="209">
        <f>SUMIF(M116:M130,"&lt;&gt;DİĞER",K116:K130)+M104</f>
        <v>0</v>
      </c>
      <c r="N131" s="393"/>
      <c r="O131" s="46"/>
      <c r="P131" s="46"/>
      <c r="Q131" s="46"/>
      <c r="R131" s="46"/>
    </row>
    <row r="132" spans="1:18" x14ac:dyDescent="0.25">
      <c r="A132" s="119" t="s">
        <v>136</v>
      </c>
      <c r="B132" s="46"/>
      <c r="C132" s="46"/>
      <c r="D132" s="46"/>
      <c r="E132" s="46"/>
      <c r="F132" s="46"/>
      <c r="G132" s="46"/>
      <c r="H132" s="46"/>
      <c r="I132" s="383"/>
      <c r="J132" s="46"/>
      <c r="K132" s="46"/>
      <c r="L132" s="46"/>
      <c r="M132" s="77"/>
      <c r="N132" s="118" t="str">
        <f t="shared" ref="N132" si="19">IF(AND(K132&gt;0,L132=""),"KDV Dahil Tutar Yazılmalıdır.","")</f>
        <v/>
      </c>
      <c r="O132" s="46"/>
      <c r="P132" s="46"/>
      <c r="Q132" s="46"/>
      <c r="R132" s="46"/>
    </row>
    <row r="133" spans="1:18" x14ac:dyDescent="0.25">
      <c r="A133" s="46"/>
      <c r="B133" s="46"/>
      <c r="C133" s="46"/>
      <c r="D133" s="46"/>
      <c r="E133" s="46"/>
      <c r="F133" s="46"/>
      <c r="G133" s="46"/>
      <c r="H133" s="46"/>
      <c r="I133" s="383"/>
      <c r="J133" s="46"/>
      <c r="K133" s="46"/>
      <c r="L133" s="46"/>
      <c r="M133" s="77"/>
      <c r="N133" s="51"/>
      <c r="O133" s="46"/>
      <c r="P133" s="46"/>
      <c r="Q133" s="46"/>
      <c r="R133" s="46"/>
    </row>
    <row r="134" spans="1:18" ht="18.75" x14ac:dyDescent="0.3">
      <c r="A134" s="46"/>
      <c r="B134" s="46"/>
      <c r="C134" s="46"/>
      <c r="D134" s="352" t="s">
        <v>32</v>
      </c>
      <c r="E134" s="354">
        <f ca="1">imzatarihi</f>
        <v>46091</v>
      </c>
      <c r="F134" s="379" t="s">
        <v>33</v>
      </c>
      <c r="G134" s="355" t="str">
        <f>IF(kurulusyetkilisi&gt;0,kurulusyetkilisi,"")</f>
        <v/>
      </c>
      <c r="H134" s="46"/>
      <c r="I134" s="46"/>
      <c r="J134" s="46"/>
      <c r="K134" s="46"/>
      <c r="L134" s="46"/>
      <c r="M134" s="77"/>
      <c r="N134" s="51"/>
      <c r="O134" s="46"/>
      <c r="P134" s="46"/>
      <c r="Q134" s="46"/>
      <c r="R134" s="46"/>
    </row>
    <row r="135" spans="1:18" ht="18.75" x14ac:dyDescent="0.3">
      <c r="A135" s="46"/>
      <c r="B135" s="46"/>
      <c r="C135" s="46"/>
      <c r="D135" s="46"/>
      <c r="E135" s="234"/>
      <c r="F135" s="379" t="s">
        <v>34</v>
      </c>
      <c r="G135" s="46"/>
      <c r="H135" s="233"/>
      <c r="I135" s="46"/>
      <c r="J135" s="46"/>
      <c r="K135" s="46"/>
      <c r="L135" s="46"/>
      <c r="M135" s="77"/>
      <c r="N135" s="51"/>
      <c r="O135" s="46"/>
      <c r="P135" s="46"/>
      <c r="Q135" s="46"/>
      <c r="R135" s="46"/>
    </row>
    <row r="136" spans="1:18" x14ac:dyDescent="0.25">
      <c r="A136" s="555" t="s">
        <v>97</v>
      </c>
      <c r="B136" s="555"/>
      <c r="C136" s="555"/>
      <c r="D136" s="555"/>
      <c r="E136" s="555"/>
      <c r="F136" s="555"/>
      <c r="G136" s="555"/>
      <c r="H136" s="555"/>
      <c r="I136" s="555"/>
      <c r="J136" s="555"/>
      <c r="K136" s="555"/>
      <c r="L136" s="555"/>
      <c r="M136" s="267"/>
      <c r="N136" s="76"/>
      <c r="O136" s="77"/>
      <c r="P136" s="46"/>
      <c r="Q136" s="46"/>
      <c r="R136" s="46"/>
    </row>
    <row r="137" spans="1:18" ht="15.6" customHeight="1" x14ac:dyDescent="0.25">
      <c r="A137" s="508" t="str">
        <f>IF(YilDonem&lt;&gt;"",CONCATENATE(YilDonem," dönemine aittir."),"")</f>
        <v/>
      </c>
      <c r="B137" s="508"/>
      <c r="C137" s="508"/>
      <c r="D137" s="508"/>
      <c r="E137" s="508"/>
      <c r="F137" s="508"/>
      <c r="G137" s="508"/>
      <c r="H137" s="508"/>
      <c r="I137" s="508"/>
      <c r="J137" s="508"/>
      <c r="K137" s="508"/>
      <c r="L137" s="508"/>
      <c r="M137" s="184"/>
      <c r="N137" s="392"/>
      <c r="O137" s="77"/>
      <c r="P137" s="77"/>
      <c r="Q137" s="46"/>
      <c r="R137" s="46"/>
    </row>
    <row r="138" spans="1:18" ht="15.95" customHeight="1" thickBot="1" x14ac:dyDescent="0.3">
      <c r="A138" s="545" t="s">
        <v>101</v>
      </c>
      <c r="B138" s="545"/>
      <c r="C138" s="545"/>
      <c r="D138" s="545"/>
      <c r="E138" s="545"/>
      <c r="F138" s="545"/>
      <c r="G138" s="545"/>
      <c r="H138" s="545"/>
      <c r="I138" s="545"/>
      <c r="J138" s="545"/>
      <c r="K138" s="545"/>
      <c r="L138" s="545"/>
      <c r="M138" s="545"/>
      <c r="N138" s="392"/>
      <c r="O138" s="77"/>
      <c r="P138" s="77"/>
      <c r="Q138" s="46"/>
      <c r="R138" s="46"/>
    </row>
    <row r="139" spans="1:18" ht="31.7" customHeight="1" thickBot="1" x14ac:dyDescent="0.3">
      <c r="A139" s="546" t="s">
        <v>167</v>
      </c>
      <c r="B139" s="547"/>
      <c r="C139" s="547"/>
      <c r="D139" s="548"/>
      <c r="E139" s="546" t="str">
        <f>IF(ProjeNo&gt;0,ProjeNo,"")</f>
        <v/>
      </c>
      <c r="F139" s="547"/>
      <c r="G139" s="547"/>
      <c r="H139" s="547"/>
      <c r="I139" s="547"/>
      <c r="J139" s="547"/>
      <c r="K139" s="547"/>
      <c r="L139" s="547"/>
      <c r="M139" s="548"/>
      <c r="N139" s="51"/>
      <c r="O139" s="46"/>
      <c r="P139" s="46"/>
      <c r="Q139" s="46"/>
      <c r="R139" s="46"/>
    </row>
    <row r="140" spans="1:18" ht="31.7" customHeight="1" thickBot="1" x14ac:dyDescent="0.3">
      <c r="A140" s="549" t="s">
        <v>168</v>
      </c>
      <c r="B140" s="550"/>
      <c r="C140" s="550"/>
      <c r="D140" s="551"/>
      <c r="E140" s="552" t="str">
        <f>IF(ProjeAdi&gt;0,ProjeAdi,"")</f>
        <v/>
      </c>
      <c r="F140" s="553"/>
      <c r="G140" s="553"/>
      <c r="H140" s="553"/>
      <c r="I140" s="553"/>
      <c r="J140" s="553"/>
      <c r="K140" s="553"/>
      <c r="L140" s="553"/>
      <c r="M140" s="554"/>
      <c r="N140" s="51"/>
      <c r="O140" s="46"/>
      <c r="P140" s="46"/>
      <c r="Q140" s="46"/>
      <c r="R140" s="46"/>
    </row>
    <row r="141" spans="1:18" ht="51.95" customHeight="1" thickBot="1" x14ac:dyDescent="0.3">
      <c r="A141" s="543" t="s">
        <v>3</v>
      </c>
      <c r="B141" s="543" t="s">
        <v>182</v>
      </c>
      <c r="C141" s="543" t="s">
        <v>183</v>
      </c>
      <c r="D141" s="543" t="s">
        <v>98</v>
      </c>
      <c r="E141" s="543" t="s">
        <v>99</v>
      </c>
      <c r="F141" s="543" t="s">
        <v>96</v>
      </c>
      <c r="G141" s="543" t="s">
        <v>94</v>
      </c>
      <c r="H141" s="543" t="s">
        <v>95</v>
      </c>
      <c r="I141" s="562" t="s">
        <v>82</v>
      </c>
      <c r="J141" s="543" t="s">
        <v>83</v>
      </c>
      <c r="K141" s="363" t="s">
        <v>84</v>
      </c>
      <c r="L141" s="363" t="s">
        <v>84</v>
      </c>
      <c r="M141" s="543" t="s">
        <v>202</v>
      </c>
      <c r="N141" s="51"/>
      <c r="O141" s="46"/>
      <c r="P141" s="46"/>
      <c r="Q141" s="46"/>
      <c r="R141" s="46"/>
    </row>
    <row r="142" spans="1:18" ht="16.5" thickBot="1" x14ac:dyDescent="0.3">
      <c r="A142" s="559"/>
      <c r="B142" s="544"/>
      <c r="C142" s="544"/>
      <c r="D142" s="559"/>
      <c r="E142" s="559"/>
      <c r="F142" s="559"/>
      <c r="G142" s="559"/>
      <c r="H142" s="559"/>
      <c r="I142" s="560"/>
      <c r="J142" s="559"/>
      <c r="K142" s="395" t="s">
        <v>85</v>
      </c>
      <c r="L142" s="395" t="s">
        <v>88</v>
      </c>
      <c r="M142" s="559"/>
      <c r="N142" s="51"/>
      <c r="O142" s="46"/>
      <c r="P142" s="46"/>
      <c r="Q142" s="46"/>
      <c r="R142" s="46"/>
    </row>
    <row r="143" spans="1:18" ht="37.15" customHeight="1" x14ac:dyDescent="0.25">
      <c r="A143" s="388">
        <v>76</v>
      </c>
      <c r="B143" s="282"/>
      <c r="C143" s="270"/>
      <c r="D143" s="283"/>
      <c r="E143" s="27"/>
      <c r="F143" s="27"/>
      <c r="G143" s="27"/>
      <c r="H143" s="27"/>
      <c r="I143" s="28"/>
      <c r="J143" s="27"/>
      <c r="K143" s="202"/>
      <c r="L143" s="203"/>
      <c r="M143" s="258"/>
      <c r="N143" s="116" t="str">
        <f>IF(AND(COUNTA(D143:H143)&gt;0,O143=1),"Belge Tarihi,Belge Numarası ve KDV Dahil Tutar doldurulduktan sonra KDV Hariç Tutar doldurulabilir.","")</f>
        <v/>
      </c>
      <c r="O143" s="115">
        <f>IF(COUNTA(I143:J143)+COUNTA(L143:M143)=4,0,1)</f>
        <v>1</v>
      </c>
      <c r="P143" s="117">
        <f>IF(O143=1,0,100000000)</f>
        <v>0</v>
      </c>
      <c r="Q143" s="46"/>
      <c r="R143" s="46"/>
    </row>
    <row r="144" spans="1:18" ht="37.15" customHeight="1" x14ac:dyDescent="0.25">
      <c r="A144" s="389">
        <v>77</v>
      </c>
      <c r="B144" s="288"/>
      <c r="C144" s="272"/>
      <c r="D144" s="289"/>
      <c r="E144" s="17"/>
      <c r="F144" s="17"/>
      <c r="G144" s="17"/>
      <c r="H144" s="17"/>
      <c r="I144" s="18"/>
      <c r="J144" s="17"/>
      <c r="K144" s="205"/>
      <c r="L144" s="204"/>
      <c r="M144" s="259"/>
      <c r="N144" s="116" t="str">
        <f t="shared" ref="N144:N157" si="20">IF(AND(COUNTA(D144:H144)&gt;0,O144=1),"Belge Tarihi,Belge Numarası ve KDV Dahil Tutar doldurulduktan sonra KDV Hariç Tutar doldurulabilir.","")</f>
        <v/>
      </c>
      <c r="O144" s="115">
        <f t="shared" ref="O144:O157" si="21">IF(COUNTA(I144:J144)+COUNTA(L144:M144)=4,0,1)</f>
        <v>1</v>
      </c>
      <c r="P144" s="117">
        <f t="shared" ref="P144:P157" si="22">IF(O144=1,0,100000000)</f>
        <v>0</v>
      </c>
      <c r="Q144" s="46"/>
      <c r="R144" s="46"/>
    </row>
    <row r="145" spans="1:18" ht="37.15" customHeight="1" x14ac:dyDescent="0.25">
      <c r="A145" s="389">
        <v>78</v>
      </c>
      <c r="B145" s="288"/>
      <c r="C145" s="272"/>
      <c r="D145" s="289"/>
      <c r="E145" s="17"/>
      <c r="F145" s="17"/>
      <c r="G145" s="17"/>
      <c r="H145" s="17"/>
      <c r="I145" s="18"/>
      <c r="J145" s="17"/>
      <c r="K145" s="205"/>
      <c r="L145" s="204"/>
      <c r="M145" s="259"/>
      <c r="N145" s="116" t="str">
        <f t="shared" si="20"/>
        <v/>
      </c>
      <c r="O145" s="115">
        <f t="shared" si="21"/>
        <v>1</v>
      </c>
      <c r="P145" s="117">
        <f t="shared" si="22"/>
        <v>0</v>
      </c>
      <c r="Q145" s="46"/>
      <c r="R145" s="46"/>
    </row>
    <row r="146" spans="1:18" ht="37.15" customHeight="1" x14ac:dyDescent="0.25">
      <c r="A146" s="389">
        <v>79</v>
      </c>
      <c r="B146" s="288"/>
      <c r="C146" s="272"/>
      <c r="D146" s="289"/>
      <c r="E146" s="17"/>
      <c r="F146" s="17"/>
      <c r="G146" s="17"/>
      <c r="H146" s="17"/>
      <c r="I146" s="18"/>
      <c r="J146" s="17"/>
      <c r="K146" s="205"/>
      <c r="L146" s="204"/>
      <c r="M146" s="259"/>
      <c r="N146" s="116" t="str">
        <f t="shared" si="20"/>
        <v/>
      </c>
      <c r="O146" s="115">
        <f t="shared" si="21"/>
        <v>1</v>
      </c>
      <c r="P146" s="117">
        <f t="shared" si="22"/>
        <v>0</v>
      </c>
      <c r="Q146" s="46"/>
      <c r="R146" s="46"/>
    </row>
    <row r="147" spans="1:18" ht="37.15" customHeight="1" x14ac:dyDescent="0.25">
      <c r="A147" s="389">
        <v>80</v>
      </c>
      <c r="B147" s="284"/>
      <c r="C147" s="280"/>
      <c r="D147" s="285"/>
      <c r="E147" s="17"/>
      <c r="F147" s="17"/>
      <c r="G147" s="17"/>
      <c r="H147" s="17"/>
      <c r="I147" s="18"/>
      <c r="J147" s="17"/>
      <c r="K147" s="205"/>
      <c r="L147" s="204"/>
      <c r="M147" s="259"/>
      <c r="N147" s="116" t="str">
        <f t="shared" si="20"/>
        <v/>
      </c>
      <c r="O147" s="115">
        <f t="shared" si="21"/>
        <v>1</v>
      </c>
      <c r="P147" s="117">
        <f t="shared" si="22"/>
        <v>0</v>
      </c>
      <c r="Q147" s="46"/>
      <c r="R147" s="46"/>
    </row>
    <row r="148" spans="1:18" ht="37.15" customHeight="1" x14ac:dyDescent="0.25">
      <c r="A148" s="389">
        <v>81</v>
      </c>
      <c r="B148" s="284"/>
      <c r="C148" s="280"/>
      <c r="D148" s="285"/>
      <c r="E148" s="17"/>
      <c r="F148" s="17"/>
      <c r="G148" s="17"/>
      <c r="H148" s="17"/>
      <c r="I148" s="18"/>
      <c r="J148" s="17"/>
      <c r="K148" s="205"/>
      <c r="L148" s="204"/>
      <c r="M148" s="259"/>
      <c r="N148" s="116" t="str">
        <f t="shared" si="20"/>
        <v/>
      </c>
      <c r="O148" s="115">
        <f t="shared" si="21"/>
        <v>1</v>
      </c>
      <c r="P148" s="117">
        <f t="shared" si="22"/>
        <v>0</v>
      </c>
      <c r="Q148" s="46"/>
      <c r="R148" s="46"/>
    </row>
    <row r="149" spans="1:18" ht="37.15" customHeight="1" x14ac:dyDescent="0.25">
      <c r="A149" s="390">
        <v>82</v>
      </c>
      <c r="B149" s="284"/>
      <c r="C149" s="280"/>
      <c r="D149" s="285"/>
      <c r="E149" s="19"/>
      <c r="F149" s="19"/>
      <c r="G149" s="19"/>
      <c r="H149" s="19"/>
      <c r="I149" s="42"/>
      <c r="J149" s="19"/>
      <c r="K149" s="205"/>
      <c r="L149" s="206"/>
      <c r="M149" s="259"/>
      <c r="N149" s="116" t="str">
        <f t="shared" si="20"/>
        <v/>
      </c>
      <c r="O149" s="115">
        <f t="shared" si="21"/>
        <v>1</v>
      </c>
      <c r="P149" s="117">
        <f t="shared" si="22"/>
        <v>0</v>
      </c>
      <c r="Q149" s="46"/>
      <c r="R149" s="46"/>
    </row>
    <row r="150" spans="1:18" ht="37.15" customHeight="1" x14ac:dyDescent="0.25">
      <c r="A150" s="390">
        <v>83</v>
      </c>
      <c r="B150" s="284"/>
      <c r="C150" s="280"/>
      <c r="D150" s="285"/>
      <c r="E150" s="19"/>
      <c r="F150" s="19"/>
      <c r="G150" s="19"/>
      <c r="H150" s="19"/>
      <c r="I150" s="42"/>
      <c r="J150" s="19"/>
      <c r="K150" s="205"/>
      <c r="L150" s="206"/>
      <c r="M150" s="259"/>
      <c r="N150" s="116" t="str">
        <f t="shared" si="20"/>
        <v/>
      </c>
      <c r="O150" s="115">
        <f t="shared" si="21"/>
        <v>1</v>
      </c>
      <c r="P150" s="117">
        <f t="shared" si="22"/>
        <v>0</v>
      </c>
      <c r="Q150" s="46"/>
      <c r="R150" s="46"/>
    </row>
    <row r="151" spans="1:18" ht="37.15" customHeight="1" x14ac:dyDescent="0.25">
      <c r="A151" s="390">
        <v>84</v>
      </c>
      <c r="B151" s="284"/>
      <c r="C151" s="280"/>
      <c r="D151" s="285"/>
      <c r="E151" s="19"/>
      <c r="F151" s="19"/>
      <c r="G151" s="19"/>
      <c r="H151" s="19"/>
      <c r="I151" s="42"/>
      <c r="J151" s="19"/>
      <c r="K151" s="205"/>
      <c r="L151" s="206"/>
      <c r="M151" s="259"/>
      <c r="N151" s="116" t="str">
        <f t="shared" si="20"/>
        <v/>
      </c>
      <c r="O151" s="115">
        <f t="shared" si="21"/>
        <v>1</v>
      </c>
      <c r="P151" s="117">
        <f t="shared" si="22"/>
        <v>0</v>
      </c>
      <c r="Q151" s="46"/>
      <c r="R151" s="46"/>
    </row>
    <row r="152" spans="1:18" ht="37.15" customHeight="1" x14ac:dyDescent="0.25">
      <c r="A152" s="390">
        <v>85</v>
      </c>
      <c r="B152" s="284"/>
      <c r="C152" s="280"/>
      <c r="D152" s="285"/>
      <c r="E152" s="19"/>
      <c r="F152" s="19"/>
      <c r="G152" s="19"/>
      <c r="H152" s="19"/>
      <c r="I152" s="42"/>
      <c r="J152" s="19"/>
      <c r="K152" s="205"/>
      <c r="L152" s="206"/>
      <c r="M152" s="259"/>
      <c r="N152" s="116" t="str">
        <f t="shared" si="20"/>
        <v/>
      </c>
      <c r="O152" s="115">
        <f t="shared" si="21"/>
        <v>1</v>
      </c>
      <c r="P152" s="117">
        <f t="shared" si="22"/>
        <v>0</v>
      </c>
      <c r="Q152" s="46"/>
      <c r="R152" s="46"/>
    </row>
    <row r="153" spans="1:18" ht="37.15" customHeight="1" x14ac:dyDescent="0.25">
      <c r="A153" s="390">
        <v>86</v>
      </c>
      <c r="B153" s="284"/>
      <c r="C153" s="280"/>
      <c r="D153" s="285"/>
      <c r="E153" s="19"/>
      <c r="F153" s="19"/>
      <c r="G153" s="19"/>
      <c r="H153" s="19"/>
      <c r="I153" s="42"/>
      <c r="J153" s="19"/>
      <c r="K153" s="205"/>
      <c r="L153" s="206"/>
      <c r="M153" s="259"/>
      <c r="N153" s="116" t="str">
        <f t="shared" si="20"/>
        <v/>
      </c>
      <c r="O153" s="115">
        <f t="shared" si="21"/>
        <v>1</v>
      </c>
      <c r="P153" s="117">
        <f t="shared" si="22"/>
        <v>0</v>
      </c>
      <c r="Q153" s="46"/>
      <c r="R153" s="46"/>
    </row>
    <row r="154" spans="1:18" ht="37.15" customHeight="1" x14ac:dyDescent="0.25">
      <c r="A154" s="390">
        <v>87</v>
      </c>
      <c r="B154" s="284"/>
      <c r="C154" s="280"/>
      <c r="D154" s="285"/>
      <c r="E154" s="19"/>
      <c r="F154" s="19"/>
      <c r="G154" s="19"/>
      <c r="H154" s="19"/>
      <c r="I154" s="42"/>
      <c r="J154" s="19"/>
      <c r="K154" s="205"/>
      <c r="L154" s="206"/>
      <c r="M154" s="259"/>
      <c r="N154" s="116" t="str">
        <f t="shared" si="20"/>
        <v/>
      </c>
      <c r="O154" s="115">
        <f t="shared" si="21"/>
        <v>1</v>
      </c>
      <c r="P154" s="117">
        <f t="shared" si="22"/>
        <v>0</v>
      </c>
      <c r="Q154" s="46"/>
      <c r="R154" s="46"/>
    </row>
    <row r="155" spans="1:18" ht="37.15" customHeight="1" x14ac:dyDescent="0.25">
      <c r="A155" s="390">
        <v>88</v>
      </c>
      <c r="B155" s="284"/>
      <c r="C155" s="280"/>
      <c r="D155" s="285"/>
      <c r="E155" s="19"/>
      <c r="F155" s="19"/>
      <c r="G155" s="19"/>
      <c r="H155" s="19"/>
      <c r="I155" s="42"/>
      <c r="J155" s="19"/>
      <c r="K155" s="205"/>
      <c r="L155" s="206"/>
      <c r="M155" s="259"/>
      <c r="N155" s="116" t="str">
        <f t="shared" si="20"/>
        <v/>
      </c>
      <c r="O155" s="115">
        <f t="shared" si="21"/>
        <v>1</v>
      </c>
      <c r="P155" s="117">
        <f t="shared" si="22"/>
        <v>0</v>
      </c>
      <c r="Q155" s="46"/>
      <c r="R155" s="46"/>
    </row>
    <row r="156" spans="1:18" ht="37.15" customHeight="1" x14ac:dyDescent="0.25">
      <c r="A156" s="390">
        <v>89</v>
      </c>
      <c r="B156" s="284"/>
      <c r="C156" s="280"/>
      <c r="D156" s="285"/>
      <c r="E156" s="19"/>
      <c r="F156" s="19"/>
      <c r="G156" s="19"/>
      <c r="H156" s="19"/>
      <c r="I156" s="42"/>
      <c r="J156" s="19"/>
      <c r="K156" s="205"/>
      <c r="L156" s="206"/>
      <c r="M156" s="259"/>
      <c r="N156" s="116" t="str">
        <f t="shared" si="20"/>
        <v/>
      </c>
      <c r="O156" s="115">
        <f t="shared" si="21"/>
        <v>1</v>
      </c>
      <c r="P156" s="117">
        <f t="shared" si="22"/>
        <v>0</v>
      </c>
      <c r="Q156" s="47"/>
      <c r="R156" s="47"/>
    </row>
    <row r="157" spans="1:18" ht="37.15" customHeight="1" thickBot="1" x14ac:dyDescent="0.3">
      <c r="A157" s="391">
        <v>90</v>
      </c>
      <c r="B157" s="286"/>
      <c r="C157" s="281"/>
      <c r="D157" s="287"/>
      <c r="E157" s="21"/>
      <c r="F157" s="21"/>
      <c r="G157" s="21"/>
      <c r="H157" s="21"/>
      <c r="I157" s="44"/>
      <c r="J157" s="21"/>
      <c r="K157" s="207"/>
      <c r="L157" s="208"/>
      <c r="M157" s="260"/>
      <c r="N157" s="116" t="str">
        <f t="shared" si="20"/>
        <v/>
      </c>
      <c r="O157" s="115">
        <f t="shared" si="21"/>
        <v>1</v>
      </c>
      <c r="P157" s="117">
        <f t="shared" si="22"/>
        <v>0</v>
      </c>
      <c r="Q157" s="119">
        <f>IF(COUNTA(I143:L157)&gt;0,1,0)</f>
        <v>0</v>
      </c>
      <c r="R157" s="46"/>
    </row>
    <row r="158" spans="1:18" ht="37.15" customHeight="1" thickBot="1" x14ac:dyDescent="0.3">
      <c r="A158" s="563" t="s">
        <v>155</v>
      </c>
      <c r="B158" s="563"/>
      <c r="C158" s="563"/>
      <c r="D158" s="563"/>
      <c r="E158" s="563"/>
      <c r="F158" s="563"/>
      <c r="G158" s="563"/>
      <c r="H158" s="563"/>
      <c r="I158" s="564"/>
      <c r="J158" s="367" t="s">
        <v>35</v>
      </c>
      <c r="K158" s="209">
        <f>SUM(K143:K157)+K131</f>
        <v>0</v>
      </c>
      <c r="L158" s="397"/>
      <c r="M158" s="209">
        <f>SUMIF(M143:M157,"&lt;&gt;DİĞER",K143:K157)+M131</f>
        <v>0</v>
      </c>
      <c r="N158" s="393"/>
      <c r="O158" s="46"/>
      <c r="P158" s="46"/>
      <c r="Q158" s="46"/>
      <c r="R158" s="46"/>
    </row>
    <row r="159" spans="1:18" x14ac:dyDescent="0.25">
      <c r="A159" s="119" t="s">
        <v>136</v>
      </c>
      <c r="B159" s="46"/>
      <c r="C159" s="46"/>
      <c r="D159" s="46"/>
      <c r="E159" s="46"/>
      <c r="F159" s="46"/>
      <c r="G159" s="46"/>
      <c r="H159" s="46"/>
      <c r="I159" s="383"/>
      <c r="J159" s="46"/>
      <c r="K159" s="46"/>
      <c r="L159" s="46"/>
      <c r="M159" s="77"/>
      <c r="N159" s="118" t="str">
        <f t="shared" ref="N159" si="23">IF(AND(K159&gt;0,L159=""),"KDV Dahil Tutar Yazılmalıdır.","")</f>
        <v/>
      </c>
      <c r="O159" s="46"/>
      <c r="P159" s="46"/>
      <c r="Q159" s="46"/>
      <c r="R159" s="46"/>
    </row>
    <row r="160" spans="1:18" x14ac:dyDescent="0.25">
      <c r="A160" s="46"/>
      <c r="B160" s="46"/>
      <c r="C160" s="46"/>
      <c r="D160" s="46"/>
      <c r="E160" s="46"/>
      <c r="F160" s="46"/>
      <c r="G160" s="46"/>
      <c r="H160" s="46"/>
      <c r="I160" s="383"/>
      <c r="J160" s="46"/>
      <c r="K160" s="46"/>
      <c r="L160" s="46"/>
      <c r="M160" s="77"/>
      <c r="N160" s="51"/>
      <c r="O160" s="46"/>
      <c r="P160" s="46"/>
      <c r="Q160" s="46"/>
      <c r="R160" s="46"/>
    </row>
    <row r="161" spans="1:18" ht="18.75" x14ac:dyDescent="0.3">
      <c r="A161" s="46"/>
      <c r="B161" s="46"/>
      <c r="C161" s="46"/>
      <c r="D161" s="352" t="s">
        <v>32</v>
      </c>
      <c r="E161" s="354">
        <f ca="1">imzatarihi</f>
        <v>46091</v>
      </c>
      <c r="F161" s="379" t="s">
        <v>33</v>
      </c>
      <c r="G161" s="355" t="str">
        <f>IF(kurulusyetkilisi&gt;0,kurulusyetkilisi,"")</f>
        <v/>
      </c>
      <c r="H161" s="46"/>
      <c r="I161" s="46"/>
      <c r="J161" s="46"/>
      <c r="K161" s="46"/>
      <c r="L161" s="46"/>
      <c r="M161" s="77"/>
      <c r="N161" s="51"/>
      <c r="O161" s="46"/>
      <c r="P161" s="46"/>
      <c r="Q161" s="46"/>
      <c r="R161" s="46"/>
    </row>
    <row r="162" spans="1:18" ht="18.75" x14ac:dyDescent="0.3">
      <c r="A162" s="46"/>
      <c r="B162" s="46"/>
      <c r="C162" s="46"/>
      <c r="D162" s="46"/>
      <c r="E162" s="234"/>
      <c r="F162" s="379" t="s">
        <v>34</v>
      </c>
      <c r="G162" s="46"/>
      <c r="H162" s="233"/>
      <c r="I162" s="46"/>
      <c r="J162" s="46"/>
      <c r="K162" s="46"/>
      <c r="L162" s="46"/>
      <c r="M162" s="77"/>
      <c r="N162" s="51"/>
      <c r="O162" s="46"/>
      <c r="P162" s="46"/>
      <c r="Q162" s="46"/>
      <c r="R162" s="46"/>
    </row>
    <row r="163" spans="1:18" x14ac:dyDescent="0.25">
      <c r="A163" s="46"/>
      <c r="B163" s="46"/>
      <c r="C163" s="46"/>
      <c r="D163" s="46"/>
      <c r="E163" s="46"/>
      <c r="F163" s="46"/>
      <c r="G163" s="46"/>
      <c r="H163" s="46"/>
      <c r="I163" s="383"/>
      <c r="J163" s="46"/>
      <c r="K163" s="46"/>
      <c r="L163" s="46"/>
      <c r="M163" s="77"/>
      <c r="N163" s="51"/>
      <c r="O163" s="46"/>
      <c r="P163" s="46"/>
      <c r="Q163" s="46"/>
      <c r="R163" s="46"/>
    </row>
    <row r="164" spans="1:18" x14ac:dyDescent="0.25">
      <c r="A164" s="46"/>
      <c r="B164" s="46"/>
      <c r="C164" s="46"/>
      <c r="D164" s="46"/>
      <c r="E164" s="46"/>
      <c r="F164" s="46"/>
      <c r="G164" s="46"/>
      <c r="H164" s="46"/>
      <c r="I164" s="383"/>
      <c r="J164" s="46"/>
      <c r="K164" s="46"/>
      <c r="L164" s="46"/>
      <c r="M164" s="77"/>
      <c r="N164" s="51"/>
      <c r="O164" s="46"/>
      <c r="P164" s="46"/>
      <c r="Q164" s="46"/>
      <c r="R164" s="46"/>
    </row>
    <row r="165" spans="1:18" x14ac:dyDescent="0.25">
      <c r="A165" s="46"/>
      <c r="B165" s="46"/>
      <c r="C165" s="46"/>
      <c r="D165" s="46"/>
      <c r="E165" s="46"/>
      <c r="F165" s="46"/>
      <c r="G165" s="46"/>
      <c r="H165" s="46"/>
      <c r="I165" s="383"/>
      <c r="J165" s="46"/>
      <c r="K165" s="46"/>
      <c r="L165" s="46"/>
      <c r="M165" s="77"/>
      <c r="N165" s="51"/>
      <c r="O165" s="46"/>
      <c r="P165" s="46"/>
      <c r="Q165" s="46"/>
      <c r="R165" s="46"/>
    </row>
    <row r="166" spans="1:18" x14ac:dyDescent="0.25">
      <c r="A166" s="46"/>
      <c r="B166" s="46"/>
      <c r="C166" s="46"/>
      <c r="D166" s="46"/>
      <c r="E166" s="46"/>
      <c r="F166" s="46"/>
      <c r="G166" s="46"/>
      <c r="H166" s="46"/>
      <c r="I166" s="383"/>
      <c r="J166" s="46"/>
      <c r="K166" s="46"/>
      <c r="L166" s="46"/>
      <c r="M166" s="77"/>
      <c r="N166" s="51"/>
      <c r="O166" s="46"/>
      <c r="P166" s="46"/>
      <c r="Q166" s="46"/>
      <c r="R166" s="46"/>
    </row>
    <row r="167" spans="1:18" x14ac:dyDescent="0.25">
      <c r="A167" s="46"/>
      <c r="B167" s="46"/>
      <c r="C167" s="46"/>
      <c r="D167" s="46"/>
      <c r="E167" s="46"/>
      <c r="F167" s="46"/>
      <c r="G167" s="46"/>
      <c r="H167" s="46"/>
      <c r="I167" s="383"/>
      <c r="J167" s="46"/>
      <c r="K167" s="46"/>
      <c r="L167" s="46"/>
      <c r="M167" s="77"/>
      <c r="N167" s="51"/>
      <c r="O167" s="46"/>
      <c r="P167" s="46"/>
      <c r="Q167" s="46"/>
      <c r="R167" s="46"/>
    </row>
    <row r="168" spans="1:18" x14ac:dyDescent="0.25">
      <c r="A168" s="46"/>
      <c r="B168" s="46"/>
      <c r="C168" s="46"/>
      <c r="D168" s="46"/>
      <c r="E168" s="46"/>
      <c r="F168" s="46"/>
      <c r="G168" s="46"/>
      <c r="H168" s="46"/>
      <c r="I168" s="383"/>
      <c r="J168" s="46"/>
      <c r="K168" s="46"/>
      <c r="L168" s="46"/>
      <c r="M168" s="77"/>
      <c r="N168" s="51"/>
      <c r="O168" s="46"/>
      <c r="P168" s="46"/>
      <c r="Q168" s="46"/>
      <c r="R168" s="46"/>
    </row>
    <row r="169" spans="1:18" x14ac:dyDescent="0.25">
      <c r="A169" s="46"/>
      <c r="B169" s="46"/>
      <c r="C169" s="46"/>
      <c r="D169" s="46"/>
      <c r="E169" s="46"/>
      <c r="F169" s="46"/>
      <c r="G169" s="46"/>
      <c r="H169" s="46"/>
      <c r="I169" s="383"/>
      <c r="J169" s="46"/>
      <c r="K169" s="46"/>
      <c r="L169" s="46"/>
      <c r="M169" s="77"/>
      <c r="N169" s="51"/>
      <c r="O169" s="46"/>
      <c r="P169" s="46"/>
      <c r="Q169" s="46"/>
      <c r="R169" s="46"/>
    </row>
    <row r="170" spans="1:18" x14ac:dyDescent="0.25">
      <c r="A170" s="46"/>
      <c r="B170" s="46"/>
      <c r="C170" s="46"/>
      <c r="D170" s="46"/>
      <c r="E170" s="46"/>
      <c r="F170" s="46"/>
      <c r="G170" s="46"/>
      <c r="H170" s="46"/>
      <c r="I170" s="383"/>
      <c r="J170" s="46"/>
      <c r="K170" s="46"/>
      <c r="L170" s="46"/>
      <c r="M170" s="77"/>
      <c r="N170" s="51"/>
      <c r="O170" s="46"/>
      <c r="P170" s="46"/>
      <c r="Q170" s="46"/>
      <c r="R170" s="46"/>
    </row>
    <row r="171" spans="1:18" x14ac:dyDescent="0.25">
      <c r="A171" s="46"/>
      <c r="B171" s="46"/>
      <c r="C171" s="46"/>
      <c r="D171" s="46"/>
      <c r="E171" s="46"/>
      <c r="F171" s="46"/>
      <c r="G171" s="46"/>
      <c r="H171" s="46"/>
      <c r="I171" s="383"/>
      <c r="J171" s="46"/>
      <c r="K171" s="46"/>
      <c r="L171" s="46"/>
      <c r="M171" s="77"/>
      <c r="N171" s="51"/>
      <c r="O171" s="46"/>
      <c r="P171" s="46"/>
      <c r="Q171" s="46"/>
      <c r="R171" s="46"/>
    </row>
    <row r="172" spans="1:18" x14ac:dyDescent="0.25">
      <c r="A172" s="46"/>
      <c r="B172" s="46"/>
      <c r="C172" s="46"/>
      <c r="D172" s="46"/>
      <c r="E172" s="46"/>
      <c r="F172" s="46"/>
      <c r="G172" s="46"/>
      <c r="H172" s="46"/>
      <c r="I172" s="383"/>
      <c r="J172" s="46"/>
      <c r="K172" s="46"/>
      <c r="L172" s="46"/>
      <c r="M172" s="77"/>
      <c r="N172" s="51"/>
      <c r="O172" s="46"/>
      <c r="P172" s="46"/>
      <c r="Q172" s="46"/>
      <c r="R172" s="46"/>
    </row>
    <row r="173" spans="1:18" x14ac:dyDescent="0.25">
      <c r="A173" s="46"/>
      <c r="B173" s="46"/>
      <c r="C173" s="46"/>
      <c r="D173" s="46"/>
      <c r="E173" s="46"/>
      <c r="F173" s="46"/>
      <c r="G173" s="46"/>
      <c r="H173" s="46"/>
      <c r="I173" s="383"/>
      <c r="J173" s="46"/>
      <c r="K173" s="46"/>
      <c r="L173" s="46"/>
      <c r="M173" s="77"/>
      <c r="N173" s="51"/>
      <c r="O173" s="46"/>
      <c r="P173" s="46"/>
      <c r="Q173" s="46"/>
      <c r="R173" s="46"/>
    </row>
    <row r="174" spans="1:18" x14ac:dyDescent="0.25">
      <c r="A174" s="46"/>
      <c r="B174" s="46"/>
      <c r="C174" s="46"/>
      <c r="D174" s="46"/>
      <c r="E174" s="46"/>
      <c r="F174" s="46"/>
      <c r="G174" s="46"/>
      <c r="H174" s="46"/>
      <c r="I174" s="383"/>
      <c r="J174" s="46"/>
      <c r="K174" s="46"/>
      <c r="L174" s="46"/>
      <c r="M174" s="77"/>
      <c r="N174" s="51"/>
      <c r="O174" s="46"/>
      <c r="P174" s="46"/>
      <c r="Q174" s="46"/>
      <c r="R174" s="46"/>
    </row>
    <row r="175" spans="1:18" x14ac:dyDescent="0.25">
      <c r="A175" s="46"/>
      <c r="B175" s="46"/>
      <c r="C175" s="46"/>
      <c r="D175" s="46"/>
      <c r="E175" s="46"/>
      <c r="F175" s="46"/>
      <c r="G175" s="46"/>
      <c r="H175" s="46"/>
      <c r="I175" s="383"/>
      <c r="J175" s="46"/>
      <c r="K175" s="46"/>
      <c r="L175" s="46"/>
      <c r="M175" s="77"/>
      <c r="N175" s="51"/>
      <c r="O175" s="46"/>
      <c r="P175" s="46"/>
      <c r="Q175" s="46"/>
      <c r="R175" s="46"/>
    </row>
    <row r="176" spans="1:18" x14ac:dyDescent="0.25">
      <c r="A176" s="46"/>
      <c r="B176" s="46"/>
      <c r="C176" s="46"/>
      <c r="D176" s="46"/>
      <c r="E176" s="46"/>
      <c r="F176" s="46"/>
      <c r="G176" s="46"/>
      <c r="H176" s="46"/>
      <c r="I176" s="383"/>
      <c r="J176" s="46"/>
      <c r="K176" s="46"/>
      <c r="L176" s="46"/>
      <c r="M176" s="77"/>
      <c r="N176" s="51"/>
      <c r="O176" s="46"/>
      <c r="P176" s="46"/>
      <c r="Q176" s="46"/>
      <c r="R176" s="46"/>
    </row>
    <row r="177" spans="1:18" x14ac:dyDescent="0.25">
      <c r="A177" s="46"/>
      <c r="B177" s="46"/>
      <c r="C177" s="46"/>
      <c r="D177" s="46"/>
      <c r="E177" s="46"/>
      <c r="F177" s="46"/>
      <c r="G177" s="46"/>
      <c r="H177" s="46"/>
      <c r="I177" s="383"/>
      <c r="J177" s="46"/>
      <c r="K177" s="46"/>
      <c r="L177" s="46"/>
      <c r="M177" s="77"/>
      <c r="N177" s="51"/>
      <c r="O177" s="46"/>
      <c r="P177" s="46"/>
      <c r="Q177" s="46"/>
      <c r="R177" s="46"/>
    </row>
    <row r="178" spans="1:18" x14ac:dyDescent="0.25">
      <c r="A178" s="46"/>
      <c r="B178" s="46"/>
      <c r="C178" s="46"/>
      <c r="D178" s="46"/>
      <c r="E178" s="46"/>
      <c r="F178" s="46"/>
      <c r="G178" s="46"/>
      <c r="H178" s="46"/>
      <c r="I178" s="383"/>
      <c r="J178" s="46"/>
      <c r="K178" s="46"/>
      <c r="L178" s="46"/>
      <c r="M178" s="77"/>
      <c r="N178" s="51"/>
      <c r="O178" s="46"/>
      <c r="P178" s="46"/>
      <c r="Q178" s="46"/>
      <c r="R178" s="46"/>
    </row>
    <row r="179" spans="1:18" x14ac:dyDescent="0.25">
      <c r="A179" s="46"/>
      <c r="B179" s="46"/>
      <c r="C179" s="46"/>
      <c r="D179" s="46"/>
      <c r="E179" s="46"/>
      <c r="F179" s="46"/>
      <c r="G179" s="46"/>
      <c r="H179" s="46"/>
      <c r="I179" s="383"/>
      <c r="J179" s="46"/>
      <c r="K179" s="46"/>
      <c r="L179" s="46"/>
      <c r="M179" s="77"/>
      <c r="N179" s="51"/>
      <c r="O179" s="46"/>
      <c r="P179" s="46"/>
      <c r="Q179" s="46"/>
      <c r="R179" s="46"/>
    </row>
    <row r="180" spans="1:18" x14ac:dyDescent="0.25">
      <c r="A180" s="46"/>
      <c r="B180" s="46"/>
      <c r="C180" s="46"/>
      <c r="D180" s="46"/>
      <c r="E180" s="46"/>
      <c r="F180" s="46"/>
      <c r="G180" s="46"/>
      <c r="H180" s="46"/>
      <c r="I180" s="383"/>
      <c r="J180" s="46"/>
      <c r="K180" s="46"/>
      <c r="L180" s="46"/>
      <c r="M180" s="77"/>
      <c r="N180" s="51"/>
      <c r="O180" s="46"/>
      <c r="P180" s="46"/>
      <c r="Q180" s="46"/>
      <c r="R180" s="46"/>
    </row>
    <row r="181" spans="1:18" x14ac:dyDescent="0.25">
      <c r="A181" s="46"/>
      <c r="B181" s="46"/>
      <c r="C181" s="46"/>
      <c r="D181" s="46"/>
      <c r="E181" s="46"/>
      <c r="F181" s="46"/>
      <c r="G181" s="46"/>
      <c r="H181" s="46"/>
      <c r="I181" s="383"/>
      <c r="J181" s="46"/>
      <c r="K181" s="46"/>
      <c r="L181" s="46"/>
      <c r="M181" s="77"/>
      <c r="N181" s="51"/>
      <c r="O181" s="46"/>
      <c r="P181" s="46"/>
      <c r="Q181" s="46"/>
      <c r="R181" s="46"/>
    </row>
    <row r="182" spans="1:18" x14ac:dyDescent="0.25">
      <c r="A182" s="46"/>
      <c r="B182" s="46"/>
      <c r="C182" s="46"/>
      <c r="D182" s="46"/>
      <c r="E182" s="46"/>
      <c r="F182" s="46"/>
      <c r="G182" s="46"/>
      <c r="H182" s="46"/>
      <c r="I182" s="383"/>
      <c r="J182" s="46"/>
      <c r="K182" s="46"/>
      <c r="L182" s="46"/>
      <c r="M182" s="77"/>
      <c r="N182" s="51"/>
      <c r="O182" s="46"/>
      <c r="P182" s="46"/>
      <c r="Q182" s="46"/>
      <c r="R182" s="46"/>
    </row>
    <row r="183" spans="1:18" x14ac:dyDescent="0.25">
      <c r="A183" s="46"/>
      <c r="B183" s="46"/>
      <c r="C183" s="46"/>
      <c r="D183" s="46"/>
      <c r="E183" s="46"/>
      <c r="F183" s="46"/>
      <c r="G183" s="46"/>
      <c r="H183" s="46"/>
      <c r="I183" s="383"/>
      <c r="J183" s="46"/>
      <c r="K183" s="46"/>
      <c r="L183" s="46"/>
      <c r="M183" s="77"/>
      <c r="N183" s="51"/>
      <c r="O183" s="46"/>
      <c r="P183" s="46"/>
      <c r="Q183" s="46"/>
      <c r="R183" s="46"/>
    </row>
    <row r="184" spans="1:18" x14ac:dyDescent="0.25">
      <c r="A184" s="46"/>
      <c r="B184" s="46"/>
      <c r="C184" s="46"/>
      <c r="D184" s="46"/>
      <c r="E184" s="46"/>
      <c r="F184" s="46"/>
      <c r="G184" s="46"/>
      <c r="H184" s="46"/>
      <c r="I184" s="383"/>
      <c r="J184" s="46"/>
      <c r="K184" s="46"/>
      <c r="L184" s="46"/>
      <c r="M184" s="77"/>
      <c r="N184" s="51"/>
      <c r="O184" s="46"/>
      <c r="P184" s="46"/>
      <c r="Q184" s="46"/>
      <c r="R184" s="46"/>
    </row>
    <row r="185" spans="1:18" x14ac:dyDescent="0.25">
      <c r="A185" s="46"/>
      <c r="B185" s="46"/>
      <c r="C185" s="46"/>
      <c r="D185" s="46"/>
      <c r="E185" s="46"/>
      <c r="F185" s="46"/>
      <c r="G185" s="46"/>
      <c r="H185" s="46"/>
      <c r="I185" s="383"/>
      <c r="J185" s="46"/>
      <c r="K185" s="46"/>
      <c r="L185" s="46"/>
      <c r="M185" s="77"/>
      <c r="N185" s="51"/>
      <c r="O185" s="46"/>
      <c r="P185" s="46"/>
      <c r="Q185" s="46"/>
      <c r="R185" s="46"/>
    </row>
    <row r="186" spans="1:18" x14ac:dyDescent="0.25">
      <c r="A186" s="46"/>
      <c r="B186" s="46"/>
      <c r="C186" s="46"/>
      <c r="D186" s="46"/>
      <c r="E186" s="46"/>
      <c r="F186" s="46"/>
      <c r="G186" s="46"/>
      <c r="H186" s="46"/>
      <c r="I186" s="383"/>
      <c r="J186" s="46"/>
      <c r="K186" s="46"/>
      <c r="L186" s="46"/>
      <c r="M186" s="77"/>
      <c r="N186" s="51"/>
      <c r="O186" s="46"/>
      <c r="P186" s="46"/>
      <c r="Q186" s="47"/>
      <c r="R186" s="47"/>
    </row>
    <row r="187" spans="1:18" x14ac:dyDescent="0.25">
      <c r="A187" s="46"/>
      <c r="B187" s="46"/>
      <c r="C187" s="46"/>
      <c r="D187" s="46"/>
      <c r="E187" s="46"/>
      <c r="F187" s="46"/>
      <c r="G187" s="46"/>
      <c r="H187" s="46"/>
      <c r="I187" s="383"/>
      <c r="J187" s="46"/>
      <c r="K187" s="46"/>
      <c r="L187" s="46"/>
      <c r="M187" s="77"/>
      <c r="N187" s="51"/>
      <c r="O187" s="46"/>
      <c r="P187" s="46"/>
      <c r="Q187" s="46"/>
      <c r="R187" s="46"/>
    </row>
    <row r="188" spans="1:18" x14ac:dyDescent="0.25">
      <c r="A188" s="46"/>
      <c r="B188" s="46"/>
      <c r="C188" s="46"/>
      <c r="D188" s="46"/>
      <c r="E188" s="46"/>
      <c r="F188" s="46"/>
      <c r="G188" s="46"/>
      <c r="H188" s="46"/>
      <c r="I188" s="383"/>
      <c r="J188" s="46"/>
      <c r="K188" s="46"/>
      <c r="L188" s="46"/>
      <c r="M188" s="77"/>
      <c r="N188" s="51"/>
      <c r="O188" s="46"/>
      <c r="P188" s="46"/>
      <c r="Q188" s="46"/>
      <c r="R188" s="46"/>
    </row>
    <row r="189" spans="1:18" x14ac:dyDescent="0.25">
      <c r="A189" s="46"/>
      <c r="B189" s="46"/>
      <c r="C189" s="46"/>
      <c r="D189" s="46"/>
      <c r="E189" s="46"/>
      <c r="F189" s="46"/>
      <c r="G189" s="46"/>
      <c r="H189" s="46"/>
      <c r="I189" s="383"/>
      <c r="J189" s="46"/>
      <c r="K189" s="46"/>
      <c r="L189" s="46"/>
      <c r="M189" s="77"/>
      <c r="N189" s="51"/>
      <c r="O189" s="46"/>
      <c r="P189" s="46"/>
      <c r="Q189" s="46"/>
      <c r="R189" s="46"/>
    </row>
    <row r="190" spans="1:18" x14ac:dyDescent="0.25">
      <c r="A190" s="46"/>
      <c r="B190" s="46"/>
      <c r="C190" s="46"/>
      <c r="D190" s="46"/>
      <c r="E190" s="46"/>
      <c r="F190" s="46"/>
      <c r="G190" s="46"/>
      <c r="H190" s="46"/>
      <c r="I190" s="383"/>
      <c r="J190" s="46"/>
      <c r="K190" s="46"/>
      <c r="L190" s="46"/>
      <c r="M190" s="77"/>
      <c r="N190" s="51"/>
      <c r="O190" s="46"/>
      <c r="P190" s="46"/>
      <c r="Q190" s="46"/>
      <c r="R190" s="46"/>
    </row>
    <row r="191" spans="1:18" x14ac:dyDescent="0.25">
      <c r="A191" s="46"/>
      <c r="B191" s="46"/>
      <c r="C191" s="46"/>
      <c r="D191" s="46"/>
      <c r="E191" s="46"/>
      <c r="F191" s="46"/>
      <c r="G191" s="46"/>
      <c r="H191" s="46"/>
      <c r="I191" s="383"/>
      <c r="J191" s="46"/>
      <c r="K191" s="46"/>
      <c r="L191" s="46"/>
      <c r="M191" s="77"/>
      <c r="N191" s="51"/>
      <c r="O191" s="46"/>
      <c r="P191" s="46"/>
      <c r="Q191" s="46"/>
      <c r="R191" s="46"/>
    </row>
    <row r="192" spans="1:18" x14ac:dyDescent="0.25">
      <c r="A192" s="46"/>
      <c r="B192" s="46"/>
      <c r="C192" s="46"/>
      <c r="D192" s="46"/>
      <c r="E192" s="46"/>
      <c r="F192" s="46"/>
      <c r="G192" s="46"/>
      <c r="H192" s="46"/>
      <c r="I192" s="383"/>
      <c r="J192" s="46"/>
      <c r="K192" s="46"/>
      <c r="L192" s="46"/>
      <c r="M192" s="77"/>
      <c r="N192" s="51"/>
      <c r="O192" s="46"/>
      <c r="P192" s="46"/>
      <c r="Q192" s="46"/>
      <c r="R192" s="46"/>
    </row>
    <row r="193" spans="1:18" x14ac:dyDescent="0.25">
      <c r="A193" s="46"/>
      <c r="B193" s="46"/>
      <c r="C193" s="46"/>
      <c r="D193" s="46"/>
      <c r="E193" s="46"/>
      <c r="F193" s="46"/>
      <c r="G193" s="46"/>
      <c r="H193" s="46"/>
      <c r="I193" s="383"/>
      <c r="J193" s="46"/>
      <c r="K193" s="46"/>
      <c r="L193" s="46"/>
      <c r="M193" s="77"/>
      <c r="N193" s="51"/>
      <c r="O193" s="46"/>
      <c r="P193" s="46"/>
      <c r="Q193" s="46"/>
      <c r="R193" s="46"/>
    </row>
    <row r="194" spans="1:18" x14ac:dyDescent="0.25">
      <c r="A194" s="46"/>
      <c r="B194" s="46"/>
      <c r="C194" s="46"/>
      <c r="D194" s="46"/>
      <c r="E194" s="46"/>
      <c r="F194" s="46"/>
      <c r="G194" s="46"/>
      <c r="H194" s="46"/>
      <c r="I194" s="383"/>
      <c r="J194" s="46"/>
      <c r="K194" s="46"/>
      <c r="L194" s="46"/>
      <c r="M194" s="77"/>
      <c r="N194" s="51"/>
      <c r="O194" s="46"/>
      <c r="P194" s="46"/>
      <c r="Q194" s="46"/>
      <c r="R194" s="46"/>
    </row>
    <row r="195" spans="1:18" x14ac:dyDescent="0.25">
      <c r="A195" s="46"/>
      <c r="B195" s="46"/>
      <c r="C195" s="46"/>
      <c r="D195" s="46"/>
      <c r="E195" s="46"/>
      <c r="F195" s="46"/>
      <c r="G195" s="46"/>
      <c r="H195" s="46"/>
      <c r="I195" s="383"/>
      <c r="J195" s="46"/>
      <c r="K195" s="46"/>
      <c r="L195" s="46"/>
      <c r="M195" s="77"/>
      <c r="N195" s="51"/>
      <c r="O195" s="46"/>
      <c r="P195" s="46"/>
      <c r="Q195" s="46"/>
      <c r="R195" s="46"/>
    </row>
    <row r="196" spans="1:18" x14ac:dyDescent="0.25">
      <c r="A196" s="46"/>
      <c r="B196" s="46"/>
      <c r="C196" s="46"/>
      <c r="D196" s="46"/>
      <c r="E196" s="46"/>
      <c r="F196" s="46"/>
      <c r="G196" s="46"/>
      <c r="H196" s="46"/>
      <c r="I196" s="383"/>
      <c r="J196" s="46"/>
      <c r="K196" s="46"/>
      <c r="L196" s="46"/>
      <c r="M196" s="77"/>
      <c r="N196" s="51"/>
      <c r="O196" s="46"/>
      <c r="P196" s="46"/>
      <c r="Q196" s="46"/>
      <c r="R196" s="46"/>
    </row>
    <row r="197" spans="1:18" x14ac:dyDescent="0.25">
      <c r="A197" s="46"/>
      <c r="B197" s="46"/>
      <c r="C197" s="46"/>
      <c r="D197" s="46"/>
      <c r="E197" s="46"/>
      <c r="F197" s="46"/>
      <c r="G197" s="46"/>
      <c r="H197" s="46"/>
      <c r="I197" s="383"/>
      <c r="J197" s="46"/>
      <c r="K197" s="46"/>
      <c r="L197" s="46"/>
      <c r="M197" s="77"/>
      <c r="N197" s="51"/>
      <c r="O197" s="46"/>
      <c r="P197" s="46"/>
      <c r="Q197" s="46"/>
      <c r="R197" s="46"/>
    </row>
    <row r="198" spans="1:18" x14ac:dyDescent="0.25">
      <c r="A198" s="46"/>
      <c r="B198" s="46"/>
      <c r="C198" s="46"/>
      <c r="D198" s="46"/>
      <c r="E198" s="46"/>
      <c r="F198" s="46"/>
      <c r="G198" s="46"/>
      <c r="H198" s="46"/>
      <c r="I198" s="383"/>
      <c r="J198" s="46"/>
      <c r="K198" s="46"/>
      <c r="L198" s="46"/>
      <c r="M198" s="77"/>
      <c r="N198" s="51"/>
      <c r="O198" s="46"/>
      <c r="P198" s="46"/>
      <c r="Q198" s="46"/>
      <c r="R198" s="46"/>
    </row>
    <row r="199" spans="1:18" x14ac:dyDescent="0.25">
      <c r="A199" s="46"/>
      <c r="B199" s="46"/>
      <c r="C199" s="46"/>
      <c r="D199" s="46"/>
      <c r="E199" s="46"/>
      <c r="F199" s="46"/>
      <c r="G199" s="46"/>
      <c r="H199" s="46"/>
      <c r="I199" s="383"/>
      <c r="J199" s="46"/>
      <c r="K199" s="46"/>
      <c r="L199" s="46"/>
      <c r="M199" s="77"/>
      <c r="N199" s="51"/>
      <c r="O199" s="46"/>
      <c r="P199" s="46"/>
      <c r="Q199" s="46"/>
      <c r="R199" s="46"/>
    </row>
    <row r="200" spans="1:18" x14ac:dyDescent="0.25">
      <c r="A200" s="46"/>
      <c r="B200" s="46"/>
      <c r="C200" s="46"/>
      <c r="D200" s="46"/>
      <c r="E200" s="46"/>
      <c r="F200" s="46"/>
      <c r="G200" s="46"/>
      <c r="H200" s="46"/>
      <c r="I200" s="383"/>
      <c r="J200" s="46"/>
      <c r="K200" s="46"/>
      <c r="L200" s="46"/>
      <c r="M200" s="77"/>
      <c r="N200" s="51"/>
      <c r="O200" s="46"/>
      <c r="P200" s="46"/>
      <c r="Q200" s="46"/>
      <c r="R200" s="46"/>
    </row>
    <row r="201" spans="1:18" x14ac:dyDescent="0.25">
      <c r="A201" s="46"/>
      <c r="B201" s="46"/>
      <c r="C201" s="46"/>
      <c r="D201" s="46"/>
      <c r="E201" s="46"/>
      <c r="F201" s="46"/>
      <c r="G201" s="46"/>
      <c r="H201" s="46"/>
      <c r="I201" s="383"/>
      <c r="J201" s="46"/>
      <c r="K201" s="46"/>
      <c r="L201" s="46"/>
      <c r="M201" s="77"/>
      <c r="N201" s="51"/>
      <c r="O201" s="46"/>
      <c r="P201" s="46"/>
      <c r="Q201" s="46"/>
      <c r="R201" s="46"/>
    </row>
    <row r="202" spans="1:18" x14ac:dyDescent="0.25">
      <c r="A202" s="46"/>
      <c r="B202" s="46"/>
      <c r="C202" s="46"/>
      <c r="D202" s="46"/>
      <c r="E202" s="46"/>
      <c r="F202" s="46"/>
      <c r="G202" s="46"/>
      <c r="H202" s="46"/>
      <c r="I202" s="383"/>
      <c r="J202" s="46"/>
      <c r="K202" s="46"/>
      <c r="L202" s="46"/>
      <c r="M202" s="77"/>
      <c r="N202" s="51"/>
      <c r="O202" s="46"/>
      <c r="P202" s="46"/>
      <c r="Q202" s="46"/>
      <c r="R202" s="46"/>
    </row>
  </sheetData>
  <sheetProtection algorithmName="SHA-512" hashValue="Is22SFp+G/hFhk2dsg+IcnPjG0Qe7Fri3dIqif+7grxADdJMiPhrX5qLOpBqGy6E4B1GPtYtI0jQYEiwW6Nd+w==" saltValue="v3xOasiP5P3dFDvuCZKmOA==" spinCount="100000" sheet="1" objects="1" scenarios="1"/>
  <mergeCells count="114">
    <mergeCell ref="E58:M58"/>
    <mergeCell ref="A30:M30"/>
    <mergeCell ref="M33:M34"/>
    <mergeCell ref="M60:M61"/>
    <mergeCell ref="M87:M88"/>
    <mergeCell ref="A77:I77"/>
    <mergeCell ref="A82:L82"/>
    <mergeCell ref="A83:L83"/>
    <mergeCell ref="A85:D85"/>
    <mergeCell ref="A58:D58"/>
    <mergeCell ref="A59:D59"/>
    <mergeCell ref="A60:A61"/>
    <mergeCell ref="D60:D61"/>
    <mergeCell ref="E60:E61"/>
    <mergeCell ref="F60:F61"/>
    <mergeCell ref="G60:G61"/>
    <mergeCell ref="H60:H61"/>
    <mergeCell ref="I60:I61"/>
    <mergeCell ref="J60:J61"/>
    <mergeCell ref="J33:J34"/>
    <mergeCell ref="B33:B34"/>
    <mergeCell ref="C33:C34"/>
    <mergeCell ref="B60:B61"/>
    <mergeCell ref="C60:C61"/>
    <mergeCell ref="M114:M115"/>
    <mergeCell ref="M141:M142"/>
    <mergeCell ref="E59:M59"/>
    <mergeCell ref="A84:M84"/>
    <mergeCell ref="E85:M85"/>
    <mergeCell ref="E86:M86"/>
    <mergeCell ref="A111:M111"/>
    <mergeCell ref="E112:M112"/>
    <mergeCell ref="E113:M113"/>
    <mergeCell ref="A138:M138"/>
    <mergeCell ref="E139:M139"/>
    <mergeCell ref="E140:M140"/>
    <mergeCell ref="J141:J142"/>
    <mergeCell ref="A131:I131"/>
    <mergeCell ref="A136:L136"/>
    <mergeCell ref="A137:L137"/>
    <mergeCell ref="A139:D139"/>
    <mergeCell ref="A113:D113"/>
    <mergeCell ref="A114:A115"/>
    <mergeCell ref="D114:D115"/>
    <mergeCell ref="E114:E115"/>
    <mergeCell ref="F114:F115"/>
    <mergeCell ref="G114:G115"/>
    <mergeCell ref="H114:H115"/>
    <mergeCell ref="A158:I158"/>
    <mergeCell ref="A140:D140"/>
    <mergeCell ref="A141:A142"/>
    <mergeCell ref="D141:D142"/>
    <mergeCell ref="E141:E142"/>
    <mergeCell ref="F141:F142"/>
    <mergeCell ref="G141:G142"/>
    <mergeCell ref="H141:H142"/>
    <mergeCell ref="I141:I142"/>
    <mergeCell ref="B141:B142"/>
    <mergeCell ref="C141:C142"/>
    <mergeCell ref="I114:I115"/>
    <mergeCell ref="J114:J115"/>
    <mergeCell ref="A109:L109"/>
    <mergeCell ref="A110:L110"/>
    <mergeCell ref="A112:D112"/>
    <mergeCell ref="A86:D86"/>
    <mergeCell ref="A87:A88"/>
    <mergeCell ref="D87:D88"/>
    <mergeCell ref="E87:E88"/>
    <mergeCell ref="F87:F88"/>
    <mergeCell ref="G87:G88"/>
    <mergeCell ref="H87:H88"/>
    <mergeCell ref="I87:I88"/>
    <mergeCell ref="J87:J88"/>
    <mergeCell ref="B87:B88"/>
    <mergeCell ref="C87:C88"/>
    <mergeCell ref="B114:B115"/>
    <mergeCell ref="C114:C115"/>
    <mergeCell ref="A23:I23"/>
    <mergeCell ref="A104:I104"/>
    <mergeCell ref="A6:A7"/>
    <mergeCell ref="D6:D7"/>
    <mergeCell ref="E6:E7"/>
    <mergeCell ref="F6:F7"/>
    <mergeCell ref="G6:G7"/>
    <mergeCell ref="A28:L28"/>
    <mergeCell ref="A29:L29"/>
    <mergeCell ref="A31:D31"/>
    <mergeCell ref="A32:D32"/>
    <mergeCell ref="A33:A34"/>
    <mergeCell ref="D33:D34"/>
    <mergeCell ref="A50:I50"/>
    <mergeCell ref="A55:L55"/>
    <mergeCell ref="A56:L56"/>
    <mergeCell ref="E33:E34"/>
    <mergeCell ref="F33:F34"/>
    <mergeCell ref="G33:G34"/>
    <mergeCell ref="H33:H34"/>
    <mergeCell ref="I33:I34"/>
    <mergeCell ref="E31:M31"/>
    <mergeCell ref="E32:M32"/>
    <mergeCell ref="A57:M57"/>
    <mergeCell ref="M6:M7"/>
    <mergeCell ref="E4:M4"/>
    <mergeCell ref="E5:M5"/>
    <mergeCell ref="H6:H7"/>
    <mergeCell ref="I6:I7"/>
    <mergeCell ref="J6:J7"/>
    <mergeCell ref="A1:L1"/>
    <mergeCell ref="A2:L2"/>
    <mergeCell ref="A4:D4"/>
    <mergeCell ref="A5:D5"/>
    <mergeCell ref="A3:M3"/>
    <mergeCell ref="B6:B7"/>
    <mergeCell ref="C6:C7"/>
  </mergeCells>
  <dataValidations count="2">
    <dataValidation type="list" allowBlank="1" showInputMessage="1" showErrorMessage="1" prompt="Lütfen, Hizmet Alımının yapıldığı ülkeyi listeden seçiniz." sqref="M8:M22 M35:M49 M62:M76 M89:M103 M116:M130 M143:M157" xr:uid="{00000000-0002-0000-1200-000000000000}">
      <formula1>ulkeler</formula1>
    </dataValidation>
    <dataValidation type="decimal" allowBlank="1" showInputMessage="1" showErrorMessage="1" error="Belge Tarihi,Belge Numarası, KDV Dahil Tutar ve Hizmet Alımı Yapılan Ülke doldurulduktan sonra KDV Hariç Tutar doldurulabilir." prompt="Belge Tarihi,Belge Numarası, KDV Dahil Tutar ve Hizmet Alımı Yapılan Ülke doldurulduktan sonra KDV Hariç Tutar doldurulabilir." sqref="K8:K22 K35:K49 K62:K76 K89:K103 K116:K130 K143:K157" xr:uid="{00000000-0002-0000-1200-000001000000}">
      <formula1>0</formula1>
      <formula2>P8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3" max="1048575" man="1"/>
  </colBreaks>
  <ignoredErrors>
    <ignoredError sqref="N9:N29 N33:N56 N60:N83 N87:N110 N114:N137 N141:N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8"/>
  <sheetViews>
    <sheetView zoomScaleNormal="100" workbookViewId="0">
      <selection activeCell="C18" sqref="C18"/>
    </sheetView>
  </sheetViews>
  <sheetFormatPr defaultColWidth="9.140625" defaultRowHeight="15" x14ac:dyDescent="0.25"/>
  <cols>
    <col min="1" max="1" width="31.28515625" style="64" bestFit="1" customWidth="1"/>
    <col min="2" max="2" width="5.28515625" style="94" customWidth="1"/>
    <col min="3" max="3" width="62.42578125" style="64" customWidth="1"/>
    <col min="4" max="4" width="9.140625" style="64"/>
    <col min="5" max="6" width="10.7109375" style="64" customWidth="1"/>
    <col min="7" max="16384" width="9.140625" style="64"/>
  </cols>
  <sheetData>
    <row r="1" spans="1:3" ht="21" x14ac:dyDescent="0.25">
      <c r="A1" s="463" t="s">
        <v>8</v>
      </c>
      <c r="B1" s="463"/>
      <c r="C1" s="463"/>
    </row>
    <row r="3" spans="1:3" ht="21" x14ac:dyDescent="0.25">
      <c r="A3" s="463" t="s">
        <v>133</v>
      </c>
      <c r="B3" s="463"/>
      <c r="C3" s="463"/>
    </row>
    <row r="4" spans="1:3" ht="21.2" x14ac:dyDescent="0.35">
      <c r="A4" s="263"/>
      <c r="B4" s="216"/>
      <c r="C4" s="216"/>
    </row>
    <row r="5" spans="1:3" ht="21" x14ac:dyDescent="0.25">
      <c r="A5" s="463" t="s">
        <v>150</v>
      </c>
      <c r="B5" s="463"/>
      <c r="C5" s="463"/>
    </row>
    <row r="6" spans="1:3" ht="21.2" x14ac:dyDescent="0.25">
      <c r="A6" s="263"/>
    </row>
    <row r="7" spans="1:3" ht="21.2" x14ac:dyDescent="0.25">
      <c r="A7" s="463" t="s">
        <v>166</v>
      </c>
      <c r="B7" s="463"/>
      <c r="C7" s="463"/>
    </row>
    <row r="8" spans="1:3" ht="21.2" x14ac:dyDescent="0.25">
      <c r="A8" s="464"/>
      <c r="B8" s="464"/>
      <c r="C8" s="464"/>
    </row>
    <row r="9" spans="1:3" ht="28.5" x14ac:dyDescent="0.25">
      <c r="A9" s="465" t="s">
        <v>132</v>
      </c>
      <c r="B9" s="465"/>
      <c r="C9" s="465"/>
    </row>
    <row r="10" spans="1:3" ht="15.75" x14ac:dyDescent="0.25">
      <c r="A10" s="460" t="s">
        <v>131</v>
      </c>
      <c r="B10" s="460"/>
      <c r="C10" s="460"/>
    </row>
    <row r="11" spans="1:3" ht="15.75" x14ac:dyDescent="0.25">
      <c r="A11" s="261"/>
    </row>
    <row r="12" spans="1:3" ht="21.2" x14ac:dyDescent="0.25">
      <c r="A12" s="463" t="str">
        <f>IF(YilDonem&lt;&gt;"",CONCATENATE(YilDonem," dönemine aittir."),"")</f>
        <v/>
      </c>
      <c r="B12" s="463"/>
      <c r="C12" s="463"/>
    </row>
    <row r="13" spans="1:3" ht="15.75" x14ac:dyDescent="0.25">
      <c r="A13" s="261"/>
    </row>
    <row r="14" spans="1:3" ht="15.75" x14ac:dyDescent="0.25">
      <c r="A14" s="261"/>
    </row>
    <row r="15" spans="1:3" ht="18.75" x14ac:dyDescent="0.25">
      <c r="A15" s="262"/>
    </row>
    <row r="16" spans="1:3" ht="15.75" x14ac:dyDescent="0.25">
      <c r="A16" s="100"/>
    </row>
    <row r="17" spans="1:6" ht="24.95" customHeight="1" x14ac:dyDescent="0.25">
      <c r="A17" s="312" t="s">
        <v>193</v>
      </c>
      <c r="B17" s="311" t="s">
        <v>9</v>
      </c>
      <c r="C17" s="181" t="str">
        <f>IF(ProjeNo&gt;0,ProjeNo,"")</f>
        <v/>
      </c>
    </row>
    <row r="18" spans="1:6" ht="50.1" customHeight="1" x14ac:dyDescent="0.25">
      <c r="A18" s="312" t="s">
        <v>10</v>
      </c>
      <c r="B18" s="311" t="s">
        <v>9</v>
      </c>
      <c r="C18" s="101"/>
      <c r="D18" s="459" t="str">
        <f>IF(C21&lt;&gt;"","","SOL TARAFTAKİ BOYALI HÜCRELER DOLDURULMALIDIR.")</f>
        <v>SOL TARAFTAKİ BOYALI HÜCRELER DOLDURULMALIDIR.</v>
      </c>
      <c r="E18" s="459"/>
      <c r="F18" s="459"/>
    </row>
    <row r="19" spans="1:6" ht="50.1" customHeight="1" x14ac:dyDescent="0.25">
      <c r="A19" s="312" t="s">
        <v>11</v>
      </c>
      <c r="B19" s="311" t="s">
        <v>9</v>
      </c>
      <c r="C19" s="101"/>
      <c r="D19" s="459"/>
      <c r="E19" s="459"/>
      <c r="F19" s="459"/>
    </row>
    <row r="20" spans="1:6" ht="24.95" customHeight="1" x14ac:dyDescent="0.25">
      <c r="A20" s="312" t="s">
        <v>12</v>
      </c>
      <c r="B20" s="311" t="s">
        <v>9</v>
      </c>
      <c r="C20" s="218"/>
      <c r="D20" s="459"/>
      <c r="E20" s="459"/>
      <c r="F20" s="459"/>
    </row>
    <row r="21" spans="1:6" ht="24.95" customHeight="1" x14ac:dyDescent="0.25">
      <c r="A21" s="312" t="s">
        <v>13</v>
      </c>
      <c r="B21" s="311" t="s">
        <v>9</v>
      </c>
      <c r="C21" s="217"/>
      <c r="D21" s="459"/>
      <c r="E21" s="459"/>
      <c r="F21" s="459"/>
    </row>
    <row r="22" spans="1:6" ht="40.15" customHeight="1" x14ac:dyDescent="0.25">
      <c r="A22" s="312" t="s">
        <v>171</v>
      </c>
      <c r="B22" s="267"/>
      <c r="C22" s="182" t="str">
        <f>IF('Proje ve Personel Bilgileri'!D8&gt;0,'Proje ve Personel Bilgileri'!D8,"")</f>
        <v/>
      </c>
    </row>
    <row r="23" spans="1:6" ht="40.15" customHeight="1" x14ac:dyDescent="0.25">
      <c r="A23" s="312" t="s">
        <v>172</v>
      </c>
      <c r="B23" s="267"/>
      <c r="C23" s="183" t="str">
        <f>IF('Proje ve Personel Bilgileri'!D9,'Proje ve Personel Bilgileri'!D9,"")</f>
        <v/>
      </c>
    </row>
    <row r="24" spans="1:6" ht="15.75" x14ac:dyDescent="0.25">
      <c r="A24" s="102"/>
    </row>
    <row r="25" spans="1:6" ht="15.75" x14ac:dyDescent="0.25">
      <c r="A25" s="102"/>
    </row>
    <row r="26" spans="1:6" ht="15.75" x14ac:dyDescent="0.25">
      <c r="A26" s="102"/>
    </row>
    <row r="27" spans="1:6" ht="15.75" x14ac:dyDescent="0.25">
      <c r="A27" s="102"/>
    </row>
    <row r="28" spans="1:6" ht="15.75" x14ac:dyDescent="0.25">
      <c r="A28" s="102"/>
    </row>
    <row r="29" spans="1:6" ht="15.75" x14ac:dyDescent="0.25">
      <c r="A29" s="102"/>
    </row>
    <row r="30" spans="1:6" ht="15.75" x14ac:dyDescent="0.25">
      <c r="A30" s="102"/>
    </row>
    <row r="31" spans="1:6" ht="15.75" x14ac:dyDescent="0.25">
      <c r="A31" s="102"/>
    </row>
    <row r="32" spans="1:6" ht="15.75" x14ac:dyDescent="0.25">
      <c r="A32" s="102"/>
    </row>
    <row r="33" spans="1:3" ht="18.75" x14ac:dyDescent="0.25">
      <c r="A33" s="103"/>
    </row>
    <row r="34" spans="1:3" ht="18.75" x14ac:dyDescent="0.25">
      <c r="A34" s="103"/>
    </row>
    <row r="35" spans="1:3" ht="18.75" x14ac:dyDescent="0.25">
      <c r="A35" s="103"/>
    </row>
    <row r="36" spans="1:3" ht="18.75" x14ac:dyDescent="0.25">
      <c r="A36" s="461" t="s">
        <v>8</v>
      </c>
      <c r="B36" s="461"/>
      <c r="C36" s="461"/>
    </row>
    <row r="37" spans="1:3" ht="18.75" x14ac:dyDescent="0.3">
      <c r="A37" s="462">
        <v>44197</v>
      </c>
      <c r="B37" s="462"/>
      <c r="C37" s="462"/>
    </row>
    <row r="39" spans="1:3" ht="17.25" x14ac:dyDescent="0.3">
      <c r="A39" s="97"/>
      <c r="C39" s="98"/>
    </row>
    <row r="40" spans="1:3" ht="17.25" x14ac:dyDescent="0.3">
      <c r="A40" s="97"/>
      <c r="C40" s="98"/>
    </row>
    <row r="41" spans="1:3" ht="17.25" x14ac:dyDescent="0.3">
      <c r="A41" s="97"/>
      <c r="C41" s="98"/>
    </row>
    <row r="42" spans="1:3" ht="17.25" x14ac:dyDescent="0.3">
      <c r="A42" s="97"/>
      <c r="C42" s="98"/>
    </row>
    <row r="43" spans="1:3" ht="17.25" x14ac:dyDescent="0.3">
      <c r="A43" s="97"/>
      <c r="C43" s="98"/>
    </row>
    <row r="44" spans="1:3" ht="17.25" x14ac:dyDescent="0.3">
      <c r="A44" s="97"/>
      <c r="C44" s="98"/>
    </row>
    <row r="45" spans="1:3" ht="17.25" x14ac:dyDescent="0.3">
      <c r="A45" s="97"/>
      <c r="C45" s="98"/>
    </row>
    <row r="46" spans="1:3" ht="17.25" x14ac:dyDescent="0.3">
      <c r="A46" s="97"/>
      <c r="C46" s="98"/>
    </row>
    <row r="47" spans="1:3" ht="17.25" x14ac:dyDescent="0.25">
      <c r="A47" s="104"/>
    </row>
    <row r="48" spans="1:3" ht="17.25" x14ac:dyDescent="0.25">
      <c r="A48" s="104"/>
    </row>
  </sheetData>
  <sheetProtection algorithmName="SHA-512" hashValue="iYPVRZI0OmjUx3d5taw/HSTUrcouqywfRq1oy+6RbD/hoe5jTCMqltQOglNmbb2ubnQlBrbcOh613F3OQiqgIA==" saltValue="DfJ0GryAZPo2SN/dYczsvA==" spinCount="100000" sheet="1" objects="1" scenarios="1"/>
  <mergeCells count="11">
    <mergeCell ref="D18:F21"/>
    <mergeCell ref="A10:C10"/>
    <mergeCell ref="A36:C36"/>
    <mergeCell ref="A37:C37"/>
    <mergeCell ref="A1:C1"/>
    <mergeCell ref="A3:C3"/>
    <mergeCell ref="A5:C5"/>
    <mergeCell ref="A8:C8"/>
    <mergeCell ref="A9:C9"/>
    <mergeCell ref="A12:C12"/>
    <mergeCell ref="A7:C7"/>
  </mergeCells>
  <conditionalFormatting sqref="C17:C23">
    <cfRule type="expression" dxfId="27"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O1699"/>
  <sheetViews>
    <sheetView zoomScale="70" zoomScaleNormal="70" zoomScaleSheetLayoutView="100" workbookViewId="0">
      <selection activeCell="H8" sqref="H8"/>
    </sheetView>
  </sheetViews>
  <sheetFormatPr defaultColWidth="8.85546875" defaultRowHeight="30.2" customHeight="1" x14ac:dyDescent="0.25"/>
  <cols>
    <col min="1" max="1" width="7" style="24" customWidth="1"/>
    <col min="2" max="2" width="12.7109375" style="24" customWidth="1"/>
    <col min="3" max="3" width="43.7109375" style="24" customWidth="1"/>
    <col min="4" max="4" width="14.140625" style="24" customWidth="1"/>
    <col min="5" max="5" width="45.7109375" style="24" customWidth="1"/>
    <col min="6" max="7" width="16.7109375" style="24" customWidth="1"/>
    <col min="8" max="8" width="40.7109375" style="24" customWidth="1"/>
    <col min="9" max="10" width="16.7109375" style="24" customWidth="1"/>
    <col min="11" max="11" width="45.28515625" style="69" customWidth="1"/>
    <col min="12" max="12" width="8.85546875" style="37" hidden="1" customWidth="1"/>
    <col min="13" max="13" width="34.5703125" style="37" hidden="1" customWidth="1"/>
    <col min="14" max="14" width="8.85546875" style="70" hidden="1" customWidth="1"/>
    <col min="15" max="15" width="9.5703125" style="70" hidden="1" customWidth="1"/>
    <col min="16" max="16384" width="8.85546875" style="24"/>
  </cols>
  <sheetData>
    <row r="1" spans="1:15" ht="30.2" customHeight="1" x14ac:dyDescent="0.25">
      <c r="A1" s="555" t="s">
        <v>105</v>
      </c>
      <c r="B1" s="555"/>
      <c r="C1" s="555"/>
      <c r="D1" s="555"/>
      <c r="E1" s="555"/>
      <c r="F1" s="555"/>
      <c r="G1" s="555"/>
      <c r="H1" s="555"/>
      <c r="I1" s="555"/>
      <c r="J1" s="555"/>
      <c r="K1" s="66"/>
      <c r="L1" s="39"/>
      <c r="M1" s="112" t="str">
        <f>CONCATENATE("A1:H",MAX(L:L))</f>
        <v>A1:H34</v>
      </c>
      <c r="O1" s="109" t="str">
        <f>CONCATENATE("A1:J",MAX(N:N))</f>
        <v>A1:J34</v>
      </c>
    </row>
    <row r="2" spans="1:15" ht="30.2" customHeight="1" x14ac:dyDescent="0.25">
      <c r="A2" s="508" t="str">
        <f>IF(YilDonem&lt;&gt;"",CONCATENATE(YilDonem," dönemine aittir."),"")</f>
        <v/>
      </c>
      <c r="B2" s="508"/>
      <c r="C2" s="508"/>
      <c r="D2" s="508"/>
      <c r="E2" s="508"/>
      <c r="F2" s="508"/>
      <c r="G2" s="508"/>
      <c r="H2" s="508"/>
      <c r="I2" s="508"/>
      <c r="J2" s="508"/>
      <c r="K2" s="66"/>
      <c r="L2" s="39"/>
      <c r="M2" s="39"/>
    </row>
    <row r="3" spans="1:15" ht="30.2" customHeight="1" thickBot="1" x14ac:dyDescent="0.3">
      <c r="A3" s="545" t="s">
        <v>129</v>
      </c>
      <c r="B3" s="545"/>
      <c r="C3" s="545"/>
      <c r="D3" s="545"/>
      <c r="E3" s="545"/>
      <c r="F3" s="545"/>
      <c r="G3" s="545"/>
      <c r="H3" s="545"/>
      <c r="I3" s="545"/>
      <c r="J3" s="545"/>
      <c r="K3" s="66"/>
      <c r="L3" s="39"/>
      <c r="M3" s="39"/>
    </row>
    <row r="4" spans="1:15" ht="30.2" customHeight="1" thickBot="1" x14ac:dyDescent="0.3">
      <c r="A4" s="546" t="s">
        <v>167</v>
      </c>
      <c r="B4" s="547"/>
      <c r="C4" s="547"/>
      <c r="D4" s="548"/>
      <c r="E4" s="546" t="str">
        <f>IF(ProjeNo&gt;0,ProjeNo,"")</f>
        <v/>
      </c>
      <c r="F4" s="547"/>
      <c r="G4" s="547"/>
      <c r="H4" s="547"/>
      <c r="I4" s="547"/>
      <c r="J4" s="548"/>
      <c r="K4" s="66"/>
      <c r="L4" s="39"/>
      <c r="M4" s="39"/>
    </row>
    <row r="5" spans="1:15" ht="30.2" customHeight="1" thickBot="1" x14ac:dyDescent="0.3">
      <c r="A5" s="549" t="s">
        <v>168</v>
      </c>
      <c r="B5" s="550"/>
      <c r="C5" s="550"/>
      <c r="D5" s="551"/>
      <c r="E5" s="552" t="str">
        <f>IF(ProjeAdi&gt;0,ProjeAdi,"")</f>
        <v/>
      </c>
      <c r="F5" s="553"/>
      <c r="G5" s="553"/>
      <c r="H5" s="553"/>
      <c r="I5" s="553"/>
      <c r="J5" s="554"/>
      <c r="K5" s="66"/>
      <c r="L5" s="39"/>
      <c r="M5" s="39"/>
    </row>
    <row r="6" spans="1:15" s="26" customFormat="1" ht="30.2" customHeight="1" thickBot="1" x14ac:dyDescent="0.3">
      <c r="A6" s="543" t="s">
        <v>3</v>
      </c>
      <c r="B6" s="543" t="s">
        <v>182</v>
      </c>
      <c r="C6" s="543" t="s">
        <v>183</v>
      </c>
      <c r="D6" s="543" t="s">
        <v>102</v>
      </c>
      <c r="E6" s="543" t="s">
        <v>103</v>
      </c>
      <c r="F6" s="543" t="s">
        <v>104</v>
      </c>
      <c r="G6" s="543" t="s">
        <v>82</v>
      </c>
      <c r="H6" s="543" t="s">
        <v>83</v>
      </c>
      <c r="I6" s="363" t="s">
        <v>84</v>
      </c>
      <c r="J6" s="363" t="s">
        <v>84</v>
      </c>
      <c r="K6" s="67"/>
      <c r="L6" s="40"/>
      <c r="M6" s="40"/>
      <c r="N6" s="70"/>
      <c r="O6" s="70"/>
    </row>
    <row r="7" spans="1:15" ht="30.2" customHeight="1" thickBot="1" x14ac:dyDescent="0.3">
      <c r="A7" s="559"/>
      <c r="B7" s="544"/>
      <c r="C7" s="544"/>
      <c r="D7" s="559"/>
      <c r="E7" s="544"/>
      <c r="F7" s="559"/>
      <c r="G7" s="559"/>
      <c r="H7" s="559"/>
      <c r="I7" s="395" t="s">
        <v>85</v>
      </c>
      <c r="J7" s="395" t="s">
        <v>88</v>
      </c>
      <c r="K7" s="66"/>
      <c r="L7" s="39"/>
      <c r="M7" s="39"/>
      <c r="N7" s="71"/>
      <c r="O7" s="71"/>
    </row>
    <row r="8" spans="1:15" ht="30.2" customHeight="1" x14ac:dyDescent="0.25">
      <c r="A8" s="364">
        <v>1</v>
      </c>
      <c r="B8" s="411"/>
      <c r="C8" s="412"/>
      <c r="D8" s="413"/>
      <c r="E8" s="119" t="s">
        <v>106</v>
      </c>
      <c r="F8" s="414"/>
      <c r="G8" s="415"/>
      <c r="H8" s="416"/>
      <c r="I8" s="210">
        <f>stoktoplam</f>
        <v>0</v>
      </c>
      <c r="J8" s="417"/>
      <c r="K8" s="398"/>
      <c r="L8" s="368"/>
      <c r="M8" s="399"/>
    </row>
    <row r="9" spans="1:15" ht="30.2" customHeight="1" x14ac:dyDescent="0.25">
      <c r="A9" s="374">
        <v>2</v>
      </c>
      <c r="B9" s="292"/>
      <c r="C9" s="278"/>
      <c r="D9" s="293"/>
      <c r="E9" s="19"/>
      <c r="F9" s="20"/>
      <c r="G9" s="42"/>
      <c r="H9" s="82"/>
      <c r="I9" s="199"/>
      <c r="J9" s="193"/>
      <c r="K9" s="113" t="str">
        <f t="shared" ref="K9:K27" si="0">IF(AND(COUNTA(D9:F9)&gt;0,L9=1),"Belge Tarihi,Belge Numarası ve KDV Dahil Tutar doldurulduktan sonra KDV Hariç Tutar doldurulabilir.","")</f>
        <v/>
      </c>
      <c r="L9" s="115">
        <f t="shared" ref="L9:L27" si="1">IF(COUNTA(G9:H9)+COUNTA(J9)=3,0,1)</f>
        <v>1</v>
      </c>
      <c r="M9" s="114">
        <f t="shared" ref="M9:M27" si="2">IF(L9=1,0,100000000)</f>
        <v>0</v>
      </c>
    </row>
    <row r="10" spans="1:15" ht="30.2" customHeight="1" x14ac:dyDescent="0.25">
      <c r="A10" s="374">
        <v>3</v>
      </c>
      <c r="B10" s="292"/>
      <c r="C10" s="278"/>
      <c r="D10" s="293"/>
      <c r="E10" s="19"/>
      <c r="F10" s="20"/>
      <c r="G10" s="42"/>
      <c r="H10" s="82"/>
      <c r="I10" s="199"/>
      <c r="J10" s="193"/>
      <c r="K10" s="113" t="str">
        <f t="shared" si="0"/>
        <v/>
      </c>
      <c r="L10" s="115">
        <f t="shared" si="1"/>
        <v>1</v>
      </c>
      <c r="M10" s="114">
        <f t="shared" si="2"/>
        <v>0</v>
      </c>
    </row>
    <row r="11" spans="1:15" ht="30.2" customHeight="1" x14ac:dyDescent="0.25">
      <c r="A11" s="374">
        <v>4</v>
      </c>
      <c r="B11" s="292"/>
      <c r="C11" s="278"/>
      <c r="D11" s="293"/>
      <c r="E11" s="19"/>
      <c r="F11" s="20"/>
      <c r="G11" s="42"/>
      <c r="H11" s="82"/>
      <c r="I11" s="199"/>
      <c r="J11" s="193"/>
      <c r="K11" s="113" t="str">
        <f t="shared" si="0"/>
        <v/>
      </c>
      <c r="L11" s="115">
        <f t="shared" si="1"/>
        <v>1</v>
      </c>
      <c r="M11" s="114">
        <f t="shared" si="2"/>
        <v>0</v>
      </c>
    </row>
    <row r="12" spans="1:15" ht="30.2" customHeight="1" x14ac:dyDescent="0.25">
      <c r="A12" s="374">
        <v>5</v>
      </c>
      <c r="B12" s="292"/>
      <c r="C12" s="278"/>
      <c r="D12" s="293"/>
      <c r="E12" s="19"/>
      <c r="F12" s="20"/>
      <c r="G12" s="42"/>
      <c r="H12" s="82"/>
      <c r="I12" s="199"/>
      <c r="J12" s="193"/>
      <c r="K12" s="113" t="str">
        <f t="shared" si="0"/>
        <v/>
      </c>
      <c r="L12" s="115">
        <f t="shared" si="1"/>
        <v>1</v>
      </c>
      <c r="M12" s="114">
        <f t="shared" si="2"/>
        <v>0</v>
      </c>
    </row>
    <row r="13" spans="1:15" ht="30.2" customHeight="1" x14ac:dyDescent="0.25">
      <c r="A13" s="374">
        <v>6</v>
      </c>
      <c r="B13" s="292"/>
      <c r="C13" s="278"/>
      <c r="D13" s="293"/>
      <c r="E13" s="19"/>
      <c r="F13" s="20"/>
      <c r="G13" s="42"/>
      <c r="H13" s="82"/>
      <c r="I13" s="199"/>
      <c r="J13" s="193"/>
      <c r="K13" s="113" t="str">
        <f t="shared" si="0"/>
        <v/>
      </c>
      <c r="L13" s="115">
        <f t="shared" si="1"/>
        <v>1</v>
      </c>
      <c r="M13" s="114">
        <f t="shared" si="2"/>
        <v>0</v>
      </c>
    </row>
    <row r="14" spans="1:15" ht="30.2" customHeight="1" x14ac:dyDescent="0.25">
      <c r="A14" s="374">
        <v>7</v>
      </c>
      <c r="B14" s="292"/>
      <c r="C14" s="278"/>
      <c r="D14" s="293"/>
      <c r="E14" s="19"/>
      <c r="F14" s="20"/>
      <c r="G14" s="42"/>
      <c r="H14" s="82"/>
      <c r="I14" s="199"/>
      <c r="J14" s="193"/>
      <c r="K14" s="113" t="str">
        <f t="shared" si="0"/>
        <v/>
      </c>
      <c r="L14" s="115">
        <f t="shared" si="1"/>
        <v>1</v>
      </c>
      <c r="M14" s="114">
        <f t="shared" si="2"/>
        <v>0</v>
      </c>
    </row>
    <row r="15" spans="1:15" ht="30.2" customHeight="1" x14ac:dyDescent="0.25">
      <c r="A15" s="374">
        <v>8</v>
      </c>
      <c r="B15" s="292"/>
      <c r="C15" s="278"/>
      <c r="D15" s="293"/>
      <c r="E15" s="19"/>
      <c r="F15" s="20"/>
      <c r="G15" s="42"/>
      <c r="H15" s="82"/>
      <c r="I15" s="199"/>
      <c r="J15" s="193"/>
      <c r="K15" s="113" t="str">
        <f t="shared" si="0"/>
        <v/>
      </c>
      <c r="L15" s="115">
        <f t="shared" si="1"/>
        <v>1</v>
      </c>
      <c r="M15" s="114">
        <f t="shared" si="2"/>
        <v>0</v>
      </c>
    </row>
    <row r="16" spans="1:15" ht="30.2" customHeight="1" x14ac:dyDescent="0.25">
      <c r="A16" s="374">
        <v>9</v>
      </c>
      <c r="B16" s="292"/>
      <c r="C16" s="278"/>
      <c r="D16" s="293"/>
      <c r="E16" s="19"/>
      <c r="F16" s="20"/>
      <c r="G16" s="42"/>
      <c r="H16" s="82"/>
      <c r="I16" s="199"/>
      <c r="J16" s="193"/>
      <c r="K16" s="113" t="str">
        <f t="shared" si="0"/>
        <v/>
      </c>
      <c r="L16" s="115">
        <f t="shared" si="1"/>
        <v>1</v>
      </c>
      <c r="M16" s="114">
        <f t="shared" si="2"/>
        <v>0</v>
      </c>
    </row>
    <row r="17" spans="1:14" ht="30.2" customHeight="1" x14ac:dyDescent="0.25">
      <c r="A17" s="374">
        <v>10</v>
      </c>
      <c r="B17" s="292"/>
      <c r="C17" s="278"/>
      <c r="D17" s="293"/>
      <c r="E17" s="19"/>
      <c r="F17" s="20"/>
      <c r="G17" s="42"/>
      <c r="H17" s="82"/>
      <c r="I17" s="199"/>
      <c r="J17" s="193"/>
      <c r="K17" s="113" t="str">
        <f t="shared" si="0"/>
        <v/>
      </c>
      <c r="L17" s="115">
        <f t="shared" si="1"/>
        <v>1</v>
      </c>
      <c r="M17" s="114">
        <f t="shared" si="2"/>
        <v>0</v>
      </c>
    </row>
    <row r="18" spans="1:14" ht="30.2" customHeight="1" x14ac:dyDescent="0.25">
      <c r="A18" s="374">
        <v>11</v>
      </c>
      <c r="B18" s="292"/>
      <c r="C18" s="278"/>
      <c r="D18" s="293"/>
      <c r="E18" s="19"/>
      <c r="F18" s="20"/>
      <c r="G18" s="42"/>
      <c r="H18" s="82"/>
      <c r="I18" s="199"/>
      <c r="J18" s="193"/>
      <c r="K18" s="113" t="str">
        <f t="shared" si="0"/>
        <v/>
      </c>
      <c r="L18" s="115">
        <f t="shared" si="1"/>
        <v>1</v>
      </c>
      <c r="M18" s="114">
        <f t="shared" si="2"/>
        <v>0</v>
      </c>
    </row>
    <row r="19" spans="1:14" ht="30.2" customHeight="1" x14ac:dyDescent="0.25">
      <c r="A19" s="374">
        <v>12</v>
      </c>
      <c r="B19" s="292"/>
      <c r="C19" s="278"/>
      <c r="D19" s="293"/>
      <c r="E19" s="19"/>
      <c r="F19" s="20"/>
      <c r="G19" s="42"/>
      <c r="H19" s="82"/>
      <c r="I19" s="199"/>
      <c r="J19" s="193"/>
      <c r="K19" s="113" t="str">
        <f t="shared" si="0"/>
        <v/>
      </c>
      <c r="L19" s="115">
        <f t="shared" si="1"/>
        <v>1</v>
      </c>
      <c r="M19" s="114">
        <f t="shared" si="2"/>
        <v>0</v>
      </c>
    </row>
    <row r="20" spans="1:14" ht="30.2" customHeight="1" x14ac:dyDescent="0.25">
      <c r="A20" s="374">
        <v>13</v>
      </c>
      <c r="B20" s="292"/>
      <c r="C20" s="278"/>
      <c r="D20" s="293"/>
      <c r="E20" s="19"/>
      <c r="F20" s="20"/>
      <c r="G20" s="42"/>
      <c r="H20" s="82"/>
      <c r="I20" s="199"/>
      <c r="J20" s="193"/>
      <c r="K20" s="113" t="str">
        <f t="shared" si="0"/>
        <v/>
      </c>
      <c r="L20" s="115">
        <f t="shared" si="1"/>
        <v>1</v>
      </c>
      <c r="M20" s="114">
        <f t="shared" si="2"/>
        <v>0</v>
      </c>
    </row>
    <row r="21" spans="1:14" ht="30.2" customHeight="1" x14ac:dyDescent="0.25">
      <c r="A21" s="374">
        <v>14</v>
      </c>
      <c r="B21" s="292"/>
      <c r="C21" s="278"/>
      <c r="D21" s="293"/>
      <c r="E21" s="19"/>
      <c r="F21" s="20"/>
      <c r="G21" s="42"/>
      <c r="H21" s="82"/>
      <c r="I21" s="199"/>
      <c r="J21" s="193"/>
      <c r="K21" s="113" t="str">
        <f t="shared" si="0"/>
        <v/>
      </c>
      <c r="L21" s="115">
        <f t="shared" si="1"/>
        <v>1</v>
      </c>
      <c r="M21" s="114">
        <f t="shared" si="2"/>
        <v>0</v>
      </c>
    </row>
    <row r="22" spans="1:14" ht="30.2" customHeight="1" x14ac:dyDescent="0.25">
      <c r="A22" s="374">
        <v>15</v>
      </c>
      <c r="B22" s="292"/>
      <c r="C22" s="278"/>
      <c r="D22" s="293"/>
      <c r="E22" s="19"/>
      <c r="F22" s="20"/>
      <c r="G22" s="42"/>
      <c r="H22" s="82"/>
      <c r="I22" s="199"/>
      <c r="J22" s="193"/>
      <c r="K22" s="113" t="str">
        <f t="shared" si="0"/>
        <v/>
      </c>
      <c r="L22" s="115">
        <f t="shared" si="1"/>
        <v>1</v>
      </c>
      <c r="M22" s="114">
        <f t="shared" si="2"/>
        <v>0</v>
      </c>
    </row>
    <row r="23" spans="1:14" ht="30.2" customHeight="1" x14ac:dyDescent="0.25">
      <c r="A23" s="374">
        <v>16</v>
      </c>
      <c r="B23" s="292"/>
      <c r="C23" s="278"/>
      <c r="D23" s="293"/>
      <c r="E23" s="19"/>
      <c r="F23" s="20"/>
      <c r="G23" s="42"/>
      <c r="H23" s="82"/>
      <c r="I23" s="199"/>
      <c r="J23" s="193"/>
      <c r="K23" s="113" t="str">
        <f t="shared" si="0"/>
        <v/>
      </c>
      <c r="L23" s="115">
        <f t="shared" si="1"/>
        <v>1</v>
      </c>
      <c r="M23" s="114">
        <f t="shared" si="2"/>
        <v>0</v>
      </c>
    </row>
    <row r="24" spans="1:14" ht="30.2" customHeight="1" x14ac:dyDescent="0.25">
      <c r="A24" s="374">
        <v>17</v>
      </c>
      <c r="B24" s="292"/>
      <c r="C24" s="278"/>
      <c r="D24" s="293"/>
      <c r="E24" s="19"/>
      <c r="F24" s="20"/>
      <c r="G24" s="42"/>
      <c r="H24" s="82"/>
      <c r="I24" s="199"/>
      <c r="J24" s="193"/>
      <c r="K24" s="113" t="str">
        <f t="shared" si="0"/>
        <v/>
      </c>
      <c r="L24" s="115">
        <f t="shared" si="1"/>
        <v>1</v>
      </c>
      <c r="M24" s="114">
        <f t="shared" si="2"/>
        <v>0</v>
      </c>
    </row>
    <row r="25" spans="1:14" ht="30.2" customHeight="1" x14ac:dyDescent="0.25">
      <c r="A25" s="374">
        <v>18</v>
      </c>
      <c r="B25" s="292"/>
      <c r="C25" s="278"/>
      <c r="D25" s="293"/>
      <c r="E25" s="19"/>
      <c r="F25" s="20"/>
      <c r="G25" s="42"/>
      <c r="H25" s="82"/>
      <c r="I25" s="199"/>
      <c r="J25" s="193"/>
      <c r="K25" s="113" t="str">
        <f t="shared" si="0"/>
        <v/>
      </c>
      <c r="L25" s="115">
        <f t="shared" si="1"/>
        <v>1</v>
      </c>
      <c r="M25" s="114">
        <f t="shared" si="2"/>
        <v>0</v>
      </c>
    </row>
    <row r="26" spans="1:14" ht="30.2" customHeight="1" x14ac:dyDescent="0.25">
      <c r="A26" s="374">
        <v>19</v>
      </c>
      <c r="B26" s="292"/>
      <c r="C26" s="278"/>
      <c r="D26" s="293"/>
      <c r="E26" s="19"/>
      <c r="F26" s="20"/>
      <c r="G26" s="42"/>
      <c r="H26" s="82"/>
      <c r="I26" s="199"/>
      <c r="J26" s="193"/>
      <c r="K26" s="113" t="str">
        <f t="shared" si="0"/>
        <v/>
      </c>
      <c r="L26" s="115">
        <f t="shared" si="1"/>
        <v>1</v>
      </c>
      <c r="M26" s="114">
        <f t="shared" si="2"/>
        <v>0</v>
      </c>
    </row>
    <row r="27" spans="1:14" ht="30.2" customHeight="1" thickBot="1" x14ac:dyDescent="0.3">
      <c r="A27" s="375">
        <v>20</v>
      </c>
      <c r="B27" s="294"/>
      <c r="C27" s="279"/>
      <c r="D27" s="295"/>
      <c r="E27" s="21"/>
      <c r="F27" s="22"/>
      <c r="G27" s="44"/>
      <c r="H27" s="211"/>
      <c r="I27" s="200"/>
      <c r="J27" s="194"/>
      <c r="K27" s="113" t="str">
        <f t="shared" si="0"/>
        <v/>
      </c>
      <c r="L27" s="115">
        <f t="shared" si="1"/>
        <v>1</v>
      </c>
      <c r="M27" s="114">
        <f t="shared" si="2"/>
        <v>0</v>
      </c>
    </row>
    <row r="28" spans="1:14" ht="30.2" customHeight="1" thickBot="1" x14ac:dyDescent="0.3">
      <c r="A28" s="46"/>
      <c r="B28" s="46"/>
      <c r="C28" s="46"/>
      <c r="D28" s="46"/>
      <c r="E28" s="46"/>
      <c r="F28" s="46"/>
      <c r="G28" s="46"/>
      <c r="H28" s="376" t="s">
        <v>35</v>
      </c>
      <c r="I28" s="195">
        <f>SUM(I8:I27)</f>
        <v>0</v>
      </c>
      <c r="J28" s="222"/>
      <c r="K28" s="68"/>
      <c r="L28" s="112">
        <f>IF(I28&gt;0,ROW(A34),34)</f>
        <v>34</v>
      </c>
      <c r="M28" s="39"/>
      <c r="N28" s="109">
        <v>34</v>
      </c>
    </row>
    <row r="29" spans="1:14" ht="30.2" customHeight="1" x14ac:dyDescent="0.25">
      <c r="A29" s="46"/>
      <c r="B29" s="46"/>
      <c r="C29" s="46"/>
      <c r="D29" s="46"/>
      <c r="E29" s="46"/>
      <c r="F29" s="46"/>
      <c r="G29" s="46"/>
      <c r="H29" s="46"/>
      <c r="I29" s="46"/>
      <c r="J29" s="46"/>
      <c r="K29" s="68"/>
      <c r="L29" s="39"/>
      <c r="M29" s="39"/>
    </row>
    <row r="30" spans="1:14" ht="30.2" customHeight="1" x14ac:dyDescent="0.25">
      <c r="A30" s="143" t="s">
        <v>136</v>
      </c>
      <c r="B30" s="64"/>
      <c r="C30" s="64"/>
      <c r="D30" s="46"/>
      <c r="E30" s="46"/>
      <c r="F30" s="46"/>
      <c r="G30" s="46"/>
      <c r="H30" s="46"/>
      <c r="I30" s="46"/>
      <c r="J30" s="46"/>
      <c r="K30" s="68"/>
      <c r="L30" s="39"/>
      <c r="M30" s="39"/>
    </row>
    <row r="31" spans="1:14" ht="30.2" customHeight="1" x14ac:dyDescent="0.25">
      <c r="A31" s="46"/>
      <c r="B31" s="46"/>
      <c r="C31" s="46"/>
      <c r="D31" s="46"/>
      <c r="E31" s="46"/>
      <c r="F31" s="46"/>
      <c r="G31" s="46"/>
      <c r="H31" s="46"/>
      <c r="I31" s="46"/>
      <c r="J31" s="46"/>
      <c r="K31" s="68"/>
      <c r="L31" s="39"/>
      <c r="M31" s="39"/>
    </row>
    <row r="32" spans="1:14" ht="30.2" customHeight="1" x14ac:dyDescent="0.3">
      <c r="A32" s="352" t="s">
        <v>32</v>
      </c>
      <c r="B32" s="233"/>
      <c r="C32" s="233"/>
      <c r="D32" s="354">
        <f ca="1">imzatarihi</f>
        <v>46091</v>
      </c>
      <c r="E32" s="379" t="s">
        <v>33</v>
      </c>
      <c r="F32" s="355" t="str">
        <f>IF(kurulusyetkilisi&gt;0,kurulusyetkilisi,"")</f>
        <v/>
      </c>
      <c r="G32" s="46"/>
      <c r="H32" s="46"/>
      <c r="I32" s="46"/>
      <c r="J32" s="46"/>
      <c r="K32" s="46"/>
      <c r="L32" s="39"/>
      <c r="M32" s="39"/>
    </row>
    <row r="33" spans="1:15" ht="30.2" customHeight="1" x14ac:dyDescent="0.3">
      <c r="A33" s="46"/>
      <c r="B33" s="46"/>
      <c r="C33" s="46"/>
      <c r="D33" s="234"/>
      <c r="E33" s="379" t="s">
        <v>34</v>
      </c>
      <c r="F33" s="46"/>
      <c r="G33" s="46"/>
      <c r="H33" s="233"/>
      <c r="I33" s="46"/>
      <c r="J33" s="46"/>
      <c r="K33" s="46"/>
      <c r="L33" s="39"/>
      <c r="M33" s="39"/>
    </row>
    <row r="34" spans="1:15" ht="30.2" customHeight="1" x14ac:dyDescent="0.25">
      <c r="A34" s="46"/>
      <c r="B34" s="46"/>
      <c r="C34" s="46"/>
      <c r="D34" s="46"/>
      <c r="E34" s="46"/>
      <c r="F34" s="46"/>
      <c r="G34" s="46"/>
      <c r="H34" s="46"/>
      <c r="I34" s="46"/>
      <c r="J34" s="46"/>
      <c r="K34" s="68"/>
      <c r="L34" s="39"/>
      <c r="M34" s="39"/>
    </row>
    <row r="35" spans="1:15" ht="30.2" customHeight="1" x14ac:dyDescent="0.25">
      <c r="A35" s="555" t="s">
        <v>105</v>
      </c>
      <c r="B35" s="555"/>
      <c r="C35" s="555"/>
      <c r="D35" s="555"/>
      <c r="E35" s="555"/>
      <c r="F35" s="555"/>
      <c r="G35" s="555"/>
      <c r="H35" s="555"/>
      <c r="I35" s="555"/>
      <c r="J35" s="555"/>
      <c r="K35" s="66"/>
      <c r="L35" s="39"/>
      <c r="M35" s="39"/>
    </row>
    <row r="36" spans="1:15" ht="30.2" customHeight="1" x14ac:dyDescent="0.25">
      <c r="A36" s="508" t="str">
        <f>IF(YilDonem&lt;&gt;"",CONCATENATE(YilDonem," dönemine aittir."),"")</f>
        <v/>
      </c>
      <c r="B36" s="508"/>
      <c r="C36" s="508"/>
      <c r="D36" s="508"/>
      <c r="E36" s="508"/>
      <c r="F36" s="508"/>
      <c r="G36" s="508"/>
      <c r="H36" s="508"/>
      <c r="I36" s="508"/>
      <c r="J36" s="508"/>
      <c r="K36" s="66"/>
      <c r="L36" s="39"/>
      <c r="M36" s="39"/>
    </row>
    <row r="37" spans="1:15" ht="30.2" customHeight="1" thickBot="1" x14ac:dyDescent="0.3">
      <c r="A37" s="545" t="s">
        <v>129</v>
      </c>
      <c r="B37" s="545"/>
      <c r="C37" s="545"/>
      <c r="D37" s="545"/>
      <c r="E37" s="545"/>
      <c r="F37" s="545"/>
      <c r="G37" s="545"/>
      <c r="H37" s="545"/>
      <c r="I37" s="545"/>
      <c r="J37" s="545"/>
      <c r="K37" s="66"/>
      <c r="L37" s="39"/>
      <c r="M37" s="39"/>
    </row>
    <row r="38" spans="1:15" ht="30.2" customHeight="1" thickBot="1" x14ac:dyDescent="0.3">
      <c r="A38" s="546" t="s">
        <v>167</v>
      </c>
      <c r="B38" s="547"/>
      <c r="C38" s="547"/>
      <c r="D38" s="548"/>
      <c r="E38" s="546" t="str">
        <f>IF(ProjeNo&gt;0,ProjeNo,"")</f>
        <v/>
      </c>
      <c r="F38" s="547"/>
      <c r="G38" s="547"/>
      <c r="H38" s="547"/>
      <c r="I38" s="547"/>
      <c r="J38" s="548"/>
      <c r="K38" s="66"/>
      <c r="L38" s="39"/>
      <c r="M38" s="39"/>
    </row>
    <row r="39" spans="1:15" ht="30.2" customHeight="1" thickBot="1" x14ac:dyDescent="0.3">
      <c r="A39" s="549" t="s">
        <v>168</v>
      </c>
      <c r="B39" s="550"/>
      <c r="C39" s="550"/>
      <c r="D39" s="551"/>
      <c r="E39" s="552" t="str">
        <f>IF(ProjeAdi&gt;0,ProjeAdi,"")</f>
        <v/>
      </c>
      <c r="F39" s="553"/>
      <c r="G39" s="553"/>
      <c r="H39" s="553"/>
      <c r="I39" s="553"/>
      <c r="J39" s="554"/>
      <c r="K39" s="66"/>
      <c r="L39" s="39"/>
      <c r="M39" s="39"/>
    </row>
    <row r="40" spans="1:15" s="26" customFormat="1" ht="30.2" customHeight="1" thickBot="1" x14ac:dyDescent="0.3">
      <c r="A40" s="543" t="s">
        <v>3</v>
      </c>
      <c r="B40" s="543" t="s">
        <v>182</v>
      </c>
      <c r="C40" s="543" t="s">
        <v>183</v>
      </c>
      <c r="D40" s="543" t="s">
        <v>102</v>
      </c>
      <c r="E40" s="543" t="s">
        <v>103</v>
      </c>
      <c r="F40" s="543" t="s">
        <v>104</v>
      </c>
      <c r="G40" s="543" t="s">
        <v>82</v>
      </c>
      <c r="H40" s="543" t="s">
        <v>83</v>
      </c>
      <c r="I40" s="363" t="s">
        <v>84</v>
      </c>
      <c r="J40" s="363" t="s">
        <v>84</v>
      </c>
      <c r="K40" s="67"/>
      <c r="L40" s="40"/>
      <c r="M40" s="40"/>
      <c r="N40" s="70"/>
      <c r="O40" s="70"/>
    </row>
    <row r="41" spans="1:15" ht="30.2" customHeight="1" thickBot="1" x14ac:dyDescent="0.3">
      <c r="A41" s="559"/>
      <c r="B41" s="544"/>
      <c r="C41" s="544"/>
      <c r="D41" s="559"/>
      <c r="E41" s="559"/>
      <c r="F41" s="559"/>
      <c r="G41" s="559"/>
      <c r="H41" s="559"/>
      <c r="I41" s="395" t="s">
        <v>85</v>
      </c>
      <c r="J41" s="395" t="s">
        <v>88</v>
      </c>
      <c r="K41" s="66"/>
      <c r="L41" s="39"/>
      <c r="M41" s="39"/>
    </row>
    <row r="42" spans="1:15" ht="30.2" customHeight="1" x14ac:dyDescent="0.25">
      <c r="A42" s="388">
        <v>21</v>
      </c>
      <c r="B42" s="290"/>
      <c r="C42" s="277"/>
      <c r="D42" s="291"/>
      <c r="E42" s="27"/>
      <c r="F42" s="41"/>
      <c r="G42" s="28"/>
      <c r="H42" s="212"/>
      <c r="I42" s="198"/>
      <c r="J42" s="186"/>
      <c r="K42" s="113" t="str">
        <f>IF(AND(COUNTA(D42:F42)&gt;0,L42=1),"Belge Tarihi,Belge Numarası ve KDV Dahil Tutar doldurulduktan sonra KDV Hariç Tutar doldurulabilir.","")</f>
        <v/>
      </c>
      <c r="L42" s="115">
        <f>IF(COUNTA(G42:H42)+COUNTA(J42)=3,0,1)</f>
        <v>1</v>
      </c>
      <c r="M42" s="114">
        <f>IF(L42=1,0,100000000)</f>
        <v>0</v>
      </c>
      <c r="N42" s="71"/>
      <c r="O42" s="71"/>
    </row>
    <row r="43" spans="1:15" ht="30.2" customHeight="1" x14ac:dyDescent="0.25">
      <c r="A43" s="390">
        <v>22</v>
      </c>
      <c r="B43" s="292"/>
      <c r="C43" s="278"/>
      <c r="D43" s="293"/>
      <c r="E43" s="19"/>
      <c r="F43" s="20"/>
      <c r="G43" s="42"/>
      <c r="H43" s="213"/>
      <c r="I43" s="199"/>
      <c r="J43" s="193"/>
      <c r="K43" s="113" t="str">
        <f t="shared" ref="K43:K61" si="3">IF(AND(COUNTA(D43:F43)&gt;0,L43=1),"Belge Tarihi,Belge Numarası ve KDV Dahil Tutar doldurulduktan sonra KDV Hariç Tutar doldurulabilir.","")</f>
        <v/>
      </c>
      <c r="L43" s="115">
        <f t="shared" ref="L43:L61" si="4">IF(COUNTA(G43:H43)+COUNTA(J43)=3,0,1)</f>
        <v>1</v>
      </c>
      <c r="M43" s="114">
        <f t="shared" ref="M43:M61" si="5">IF(L43=1,0,100000000)</f>
        <v>0</v>
      </c>
    </row>
    <row r="44" spans="1:15" ht="30.2" customHeight="1" x14ac:dyDescent="0.25">
      <c r="A44" s="390">
        <v>23</v>
      </c>
      <c r="B44" s="292"/>
      <c r="C44" s="278"/>
      <c r="D44" s="293"/>
      <c r="E44" s="19"/>
      <c r="F44" s="20"/>
      <c r="G44" s="42"/>
      <c r="H44" s="213"/>
      <c r="I44" s="199"/>
      <c r="J44" s="193"/>
      <c r="K44" s="113" t="str">
        <f t="shared" si="3"/>
        <v/>
      </c>
      <c r="L44" s="115">
        <f t="shared" si="4"/>
        <v>1</v>
      </c>
      <c r="M44" s="114">
        <f t="shared" si="5"/>
        <v>0</v>
      </c>
    </row>
    <row r="45" spans="1:15" ht="30.2" customHeight="1" x14ac:dyDescent="0.25">
      <c r="A45" s="390">
        <v>24</v>
      </c>
      <c r="B45" s="292"/>
      <c r="C45" s="278"/>
      <c r="D45" s="293"/>
      <c r="E45" s="19"/>
      <c r="F45" s="20"/>
      <c r="G45" s="42"/>
      <c r="H45" s="213"/>
      <c r="I45" s="199"/>
      <c r="J45" s="193"/>
      <c r="K45" s="113" t="str">
        <f t="shared" si="3"/>
        <v/>
      </c>
      <c r="L45" s="115">
        <f t="shared" si="4"/>
        <v>1</v>
      </c>
      <c r="M45" s="114">
        <f t="shared" si="5"/>
        <v>0</v>
      </c>
    </row>
    <row r="46" spans="1:15" ht="30.2" customHeight="1" x14ac:dyDescent="0.25">
      <c r="A46" s="390">
        <v>25</v>
      </c>
      <c r="B46" s="292"/>
      <c r="C46" s="278"/>
      <c r="D46" s="293"/>
      <c r="E46" s="19"/>
      <c r="F46" s="20"/>
      <c r="G46" s="42"/>
      <c r="H46" s="213"/>
      <c r="I46" s="199"/>
      <c r="J46" s="193"/>
      <c r="K46" s="113" t="str">
        <f t="shared" si="3"/>
        <v/>
      </c>
      <c r="L46" s="115">
        <f t="shared" si="4"/>
        <v>1</v>
      </c>
      <c r="M46" s="114">
        <f t="shared" si="5"/>
        <v>0</v>
      </c>
    </row>
    <row r="47" spans="1:15" ht="30.2" customHeight="1" x14ac:dyDescent="0.25">
      <c r="A47" s="390">
        <v>26</v>
      </c>
      <c r="B47" s="292"/>
      <c r="C47" s="278"/>
      <c r="D47" s="293"/>
      <c r="E47" s="19"/>
      <c r="F47" s="20"/>
      <c r="G47" s="42"/>
      <c r="H47" s="213"/>
      <c r="I47" s="199"/>
      <c r="J47" s="193"/>
      <c r="K47" s="113" t="str">
        <f t="shared" si="3"/>
        <v/>
      </c>
      <c r="L47" s="115">
        <f t="shared" si="4"/>
        <v>1</v>
      </c>
      <c r="M47" s="114">
        <f t="shared" si="5"/>
        <v>0</v>
      </c>
    </row>
    <row r="48" spans="1:15" ht="30.2" customHeight="1" x14ac:dyDescent="0.25">
      <c r="A48" s="390">
        <v>27</v>
      </c>
      <c r="B48" s="292"/>
      <c r="C48" s="278"/>
      <c r="D48" s="293"/>
      <c r="E48" s="19"/>
      <c r="F48" s="20"/>
      <c r="G48" s="42"/>
      <c r="H48" s="213"/>
      <c r="I48" s="199"/>
      <c r="J48" s="193"/>
      <c r="K48" s="113" t="str">
        <f t="shared" si="3"/>
        <v/>
      </c>
      <c r="L48" s="115">
        <f t="shared" si="4"/>
        <v>1</v>
      </c>
      <c r="M48" s="114">
        <f t="shared" si="5"/>
        <v>0</v>
      </c>
    </row>
    <row r="49" spans="1:14" ht="30.2" customHeight="1" x14ac:dyDescent="0.25">
      <c r="A49" s="390">
        <v>28</v>
      </c>
      <c r="B49" s="292"/>
      <c r="C49" s="278"/>
      <c r="D49" s="293"/>
      <c r="E49" s="19"/>
      <c r="F49" s="20"/>
      <c r="G49" s="42"/>
      <c r="H49" s="213"/>
      <c r="I49" s="199"/>
      <c r="J49" s="193"/>
      <c r="K49" s="113" t="str">
        <f t="shared" si="3"/>
        <v/>
      </c>
      <c r="L49" s="115">
        <f t="shared" si="4"/>
        <v>1</v>
      </c>
      <c r="M49" s="114">
        <f t="shared" si="5"/>
        <v>0</v>
      </c>
    </row>
    <row r="50" spans="1:14" ht="30.2" customHeight="1" x14ac:dyDescent="0.25">
      <c r="A50" s="390">
        <v>29</v>
      </c>
      <c r="B50" s="292"/>
      <c r="C50" s="278"/>
      <c r="D50" s="293"/>
      <c r="E50" s="19"/>
      <c r="F50" s="20"/>
      <c r="G50" s="42"/>
      <c r="H50" s="213"/>
      <c r="I50" s="199"/>
      <c r="J50" s="193"/>
      <c r="K50" s="113" t="str">
        <f t="shared" si="3"/>
        <v/>
      </c>
      <c r="L50" s="115">
        <f t="shared" si="4"/>
        <v>1</v>
      </c>
      <c r="M50" s="114">
        <f t="shared" si="5"/>
        <v>0</v>
      </c>
    </row>
    <row r="51" spans="1:14" ht="30.2" customHeight="1" x14ac:dyDescent="0.25">
      <c r="A51" s="390">
        <v>30</v>
      </c>
      <c r="B51" s="292"/>
      <c r="C51" s="278"/>
      <c r="D51" s="293"/>
      <c r="E51" s="19"/>
      <c r="F51" s="20"/>
      <c r="G51" s="42"/>
      <c r="H51" s="213"/>
      <c r="I51" s="199"/>
      <c r="J51" s="193"/>
      <c r="K51" s="113" t="str">
        <f t="shared" si="3"/>
        <v/>
      </c>
      <c r="L51" s="115">
        <f t="shared" si="4"/>
        <v>1</v>
      </c>
      <c r="M51" s="114">
        <f t="shared" si="5"/>
        <v>0</v>
      </c>
    </row>
    <row r="52" spans="1:14" ht="30.2" customHeight="1" x14ac:dyDescent="0.25">
      <c r="A52" s="390">
        <v>31</v>
      </c>
      <c r="B52" s="292"/>
      <c r="C52" s="278"/>
      <c r="D52" s="293"/>
      <c r="E52" s="19"/>
      <c r="F52" s="20"/>
      <c r="G52" s="42"/>
      <c r="H52" s="213"/>
      <c r="I52" s="199"/>
      <c r="J52" s="193"/>
      <c r="K52" s="113" t="str">
        <f t="shared" si="3"/>
        <v/>
      </c>
      <c r="L52" s="115">
        <f t="shared" si="4"/>
        <v>1</v>
      </c>
      <c r="M52" s="114">
        <f t="shared" si="5"/>
        <v>0</v>
      </c>
    </row>
    <row r="53" spans="1:14" ht="30.2" customHeight="1" x14ac:dyDescent="0.25">
      <c r="A53" s="390">
        <v>32</v>
      </c>
      <c r="B53" s="292"/>
      <c r="C53" s="278"/>
      <c r="D53" s="293"/>
      <c r="E53" s="19"/>
      <c r="F53" s="20"/>
      <c r="G53" s="42"/>
      <c r="H53" s="213"/>
      <c r="I53" s="199"/>
      <c r="J53" s="193"/>
      <c r="K53" s="113" t="str">
        <f t="shared" si="3"/>
        <v/>
      </c>
      <c r="L53" s="115">
        <f t="shared" si="4"/>
        <v>1</v>
      </c>
      <c r="M53" s="114">
        <f t="shared" si="5"/>
        <v>0</v>
      </c>
    </row>
    <row r="54" spans="1:14" ht="30.2" customHeight="1" x14ac:dyDescent="0.25">
      <c r="A54" s="390">
        <v>33</v>
      </c>
      <c r="B54" s="292"/>
      <c r="C54" s="278"/>
      <c r="D54" s="293"/>
      <c r="E54" s="19"/>
      <c r="F54" s="20"/>
      <c r="G54" s="42"/>
      <c r="H54" s="213"/>
      <c r="I54" s="199"/>
      <c r="J54" s="193"/>
      <c r="K54" s="113" t="str">
        <f t="shared" si="3"/>
        <v/>
      </c>
      <c r="L54" s="115">
        <f t="shared" si="4"/>
        <v>1</v>
      </c>
      <c r="M54" s="114">
        <f t="shared" si="5"/>
        <v>0</v>
      </c>
    </row>
    <row r="55" spans="1:14" ht="30.2" customHeight="1" x14ac:dyDescent="0.25">
      <c r="A55" s="390">
        <v>34</v>
      </c>
      <c r="B55" s="292"/>
      <c r="C55" s="278"/>
      <c r="D55" s="293"/>
      <c r="E55" s="19"/>
      <c r="F55" s="20"/>
      <c r="G55" s="42"/>
      <c r="H55" s="213"/>
      <c r="I55" s="199"/>
      <c r="J55" s="193"/>
      <c r="K55" s="113" t="str">
        <f t="shared" si="3"/>
        <v/>
      </c>
      <c r="L55" s="115">
        <f t="shared" si="4"/>
        <v>1</v>
      </c>
      <c r="M55" s="114">
        <f t="shared" si="5"/>
        <v>0</v>
      </c>
    </row>
    <row r="56" spans="1:14" ht="30.2" customHeight="1" x14ac:dyDescent="0.25">
      <c r="A56" s="390">
        <v>35</v>
      </c>
      <c r="B56" s="292"/>
      <c r="C56" s="278"/>
      <c r="D56" s="293"/>
      <c r="E56" s="19"/>
      <c r="F56" s="20"/>
      <c r="G56" s="42"/>
      <c r="H56" s="213"/>
      <c r="I56" s="199"/>
      <c r="J56" s="193"/>
      <c r="K56" s="113" t="str">
        <f t="shared" si="3"/>
        <v/>
      </c>
      <c r="L56" s="115">
        <f t="shared" si="4"/>
        <v>1</v>
      </c>
      <c r="M56" s="114">
        <f t="shared" si="5"/>
        <v>0</v>
      </c>
    </row>
    <row r="57" spans="1:14" ht="30.2" customHeight="1" x14ac:dyDescent="0.25">
      <c r="A57" s="390">
        <v>36</v>
      </c>
      <c r="B57" s="292"/>
      <c r="C57" s="278"/>
      <c r="D57" s="293"/>
      <c r="E57" s="19"/>
      <c r="F57" s="20"/>
      <c r="G57" s="42"/>
      <c r="H57" s="213"/>
      <c r="I57" s="199"/>
      <c r="J57" s="193"/>
      <c r="K57" s="113" t="str">
        <f t="shared" si="3"/>
        <v/>
      </c>
      <c r="L57" s="115">
        <f t="shared" si="4"/>
        <v>1</v>
      </c>
      <c r="M57" s="114">
        <f t="shared" si="5"/>
        <v>0</v>
      </c>
    </row>
    <row r="58" spans="1:14" ht="30.2" customHeight="1" x14ac:dyDescent="0.25">
      <c r="A58" s="390">
        <v>37</v>
      </c>
      <c r="B58" s="292"/>
      <c r="C58" s="278"/>
      <c r="D58" s="293"/>
      <c r="E58" s="19"/>
      <c r="F58" s="20"/>
      <c r="G58" s="42"/>
      <c r="H58" s="213"/>
      <c r="I58" s="199"/>
      <c r="J58" s="193"/>
      <c r="K58" s="113" t="str">
        <f t="shared" si="3"/>
        <v/>
      </c>
      <c r="L58" s="115">
        <f t="shared" si="4"/>
        <v>1</v>
      </c>
      <c r="M58" s="114">
        <f t="shared" si="5"/>
        <v>0</v>
      </c>
    </row>
    <row r="59" spans="1:14" ht="30.2" customHeight="1" x14ac:dyDescent="0.25">
      <c r="A59" s="390">
        <v>38</v>
      </c>
      <c r="B59" s="292"/>
      <c r="C59" s="278"/>
      <c r="D59" s="293"/>
      <c r="E59" s="19"/>
      <c r="F59" s="20"/>
      <c r="G59" s="42"/>
      <c r="H59" s="213"/>
      <c r="I59" s="199"/>
      <c r="J59" s="193"/>
      <c r="K59" s="113" t="str">
        <f t="shared" si="3"/>
        <v/>
      </c>
      <c r="L59" s="115">
        <f t="shared" si="4"/>
        <v>1</v>
      </c>
      <c r="M59" s="114">
        <f t="shared" si="5"/>
        <v>0</v>
      </c>
    </row>
    <row r="60" spans="1:14" ht="30.2" customHeight="1" x14ac:dyDescent="0.25">
      <c r="A60" s="390">
        <v>39</v>
      </c>
      <c r="B60" s="292"/>
      <c r="C60" s="278"/>
      <c r="D60" s="293"/>
      <c r="E60" s="19"/>
      <c r="F60" s="20"/>
      <c r="G60" s="42"/>
      <c r="H60" s="213"/>
      <c r="I60" s="199"/>
      <c r="J60" s="193"/>
      <c r="K60" s="113" t="str">
        <f t="shared" si="3"/>
        <v/>
      </c>
      <c r="L60" s="115">
        <f t="shared" si="4"/>
        <v>1</v>
      </c>
      <c r="M60" s="114">
        <f t="shared" si="5"/>
        <v>0</v>
      </c>
    </row>
    <row r="61" spans="1:14" ht="30.2" customHeight="1" thickBot="1" x14ac:dyDescent="0.3">
      <c r="A61" s="391">
        <v>40</v>
      </c>
      <c r="B61" s="294"/>
      <c r="C61" s="279"/>
      <c r="D61" s="295"/>
      <c r="E61" s="21"/>
      <c r="F61" s="22"/>
      <c r="G61" s="44"/>
      <c r="H61" s="214"/>
      <c r="I61" s="200"/>
      <c r="J61" s="194"/>
      <c r="K61" s="113" t="str">
        <f t="shared" si="3"/>
        <v/>
      </c>
      <c r="L61" s="115">
        <f t="shared" si="4"/>
        <v>1</v>
      </c>
      <c r="M61" s="114">
        <f t="shared" si="5"/>
        <v>0</v>
      </c>
    </row>
    <row r="62" spans="1:14" ht="30.2" customHeight="1" thickBot="1" x14ac:dyDescent="0.3">
      <c r="A62" s="46"/>
      <c r="B62" s="46"/>
      <c r="C62" s="46"/>
      <c r="D62" s="46"/>
      <c r="E62" s="46"/>
      <c r="F62" s="46"/>
      <c r="G62" s="46"/>
      <c r="H62" s="376" t="s">
        <v>35</v>
      </c>
      <c r="I62" s="195">
        <f>SUM(I42:I61)+I28</f>
        <v>0</v>
      </c>
      <c r="J62" s="222"/>
      <c r="K62" s="68"/>
      <c r="L62" s="112">
        <f>IF(I62&gt;I28,ROW(A68),0)</f>
        <v>0</v>
      </c>
      <c r="M62" s="39"/>
      <c r="N62" s="109">
        <f>IF(I62&gt;I28,ROW(A68),0)</f>
        <v>0</v>
      </c>
    </row>
    <row r="63" spans="1:14" ht="30.2" customHeight="1" x14ac:dyDescent="0.25">
      <c r="A63" s="46"/>
      <c r="B63" s="46"/>
      <c r="C63" s="46"/>
      <c r="D63" s="46"/>
      <c r="E63" s="46"/>
      <c r="F63" s="46"/>
      <c r="G63" s="46"/>
      <c r="H63" s="46"/>
      <c r="I63" s="46"/>
      <c r="J63" s="46"/>
      <c r="K63" s="68"/>
      <c r="L63" s="39"/>
      <c r="M63" s="39"/>
    </row>
    <row r="64" spans="1:14" ht="30.2" customHeight="1" x14ac:dyDescent="0.25">
      <c r="A64" s="143" t="s">
        <v>136</v>
      </c>
      <c r="B64" s="64"/>
      <c r="C64" s="64"/>
      <c r="D64" s="46"/>
      <c r="E64" s="46"/>
      <c r="F64" s="46"/>
      <c r="G64" s="46"/>
      <c r="H64" s="46"/>
      <c r="I64" s="46"/>
      <c r="J64" s="46"/>
      <c r="K64" s="68"/>
      <c r="L64" s="39"/>
      <c r="M64" s="39"/>
    </row>
    <row r="65" spans="1:15" ht="30.2" customHeight="1" x14ac:dyDescent="0.25">
      <c r="A65" s="46"/>
      <c r="B65" s="46"/>
      <c r="C65" s="46"/>
      <c r="D65" s="46"/>
      <c r="E65" s="46"/>
      <c r="F65" s="46"/>
      <c r="G65" s="46"/>
      <c r="H65" s="46"/>
      <c r="I65" s="46"/>
      <c r="J65" s="46"/>
      <c r="K65" s="68"/>
      <c r="L65" s="39"/>
      <c r="M65" s="39"/>
    </row>
    <row r="66" spans="1:15" ht="30.2" customHeight="1" x14ac:dyDescent="0.3">
      <c r="A66" s="352" t="s">
        <v>32</v>
      </c>
      <c r="B66" s="233"/>
      <c r="C66" s="233"/>
      <c r="D66" s="354">
        <f ca="1">imzatarihi</f>
        <v>46091</v>
      </c>
      <c r="E66" s="379" t="s">
        <v>33</v>
      </c>
      <c r="F66" s="355" t="str">
        <f>IF(kurulusyetkilisi&gt;0,kurulusyetkilisi,"")</f>
        <v/>
      </c>
      <c r="G66" s="46"/>
      <c r="H66" s="46"/>
      <c r="I66" s="46"/>
      <c r="J66" s="46"/>
      <c r="K66" s="68"/>
      <c r="L66" s="39"/>
      <c r="M66" s="39"/>
    </row>
    <row r="67" spans="1:15" ht="30.2" customHeight="1" x14ac:dyDescent="0.3">
      <c r="A67" s="46"/>
      <c r="B67" s="46"/>
      <c r="C67" s="46"/>
      <c r="D67" s="234"/>
      <c r="E67" s="379" t="s">
        <v>34</v>
      </c>
      <c r="F67" s="46"/>
      <c r="G67" s="46"/>
      <c r="H67" s="233"/>
      <c r="I67" s="46"/>
      <c r="J67" s="46"/>
      <c r="K67" s="68"/>
      <c r="L67" s="39"/>
      <c r="M67" s="39"/>
    </row>
    <row r="68" spans="1:15" ht="30.2" customHeight="1" x14ac:dyDescent="0.25">
      <c r="A68" s="46"/>
      <c r="B68" s="46"/>
      <c r="C68" s="46"/>
      <c r="D68" s="46"/>
      <c r="E68" s="46"/>
      <c r="F68" s="46"/>
      <c r="G68" s="46"/>
      <c r="H68" s="46"/>
      <c r="I68" s="46"/>
      <c r="J68" s="46"/>
      <c r="K68" s="68"/>
      <c r="L68" s="39"/>
      <c r="M68" s="39"/>
    </row>
    <row r="69" spans="1:15" ht="30.2" customHeight="1" x14ac:dyDescent="0.25">
      <c r="A69" s="555" t="s">
        <v>105</v>
      </c>
      <c r="B69" s="555"/>
      <c r="C69" s="555"/>
      <c r="D69" s="555"/>
      <c r="E69" s="555"/>
      <c r="F69" s="555"/>
      <c r="G69" s="555"/>
      <c r="H69" s="555"/>
      <c r="I69" s="555"/>
      <c r="J69" s="555"/>
      <c r="K69" s="66"/>
      <c r="L69" s="39"/>
      <c r="M69" s="39"/>
    </row>
    <row r="70" spans="1:15" ht="30.2" customHeight="1" x14ac:dyDescent="0.25">
      <c r="A70" s="508" t="str">
        <f>IF(YilDonem&lt;&gt;"",CONCATENATE(YilDonem," dönemine aittir."),"")</f>
        <v/>
      </c>
      <c r="B70" s="508"/>
      <c r="C70" s="508"/>
      <c r="D70" s="508"/>
      <c r="E70" s="508"/>
      <c r="F70" s="508"/>
      <c r="G70" s="508"/>
      <c r="H70" s="508"/>
      <c r="I70" s="508"/>
      <c r="J70" s="508"/>
      <c r="K70" s="66"/>
      <c r="L70" s="39"/>
      <c r="M70" s="39"/>
    </row>
    <row r="71" spans="1:15" ht="30.2" customHeight="1" thickBot="1" x14ac:dyDescent="0.3">
      <c r="A71" s="545" t="s">
        <v>129</v>
      </c>
      <c r="B71" s="545"/>
      <c r="C71" s="545"/>
      <c r="D71" s="545"/>
      <c r="E71" s="545"/>
      <c r="F71" s="545"/>
      <c r="G71" s="545"/>
      <c r="H71" s="545"/>
      <c r="I71" s="545"/>
      <c r="J71" s="545"/>
      <c r="K71" s="66"/>
      <c r="L71" s="39"/>
      <c r="M71" s="39"/>
    </row>
    <row r="72" spans="1:15" ht="30.2" customHeight="1" thickBot="1" x14ac:dyDescent="0.3">
      <c r="A72" s="546" t="s">
        <v>167</v>
      </c>
      <c r="B72" s="547"/>
      <c r="C72" s="547"/>
      <c r="D72" s="548"/>
      <c r="E72" s="546" t="str">
        <f>IF(ProjeNo&gt;0,ProjeNo,"")</f>
        <v/>
      </c>
      <c r="F72" s="547"/>
      <c r="G72" s="547"/>
      <c r="H72" s="547"/>
      <c r="I72" s="547"/>
      <c r="J72" s="548"/>
      <c r="K72" s="66"/>
      <c r="L72" s="39"/>
      <c r="M72" s="39"/>
    </row>
    <row r="73" spans="1:15" ht="30.2" customHeight="1" thickBot="1" x14ac:dyDescent="0.3">
      <c r="A73" s="549" t="s">
        <v>168</v>
      </c>
      <c r="B73" s="550"/>
      <c r="C73" s="550"/>
      <c r="D73" s="551"/>
      <c r="E73" s="552" t="str">
        <f>IF(ProjeAdi&gt;0,ProjeAdi,"")</f>
        <v/>
      </c>
      <c r="F73" s="553"/>
      <c r="G73" s="553"/>
      <c r="H73" s="553"/>
      <c r="I73" s="553"/>
      <c r="J73" s="554"/>
      <c r="K73" s="66"/>
      <c r="L73" s="39"/>
      <c r="M73" s="39"/>
    </row>
    <row r="74" spans="1:15" s="26" customFormat="1" ht="30.2" customHeight="1" thickBot="1" x14ac:dyDescent="0.3">
      <c r="A74" s="543" t="s">
        <v>3</v>
      </c>
      <c r="B74" s="543" t="s">
        <v>182</v>
      </c>
      <c r="C74" s="543" t="s">
        <v>183</v>
      </c>
      <c r="D74" s="543" t="s">
        <v>102</v>
      </c>
      <c r="E74" s="543" t="s">
        <v>103</v>
      </c>
      <c r="F74" s="543" t="s">
        <v>104</v>
      </c>
      <c r="G74" s="543" t="s">
        <v>82</v>
      </c>
      <c r="H74" s="543" t="s">
        <v>83</v>
      </c>
      <c r="I74" s="363" t="s">
        <v>84</v>
      </c>
      <c r="J74" s="363" t="s">
        <v>84</v>
      </c>
      <c r="K74" s="67"/>
      <c r="L74" s="40"/>
      <c r="M74" s="40"/>
      <c r="N74" s="70"/>
      <c r="O74" s="70"/>
    </row>
    <row r="75" spans="1:15" ht="30.2" customHeight="1" thickBot="1" x14ac:dyDescent="0.3">
      <c r="A75" s="559"/>
      <c r="B75" s="544"/>
      <c r="C75" s="544"/>
      <c r="D75" s="559"/>
      <c r="E75" s="559"/>
      <c r="F75" s="559"/>
      <c r="G75" s="559"/>
      <c r="H75" s="559"/>
      <c r="I75" s="395" t="s">
        <v>85</v>
      </c>
      <c r="J75" s="395" t="s">
        <v>88</v>
      </c>
      <c r="K75" s="66"/>
      <c r="L75" s="39"/>
      <c r="M75" s="39"/>
    </row>
    <row r="76" spans="1:15" ht="30.2" customHeight="1" x14ac:dyDescent="0.25">
      <c r="A76" s="388">
        <v>41</v>
      </c>
      <c r="B76" s="290"/>
      <c r="C76" s="277"/>
      <c r="D76" s="291"/>
      <c r="E76" s="27"/>
      <c r="F76" s="41"/>
      <c r="G76" s="28"/>
      <c r="H76" s="212"/>
      <c r="I76" s="198"/>
      <c r="J76" s="186"/>
      <c r="K76" s="113" t="str">
        <f>IF(AND(COUNTA(D76:F76)&gt;0,L76=1),"Belge Tarihi,Belge Numarası ve KDV Dahil Tutar doldurulduktan sonra KDV Hariç Tutar doldurulabilir.","")</f>
        <v/>
      </c>
      <c r="L76" s="115">
        <f>IF(COUNTA(G76:H76)+COUNTA(J76)=3,0,1)</f>
        <v>1</v>
      </c>
      <c r="M76" s="114">
        <f>IF(L76=1,0,100000000)</f>
        <v>0</v>
      </c>
    </row>
    <row r="77" spans="1:15" ht="30.2" customHeight="1" x14ac:dyDescent="0.25">
      <c r="A77" s="390">
        <v>42</v>
      </c>
      <c r="B77" s="292"/>
      <c r="C77" s="278"/>
      <c r="D77" s="293"/>
      <c r="E77" s="19"/>
      <c r="F77" s="20"/>
      <c r="G77" s="42"/>
      <c r="H77" s="213"/>
      <c r="I77" s="199"/>
      <c r="J77" s="193"/>
      <c r="K77" s="113" t="str">
        <f t="shared" ref="K77:K95" si="6">IF(AND(COUNTA(D77:F77)&gt;0,L77=1),"Belge Tarihi,Belge Numarası ve KDV Dahil Tutar doldurulduktan sonra KDV Hariç Tutar doldurulabilir.","")</f>
        <v/>
      </c>
      <c r="L77" s="115">
        <f t="shared" ref="L77:L95" si="7">IF(COUNTA(G77:H77)+COUNTA(J77)=3,0,1)</f>
        <v>1</v>
      </c>
      <c r="M77" s="114">
        <f t="shared" ref="M77:M95" si="8">IF(L77=1,0,100000000)</f>
        <v>0</v>
      </c>
      <c r="N77" s="71"/>
      <c r="O77" s="71"/>
    </row>
    <row r="78" spans="1:15" ht="30.2" customHeight="1" x14ac:dyDescent="0.25">
      <c r="A78" s="390">
        <v>43</v>
      </c>
      <c r="B78" s="292"/>
      <c r="C78" s="278"/>
      <c r="D78" s="293"/>
      <c r="E78" s="19"/>
      <c r="F78" s="20"/>
      <c r="G78" s="42"/>
      <c r="H78" s="213"/>
      <c r="I78" s="199"/>
      <c r="J78" s="193"/>
      <c r="K78" s="113" t="str">
        <f t="shared" si="6"/>
        <v/>
      </c>
      <c r="L78" s="115">
        <f t="shared" si="7"/>
        <v>1</v>
      </c>
      <c r="M78" s="114">
        <f t="shared" si="8"/>
        <v>0</v>
      </c>
    </row>
    <row r="79" spans="1:15" ht="30.2" customHeight="1" x14ac:dyDescent="0.25">
      <c r="A79" s="390">
        <v>44</v>
      </c>
      <c r="B79" s="292"/>
      <c r="C79" s="278"/>
      <c r="D79" s="293"/>
      <c r="E79" s="19"/>
      <c r="F79" s="20"/>
      <c r="G79" s="42"/>
      <c r="H79" s="213"/>
      <c r="I79" s="199"/>
      <c r="J79" s="193"/>
      <c r="K79" s="113" t="str">
        <f t="shared" si="6"/>
        <v/>
      </c>
      <c r="L79" s="115">
        <f t="shared" si="7"/>
        <v>1</v>
      </c>
      <c r="M79" s="114">
        <f t="shared" si="8"/>
        <v>0</v>
      </c>
    </row>
    <row r="80" spans="1:15" ht="30.2" customHeight="1" x14ac:dyDescent="0.25">
      <c r="A80" s="390">
        <v>45</v>
      </c>
      <c r="B80" s="292"/>
      <c r="C80" s="278"/>
      <c r="D80" s="293"/>
      <c r="E80" s="19"/>
      <c r="F80" s="20"/>
      <c r="G80" s="42"/>
      <c r="H80" s="213"/>
      <c r="I80" s="199"/>
      <c r="J80" s="193"/>
      <c r="K80" s="113" t="str">
        <f t="shared" si="6"/>
        <v/>
      </c>
      <c r="L80" s="115">
        <f t="shared" si="7"/>
        <v>1</v>
      </c>
      <c r="M80" s="114">
        <f t="shared" si="8"/>
        <v>0</v>
      </c>
    </row>
    <row r="81" spans="1:14" ht="30.2" customHeight="1" x14ac:dyDescent="0.25">
      <c r="A81" s="390">
        <v>46</v>
      </c>
      <c r="B81" s="292"/>
      <c r="C81" s="278"/>
      <c r="D81" s="293"/>
      <c r="E81" s="19"/>
      <c r="F81" s="20"/>
      <c r="G81" s="42"/>
      <c r="H81" s="213"/>
      <c r="I81" s="199"/>
      <c r="J81" s="193"/>
      <c r="K81" s="113" t="str">
        <f t="shared" si="6"/>
        <v/>
      </c>
      <c r="L81" s="115">
        <f t="shared" si="7"/>
        <v>1</v>
      </c>
      <c r="M81" s="114">
        <f t="shared" si="8"/>
        <v>0</v>
      </c>
    </row>
    <row r="82" spans="1:14" ht="30.2" customHeight="1" x14ac:dyDescent="0.25">
      <c r="A82" s="390">
        <v>47</v>
      </c>
      <c r="B82" s="292"/>
      <c r="C82" s="278"/>
      <c r="D82" s="293"/>
      <c r="E82" s="19"/>
      <c r="F82" s="20"/>
      <c r="G82" s="42"/>
      <c r="H82" s="213"/>
      <c r="I82" s="199"/>
      <c r="J82" s="193"/>
      <c r="K82" s="113" t="str">
        <f t="shared" si="6"/>
        <v/>
      </c>
      <c r="L82" s="115">
        <f t="shared" si="7"/>
        <v>1</v>
      </c>
      <c r="M82" s="114">
        <f t="shared" si="8"/>
        <v>0</v>
      </c>
    </row>
    <row r="83" spans="1:14" ht="30.2" customHeight="1" x14ac:dyDescent="0.25">
      <c r="A83" s="390">
        <v>48</v>
      </c>
      <c r="B83" s="292"/>
      <c r="C83" s="278"/>
      <c r="D83" s="293"/>
      <c r="E83" s="19"/>
      <c r="F83" s="20"/>
      <c r="G83" s="42"/>
      <c r="H83" s="213"/>
      <c r="I83" s="199"/>
      <c r="J83" s="193"/>
      <c r="K83" s="113" t="str">
        <f t="shared" si="6"/>
        <v/>
      </c>
      <c r="L83" s="115">
        <f t="shared" si="7"/>
        <v>1</v>
      </c>
      <c r="M83" s="114">
        <f t="shared" si="8"/>
        <v>0</v>
      </c>
    </row>
    <row r="84" spans="1:14" ht="30.2" customHeight="1" x14ac:dyDescent="0.25">
      <c r="A84" s="390">
        <v>49</v>
      </c>
      <c r="B84" s="292"/>
      <c r="C84" s="278"/>
      <c r="D84" s="293"/>
      <c r="E84" s="19"/>
      <c r="F84" s="20"/>
      <c r="G84" s="42"/>
      <c r="H84" s="213"/>
      <c r="I84" s="199"/>
      <c r="J84" s="193"/>
      <c r="K84" s="113" t="str">
        <f t="shared" si="6"/>
        <v/>
      </c>
      <c r="L84" s="115">
        <f t="shared" si="7"/>
        <v>1</v>
      </c>
      <c r="M84" s="114">
        <f t="shared" si="8"/>
        <v>0</v>
      </c>
    </row>
    <row r="85" spans="1:14" ht="30.2" customHeight="1" x14ac:dyDescent="0.25">
      <c r="A85" s="390">
        <v>50</v>
      </c>
      <c r="B85" s="292"/>
      <c r="C85" s="278"/>
      <c r="D85" s="293"/>
      <c r="E85" s="19"/>
      <c r="F85" s="20"/>
      <c r="G85" s="42"/>
      <c r="H85" s="213"/>
      <c r="I85" s="199"/>
      <c r="J85" s="193"/>
      <c r="K85" s="113" t="str">
        <f t="shared" si="6"/>
        <v/>
      </c>
      <c r="L85" s="115">
        <f t="shared" si="7"/>
        <v>1</v>
      </c>
      <c r="M85" s="114">
        <f t="shared" si="8"/>
        <v>0</v>
      </c>
    </row>
    <row r="86" spans="1:14" ht="30.2" customHeight="1" x14ac:dyDescent="0.25">
      <c r="A86" s="390">
        <v>51</v>
      </c>
      <c r="B86" s="292"/>
      <c r="C86" s="278"/>
      <c r="D86" s="293"/>
      <c r="E86" s="19"/>
      <c r="F86" s="20"/>
      <c r="G86" s="42"/>
      <c r="H86" s="213"/>
      <c r="I86" s="199"/>
      <c r="J86" s="193"/>
      <c r="K86" s="113" t="str">
        <f t="shared" si="6"/>
        <v/>
      </c>
      <c r="L86" s="115">
        <f t="shared" si="7"/>
        <v>1</v>
      </c>
      <c r="M86" s="114">
        <f t="shared" si="8"/>
        <v>0</v>
      </c>
    </row>
    <row r="87" spans="1:14" ht="30.2" customHeight="1" x14ac:dyDescent="0.25">
      <c r="A87" s="390">
        <v>52</v>
      </c>
      <c r="B87" s="292"/>
      <c r="C87" s="278"/>
      <c r="D87" s="293"/>
      <c r="E87" s="19"/>
      <c r="F87" s="20"/>
      <c r="G87" s="42"/>
      <c r="H87" s="213"/>
      <c r="I87" s="199"/>
      <c r="J87" s="193"/>
      <c r="K87" s="113" t="str">
        <f t="shared" si="6"/>
        <v/>
      </c>
      <c r="L87" s="115">
        <f t="shared" si="7"/>
        <v>1</v>
      </c>
      <c r="M87" s="114">
        <f t="shared" si="8"/>
        <v>0</v>
      </c>
    </row>
    <row r="88" spans="1:14" ht="30.2" customHeight="1" x14ac:dyDescent="0.25">
      <c r="A88" s="390">
        <v>53</v>
      </c>
      <c r="B88" s="292"/>
      <c r="C88" s="278"/>
      <c r="D88" s="293"/>
      <c r="E88" s="19"/>
      <c r="F88" s="20"/>
      <c r="G88" s="42"/>
      <c r="H88" s="213"/>
      <c r="I88" s="199"/>
      <c r="J88" s="193"/>
      <c r="K88" s="113" t="str">
        <f t="shared" si="6"/>
        <v/>
      </c>
      <c r="L88" s="115">
        <f t="shared" si="7"/>
        <v>1</v>
      </c>
      <c r="M88" s="114">
        <f t="shared" si="8"/>
        <v>0</v>
      </c>
    </row>
    <row r="89" spans="1:14" ht="30.2" customHeight="1" x14ac:dyDescent="0.25">
      <c r="A89" s="390">
        <v>54</v>
      </c>
      <c r="B89" s="292"/>
      <c r="C89" s="278"/>
      <c r="D89" s="293"/>
      <c r="E89" s="19"/>
      <c r="F89" s="20"/>
      <c r="G89" s="42"/>
      <c r="H89" s="213"/>
      <c r="I89" s="199"/>
      <c r="J89" s="193"/>
      <c r="K89" s="113" t="str">
        <f t="shared" si="6"/>
        <v/>
      </c>
      <c r="L89" s="115">
        <f t="shared" si="7"/>
        <v>1</v>
      </c>
      <c r="M89" s="114">
        <f t="shared" si="8"/>
        <v>0</v>
      </c>
    </row>
    <row r="90" spans="1:14" ht="30.2" customHeight="1" x14ac:dyDescent="0.25">
      <c r="A90" s="390">
        <v>55</v>
      </c>
      <c r="B90" s="292"/>
      <c r="C90" s="278"/>
      <c r="D90" s="293"/>
      <c r="E90" s="19"/>
      <c r="F90" s="20"/>
      <c r="G90" s="42"/>
      <c r="H90" s="213"/>
      <c r="I90" s="199"/>
      <c r="J90" s="193"/>
      <c r="K90" s="113" t="str">
        <f t="shared" si="6"/>
        <v/>
      </c>
      <c r="L90" s="115">
        <f t="shared" si="7"/>
        <v>1</v>
      </c>
      <c r="M90" s="114">
        <f t="shared" si="8"/>
        <v>0</v>
      </c>
    </row>
    <row r="91" spans="1:14" ht="30.2" customHeight="1" x14ac:dyDescent="0.25">
      <c r="A91" s="390">
        <v>56</v>
      </c>
      <c r="B91" s="292"/>
      <c r="C91" s="278"/>
      <c r="D91" s="293"/>
      <c r="E91" s="19"/>
      <c r="F91" s="20"/>
      <c r="G91" s="42"/>
      <c r="H91" s="213"/>
      <c r="I91" s="199"/>
      <c r="J91" s="193"/>
      <c r="K91" s="113" t="str">
        <f t="shared" si="6"/>
        <v/>
      </c>
      <c r="L91" s="115">
        <f t="shared" si="7"/>
        <v>1</v>
      </c>
      <c r="M91" s="114">
        <f t="shared" si="8"/>
        <v>0</v>
      </c>
    </row>
    <row r="92" spans="1:14" ht="30.2" customHeight="1" x14ac:dyDescent="0.25">
      <c r="A92" s="390">
        <v>57</v>
      </c>
      <c r="B92" s="292"/>
      <c r="C92" s="278"/>
      <c r="D92" s="293"/>
      <c r="E92" s="19"/>
      <c r="F92" s="20"/>
      <c r="G92" s="42"/>
      <c r="H92" s="213"/>
      <c r="I92" s="199"/>
      <c r="J92" s="193"/>
      <c r="K92" s="113" t="str">
        <f t="shared" si="6"/>
        <v/>
      </c>
      <c r="L92" s="115">
        <f t="shared" si="7"/>
        <v>1</v>
      </c>
      <c r="M92" s="114">
        <f t="shared" si="8"/>
        <v>0</v>
      </c>
    </row>
    <row r="93" spans="1:14" ht="30.2" customHeight="1" x14ac:dyDescent="0.25">
      <c r="A93" s="390">
        <v>58</v>
      </c>
      <c r="B93" s="292"/>
      <c r="C93" s="278"/>
      <c r="D93" s="293"/>
      <c r="E93" s="19"/>
      <c r="F93" s="20"/>
      <c r="G93" s="42"/>
      <c r="H93" s="213"/>
      <c r="I93" s="199"/>
      <c r="J93" s="193"/>
      <c r="K93" s="113" t="str">
        <f t="shared" si="6"/>
        <v/>
      </c>
      <c r="L93" s="115">
        <f t="shared" si="7"/>
        <v>1</v>
      </c>
      <c r="M93" s="114">
        <f t="shared" si="8"/>
        <v>0</v>
      </c>
    </row>
    <row r="94" spans="1:14" ht="30.2" customHeight="1" x14ac:dyDescent="0.25">
      <c r="A94" s="390">
        <v>59</v>
      </c>
      <c r="B94" s="292"/>
      <c r="C94" s="278"/>
      <c r="D94" s="293"/>
      <c r="E94" s="19"/>
      <c r="F94" s="20"/>
      <c r="G94" s="42"/>
      <c r="H94" s="213"/>
      <c r="I94" s="199"/>
      <c r="J94" s="193"/>
      <c r="K94" s="113" t="str">
        <f t="shared" si="6"/>
        <v/>
      </c>
      <c r="L94" s="115">
        <f t="shared" si="7"/>
        <v>1</v>
      </c>
      <c r="M94" s="114">
        <f t="shared" si="8"/>
        <v>0</v>
      </c>
    </row>
    <row r="95" spans="1:14" ht="30.2" customHeight="1" thickBot="1" x14ac:dyDescent="0.3">
      <c r="A95" s="391">
        <v>60</v>
      </c>
      <c r="B95" s="294"/>
      <c r="C95" s="279"/>
      <c r="D95" s="295"/>
      <c r="E95" s="21"/>
      <c r="F95" s="22"/>
      <c r="G95" s="44"/>
      <c r="H95" s="214"/>
      <c r="I95" s="200"/>
      <c r="J95" s="194"/>
      <c r="K95" s="113" t="str">
        <f t="shared" si="6"/>
        <v/>
      </c>
      <c r="L95" s="115">
        <f t="shared" si="7"/>
        <v>1</v>
      </c>
      <c r="M95" s="114">
        <f t="shared" si="8"/>
        <v>0</v>
      </c>
    </row>
    <row r="96" spans="1:14" ht="30.2" customHeight="1" thickBot="1" x14ac:dyDescent="0.3">
      <c r="A96" s="46"/>
      <c r="B96" s="46"/>
      <c r="C96" s="46"/>
      <c r="D96" s="46"/>
      <c r="E96" s="46"/>
      <c r="F96" s="46"/>
      <c r="G96" s="46"/>
      <c r="H96" s="376" t="s">
        <v>35</v>
      </c>
      <c r="I96" s="195">
        <f>SUM(I76:I95)+I62</f>
        <v>0</v>
      </c>
      <c r="J96" s="222"/>
      <c r="K96" s="68"/>
      <c r="L96" s="112">
        <f>IF(I96&gt;I62,ROW(A102),0)</f>
        <v>0</v>
      </c>
      <c r="M96" s="39"/>
      <c r="N96" s="109">
        <f>IF(I96&gt;I62,ROW(A102),0)</f>
        <v>0</v>
      </c>
    </row>
    <row r="97" spans="1:15" ht="30.2" customHeight="1" x14ac:dyDescent="0.25">
      <c r="A97" s="46"/>
      <c r="B97" s="46"/>
      <c r="C97" s="46"/>
      <c r="D97" s="46"/>
      <c r="E97" s="46"/>
      <c r="F97" s="46"/>
      <c r="G97" s="46"/>
      <c r="H97" s="46"/>
      <c r="I97" s="46"/>
      <c r="J97" s="46"/>
      <c r="K97" s="68"/>
      <c r="L97" s="39"/>
      <c r="M97" s="39"/>
    </row>
    <row r="98" spans="1:15" ht="30.2" customHeight="1" x14ac:dyDescent="0.25">
      <c r="A98" s="143" t="s">
        <v>136</v>
      </c>
      <c r="B98" s="64"/>
      <c r="C98" s="64"/>
      <c r="D98" s="46"/>
      <c r="E98" s="46"/>
      <c r="F98" s="46"/>
      <c r="G98" s="46"/>
      <c r="H98" s="46"/>
      <c r="I98" s="46"/>
      <c r="J98" s="46"/>
      <c r="K98" s="68"/>
      <c r="L98" s="39"/>
      <c r="M98" s="39"/>
    </row>
    <row r="99" spans="1:15" ht="30.2" customHeight="1" x14ac:dyDescent="0.25">
      <c r="A99" s="46"/>
      <c r="B99" s="46"/>
      <c r="C99" s="46"/>
      <c r="D99" s="46"/>
      <c r="E99" s="46"/>
      <c r="F99" s="46"/>
      <c r="G99" s="46"/>
      <c r="H99" s="46"/>
      <c r="I99" s="46"/>
      <c r="J99" s="46"/>
      <c r="K99" s="68"/>
      <c r="L99" s="39"/>
      <c r="M99" s="39"/>
    </row>
    <row r="100" spans="1:15" ht="30.2" customHeight="1" x14ac:dyDescent="0.3">
      <c r="A100" s="352" t="s">
        <v>32</v>
      </c>
      <c r="B100" s="233"/>
      <c r="C100" s="233"/>
      <c r="D100" s="354">
        <f ca="1">imzatarihi</f>
        <v>46091</v>
      </c>
      <c r="E100" s="379" t="s">
        <v>33</v>
      </c>
      <c r="F100" s="355" t="str">
        <f>IF(kurulusyetkilisi&gt;0,kurulusyetkilisi,"")</f>
        <v/>
      </c>
      <c r="G100" s="46"/>
      <c r="H100" s="46"/>
      <c r="I100" s="46"/>
      <c r="J100" s="46"/>
      <c r="K100" s="68"/>
      <c r="L100" s="39"/>
      <c r="M100" s="39"/>
    </row>
    <row r="101" spans="1:15" ht="30.2" customHeight="1" x14ac:dyDescent="0.3">
      <c r="A101" s="46"/>
      <c r="B101" s="46"/>
      <c r="C101" s="46"/>
      <c r="D101" s="234"/>
      <c r="E101" s="379" t="s">
        <v>34</v>
      </c>
      <c r="F101" s="46"/>
      <c r="G101" s="46"/>
      <c r="H101" s="233"/>
      <c r="I101" s="46"/>
      <c r="J101" s="46"/>
      <c r="K101" s="68"/>
      <c r="L101" s="39"/>
      <c r="M101" s="39"/>
    </row>
    <row r="102" spans="1:15" ht="30.2" customHeight="1" x14ac:dyDescent="0.25">
      <c r="A102" s="46"/>
      <c r="B102" s="46"/>
      <c r="C102" s="46"/>
      <c r="D102" s="46"/>
      <c r="E102" s="46"/>
      <c r="F102" s="46"/>
      <c r="G102" s="46"/>
      <c r="H102" s="46"/>
      <c r="I102" s="46"/>
      <c r="J102" s="46"/>
      <c r="K102" s="68"/>
      <c r="L102" s="39"/>
      <c r="M102" s="39"/>
    </row>
    <row r="103" spans="1:15" ht="30.2" customHeight="1" x14ac:dyDescent="0.25">
      <c r="A103" s="555" t="s">
        <v>105</v>
      </c>
      <c r="B103" s="555"/>
      <c r="C103" s="555"/>
      <c r="D103" s="555"/>
      <c r="E103" s="555"/>
      <c r="F103" s="555"/>
      <c r="G103" s="555"/>
      <c r="H103" s="555"/>
      <c r="I103" s="555"/>
      <c r="J103" s="555"/>
      <c r="K103" s="66"/>
      <c r="L103" s="39"/>
      <c r="M103" s="39"/>
    </row>
    <row r="104" spans="1:15" ht="30.2" customHeight="1" x14ac:dyDescent="0.25">
      <c r="A104" s="508" t="str">
        <f>IF(YilDonem&lt;&gt;"",CONCATENATE(YilDonem," dönemine aittir."),"")</f>
        <v/>
      </c>
      <c r="B104" s="508"/>
      <c r="C104" s="508"/>
      <c r="D104" s="508"/>
      <c r="E104" s="508"/>
      <c r="F104" s="508"/>
      <c r="G104" s="508"/>
      <c r="H104" s="508"/>
      <c r="I104" s="508"/>
      <c r="J104" s="508"/>
      <c r="K104" s="66"/>
      <c r="L104" s="39"/>
      <c r="M104" s="39"/>
    </row>
    <row r="105" spans="1:15" ht="30.2" customHeight="1" thickBot="1" x14ac:dyDescent="0.3">
      <c r="A105" s="545" t="s">
        <v>129</v>
      </c>
      <c r="B105" s="545"/>
      <c r="C105" s="545"/>
      <c r="D105" s="545"/>
      <c r="E105" s="545"/>
      <c r="F105" s="545"/>
      <c r="G105" s="545"/>
      <c r="H105" s="545"/>
      <c r="I105" s="545"/>
      <c r="J105" s="545"/>
      <c r="K105" s="66"/>
      <c r="L105" s="39"/>
      <c r="M105" s="39"/>
    </row>
    <row r="106" spans="1:15" ht="30.2" customHeight="1" thickBot="1" x14ac:dyDescent="0.3">
      <c r="A106" s="546" t="s">
        <v>167</v>
      </c>
      <c r="B106" s="547"/>
      <c r="C106" s="547"/>
      <c r="D106" s="548"/>
      <c r="E106" s="546" t="str">
        <f>IF(ProjeNo&gt;0,ProjeNo,"")</f>
        <v/>
      </c>
      <c r="F106" s="547"/>
      <c r="G106" s="547"/>
      <c r="H106" s="547"/>
      <c r="I106" s="547"/>
      <c r="J106" s="548"/>
      <c r="K106" s="66"/>
      <c r="L106" s="39"/>
      <c r="M106" s="39"/>
    </row>
    <row r="107" spans="1:15" ht="30.2" customHeight="1" thickBot="1" x14ac:dyDescent="0.3">
      <c r="A107" s="549" t="s">
        <v>168</v>
      </c>
      <c r="B107" s="550"/>
      <c r="C107" s="550"/>
      <c r="D107" s="551"/>
      <c r="E107" s="552" t="str">
        <f>IF(ProjeAdi&gt;0,ProjeAdi,"")</f>
        <v/>
      </c>
      <c r="F107" s="553"/>
      <c r="G107" s="553"/>
      <c r="H107" s="553"/>
      <c r="I107" s="553"/>
      <c r="J107" s="554"/>
      <c r="K107" s="66"/>
      <c r="L107" s="39"/>
      <c r="M107" s="39"/>
    </row>
    <row r="108" spans="1:15" s="26" customFormat="1" ht="30.2" customHeight="1" thickBot="1" x14ac:dyDescent="0.3">
      <c r="A108" s="543" t="s">
        <v>3</v>
      </c>
      <c r="B108" s="543" t="s">
        <v>182</v>
      </c>
      <c r="C108" s="543" t="s">
        <v>183</v>
      </c>
      <c r="D108" s="543" t="s">
        <v>102</v>
      </c>
      <c r="E108" s="543" t="s">
        <v>103</v>
      </c>
      <c r="F108" s="543" t="s">
        <v>104</v>
      </c>
      <c r="G108" s="543" t="s">
        <v>82</v>
      </c>
      <c r="H108" s="543" t="s">
        <v>83</v>
      </c>
      <c r="I108" s="363" t="s">
        <v>84</v>
      </c>
      <c r="J108" s="363" t="s">
        <v>84</v>
      </c>
      <c r="K108" s="67"/>
      <c r="L108" s="40"/>
      <c r="M108" s="40"/>
      <c r="N108" s="70"/>
      <c r="O108" s="70"/>
    </row>
    <row r="109" spans="1:15" ht="30.2" customHeight="1" thickBot="1" x14ac:dyDescent="0.3">
      <c r="A109" s="559"/>
      <c r="B109" s="544"/>
      <c r="C109" s="544"/>
      <c r="D109" s="559"/>
      <c r="E109" s="559"/>
      <c r="F109" s="559"/>
      <c r="G109" s="559"/>
      <c r="H109" s="559"/>
      <c r="I109" s="395" t="s">
        <v>85</v>
      </c>
      <c r="J109" s="395" t="s">
        <v>88</v>
      </c>
      <c r="K109" s="66"/>
      <c r="L109" s="39"/>
      <c r="M109" s="39"/>
    </row>
    <row r="110" spans="1:15" ht="30.2" customHeight="1" x14ac:dyDescent="0.25">
      <c r="A110" s="388">
        <v>61</v>
      </c>
      <c r="B110" s="290"/>
      <c r="C110" s="277"/>
      <c r="D110" s="291"/>
      <c r="E110" s="27"/>
      <c r="F110" s="41"/>
      <c r="G110" s="28"/>
      <c r="H110" s="212"/>
      <c r="I110" s="198"/>
      <c r="J110" s="186"/>
      <c r="K110" s="113" t="str">
        <f>IF(AND(COUNTA(D110:F110)&gt;0,L110=1),"Belge Tarihi,Belge Numarası ve KDV Dahil Tutar doldurulduktan sonra KDV Hariç Tutar doldurulabilir.","")</f>
        <v/>
      </c>
      <c r="L110" s="115">
        <f>IF(COUNTA(G110:H110)+COUNTA(J110)=3,0,1)</f>
        <v>1</v>
      </c>
      <c r="M110" s="114">
        <f>IF(L110=1,0,100000000)</f>
        <v>0</v>
      </c>
    </row>
    <row r="111" spans="1:15" ht="30.2" customHeight="1" x14ac:dyDescent="0.25">
      <c r="A111" s="390">
        <v>62</v>
      </c>
      <c r="B111" s="292"/>
      <c r="C111" s="278"/>
      <c r="D111" s="293"/>
      <c r="E111" s="19"/>
      <c r="F111" s="20"/>
      <c r="G111" s="42"/>
      <c r="H111" s="213"/>
      <c r="I111" s="199"/>
      <c r="J111" s="193"/>
      <c r="K111" s="113" t="str">
        <f t="shared" ref="K111:K129" si="9">IF(AND(COUNTA(D111:F111)&gt;0,L111=1),"Belge Tarihi,Belge Numarası ve KDV Dahil Tutar doldurulduktan sonra KDV Hariç Tutar doldurulabilir.","")</f>
        <v/>
      </c>
      <c r="L111" s="115">
        <f t="shared" ref="L111:L129" si="10">IF(COUNTA(G111:H111)+COUNTA(J111)=3,0,1)</f>
        <v>1</v>
      </c>
      <c r="M111" s="114">
        <f t="shared" ref="M111:M129" si="11">IF(L111=1,0,100000000)</f>
        <v>0</v>
      </c>
    </row>
    <row r="112" spans="1:15" ht="30.2" customHeight="1" x14ac:dyDescent="0.25">
      <c r="A112" s="390">
        <v>63</v>
      </c>
      <c r="B112" s="292"/>
      <c r="C112" s="278"/>
      <c r="D112" s="293"/>
      <c r="E112" s="19"/>
      <c r="F112" s="20"/>
      <c r="G112" s="42"/>
      <c r="H112" s="213"/>
      <c r="I112" s="199"/>
      <c r="J112" s="193"/>
      <c r="K112" s="113" t="str">
        <f t="shared" si="9"/>
        <v/>
      </c>
      <c r="L112" s="115">
        <f t="shared" si="10"/>
        <v>1</v>
      </c>
      <c r="M112" s="114">
        <f t="shared" si="11"/>
        <v>0</v>
      </c>
      <c r="N112" s="71"/>
      <c r="O112" s="71"/>
    </row>
    <row r="113" spans="1:13" ht="30.2" customHeight="1" x14ac:dyDescent="0.25">
      <c r="A113" s="390">
        <v>64</v>
      </c>
      <c r="B113" s="292"/>
      <c r="C113" s="278"/>
      <c r="D113" s="293"/>
      <c r="E113" s="19"/>
      <c r="F113" s="20"/>
      <c r="G113" s="42"/>
      <c r="H113" s="213"/>
      <c r="I113" s="199"/>
      <c r="J113" s="193"/>
      <c r="K113" s="113" t="str">
        <f t="shared" si="9"/>
        <v/>
      </c>
      <c r="L113" s="115">
        <f t="shared" si="10"/>
        <v>1</v>
      </c>
      <c r="M113" s="114">
        <f t="shared" si="11"/>
        <v>0</v>
      </c>
    </row>
    <row r="114" spans="1:13" ht="30.2" customHeight="1" x14ac:dyDescent="0.25">
      <c r="A114" s="390">
        <v>65</v>
      </c>
      <c r="B114" s="292"/>
      <c r="C114" s="278"/>
      <c r="D114" s="293"/>
      <c r="E114" s="19"/>
      <c r="F114" s="20"/>
      <c r="G114" s="42"/>
      <c r="H114" s="213"/>
      <c r="I114" s="199"/>
      <c r="J114" s="193"/>
      <c r="K114" s="113" t="str">
        <f t="shared" si="9"/>
        <v/>
      </c>
      <c r="L114" s="115">
        <f t="shared" si="10"/>
        <v>1</v>
      </c>
      <c r="M114" s="114">
        <f t="shared" si="11"/>
        <v>0</v>
      </c>
    </row>
    <row r="115" spans="1:13" ht="30.2" customHeight="1" x14ac:dyDescent="0.25">
      <c r="A115" s="390">
        <v>66</v>
      </c>
      <c r="B115" s="292"/>
      <c r="C115" s="278"/>
      <c r="D115" s="293"/>
      <c r="E115" s="19"/>
      <c r="F115" s="20"/>
      <c r="G115" s="42"/>
      <c r="H115" s="213"/>
      <c r="I115" s="199"/>
      <c r="J115" s="193"/>
      <c r="K115" s="113" t="str">
        <f t="shared" si="9"/>
        <v/>
      </c>
      <c r="L115" s="115">
        <f t="shared" si="10"/>
        <v>1</v>
      </c>
      <c r="M115" s="114">
        <f t="shared" si="11"/>
        <v>0</v>
      </c>
    </row>
    <row r="116" spans="1:13" ht="30.2" customHeight="1" x14ac:dyDescent="0.25">
      <c r="A116" s="390">
        <v>67</v>
      </c>
      <c r="B116" s="292"/>
      <c r="C116" s="278"/>
      <c r="D116" s="293"/>
      <c r="E116" s="19"/>
      <c r="F116" s="20"/>
      <c r="G116" s="42"/>
      <c r="H116" s="213"/>
      <c r="I116" s="199"/>
      <c r="J116" s="193"/>
      <c r="K116" s="113" t="str">
        <f t="shared" si="9"/>
        <v/>
      </c>
      <c r="L116" s="115">
        <f t="shared" si="10"/>
        <v>1</v>
      </c>
      <c r="M116" s="114">
        <f t="shared" si="11"/>
        <v>0</v>
      </c>
    </row>
    <row r="117" spans="1:13" ht="30.2" customHeight="1" x14ac:dyDescent="0.25">
      <c r="A117" s="390">
        <v>68</v>
      </c>
      <c r="B117" s="292"/>
      <c r="C117" s="278"/>
      <c r="D117" s="293"/>
      <c r="E117" s="19"/>
      <c r="F117" s="20"/>
      <c r="G117" s="42"/>
      <c r="H117" s="213"/>
      <c r="I117" s="199"/>
      <c r="J117" s="193"/>
      <c r="K117" s="113" t="str">
        <f t="shared" si="9"/>
        <v/>
      </c>
      <c r="L117" s="115">
        <f t="shared" si="10"/>
        <v>1</v>
      </c>
      <c r="M117" s="114">
        <f t="shared" si="11"/>
        <v>0</v>
      </c>
    </row>
    <row r="118" spans="1:13" ht="30.2" customHeight="1" x14ac:dyDescent="0.25">
      <c r="A118" s="390">
        <v>69</v>
      </c>
      <c r="B118" s="292"/>
      <c r="C118" s="278"/>
      <c r="D118" s="293"/>
      <c r="E118" s="19"/>
      <c r="F118" s="20"/>
      <c r="G118" s="42"/>
      <c r="H118" s="213"/>
      <c r="I118" s="199"/>
      <c r="J118" s="193"/>
      <c r="K118" s="113" t="str">
        <f t="shared" si="9"/>
        <v/>
      </c>
      <c r="L118" s="115">
        <f t="shared" si="10"/>
        <v>1</v>
      </c>
      <c r="M118" s="114">
        <f t="shared" si="11"/>
        <v>0</v>
      </c>
    </row>
    <row r="119" spans="1:13" ht="30.2" customHeight="1" x14ac:dyDescent="0.25">
      <c r="A119" s="390">
        <v>70</v>
      </c>
      <c r="B119" s="292"/>
      <c r="C119" s="278"/>
      <c r="D119" s="293"/>
      <c r="E119" s="19"/>
      <c r="F119" s="20"/>
      <c r="G119" s="42"/>
      <c r="H119" s="213"/>
      <c r="I119" s="199"/>
      <c r="J119" s="193"/>
      <c r="K119" s="113" t="str">
        <f t="shared" si="9"/>
        <v/>
      </c>
      <c r="L119" s="115">
        <f t="shared" si="10"/>
        <v>1</v>
      </c>
      <c r="M119" s="114">
        <f t="shared" si="11"/>
        <v>0</v>
      </c>
    </row>
    <row r="120" spans="1:13" ht="30.2" customHeight="1" x14ac:dyDescent="0.25">
      <c r="A120" s="390">
        <v>71</v>
      </c>
      <c r="B120" s="292"/>
      <c r="C120" s="278"/>
      <c r="D120" s="293"/>
      <c r="E120" s="19"/>
      <c r="F120" s="20"/>
      <c r="G120" s="42"/>
      <c r="H120" s="213"/>
      <c r="I120" s="199"/>
      <c r="J120" s="193"/>
      <c r="K120" s="113" t="str">
        <f t="shared" si="9"/>
        <v/>
      </c>
      <c r="L120" s="115">
        <f t="shared" si="10"/>
        <v>1</v>
      </c>
      <c r="M120" s="114">
        <f t="shared" si="11"/>
        <v>0</v>
      </c>
    </row>
    <row r="121" spans="1:13" ht="30.2" customHeight="1" x14ac:dyDescent="0.25">
      <c r="A121" s="390">
        <v>72</v>
      </c>
      <c r="B121" s="292"/>
      <c r="C121" s="278"/>
      <c r="D121" s="293"/>
      <c r="E121" s="19"/>
      <c r="F121" s="20"/>
      <c r="G121" s="42"/>
      <c r="H121" s="213"/>
      <c r="I121" s="199"/>
      <c r="J121" s="193"/>
      <c r="K121" s="113" t="str">
        <f t="shared" si="9"/>
        <v/>
      </c>
      <c r="L121" s="115">
        <f t="shared" si="10"/>
        <v>1</v>
      </c>
      <c r="M121" s="114">
        <f t="shared" si="11"/>
        <v>0</v>
      </c>
    </row>
    <row r="122" spans="1:13" ht="30.2" customHeight="1" x14ac:dyDescent="0.25">
      <c r="A122" s="390">
        <v>73</v>
      </c>
      <c r="B122" s="292"/>
      <c r="C122" s="278"/>
      <c r="D122" s="293"/>
      <c r="E122" s="19"/>
      <c r="F122" s="20"/>
      <c r="G122" s="42"/>
      <c r="H122" s="213"/>
      <c r="I122" s="199"/>
      <c r="J122" s="193"/>
      <c r="K122" s="113" t="str">
        <f t="shared" si="9"/>
        <v/>
      </c>
      <c r="L122" s="115">
        <f t="shared" si="10"/>
        <v>1</v>
      </c>
      <c r="M122" s="114">
        <f t="shared" si="11"/>
        <v>0</v>
      </c>
    </row>
    <row r="123" spans="1:13" ht="30.2" customHeight="1" x14ac:dyDescent="0.25">
      <c r="A123" s="390">
        <v>74</v>
      </c>
      <c r="B123" s="292"/>
      <c r="C123" s="278"/>
      <c r="D123" s="293"/>
      <c r="E123" s="19"/>
      <c r="F123" s="20"/>
      <c r="G123" s="42"/>
      <c r="H123" s="213"/>
      <c r="I123" s="199"/>
      <c r="J123" s="193"/>
      <c r="K123" s="113" t="str">
        <f t="shared" si="9"/>
        <v/>
      </c>
      <c r="L123" s="115">
        <f t="shared" si="10"/>
        <v>1</v>
      </c>
      <c r="M123" s="114">
        <f t="shared" si="11"/>
        <v>0</v>
      </c>
    </row>
    <row r="124" spans="1:13" ht="30.2" customHeight="1" x14ac:dyDescent="0.25">
      <c r="A124" s="390">
        <v>75</v>
      </c>
      <c r="B124" s="292"/>
      <c r="C124" s="278"/>
      <c r="D124" s="293"/>
      <c r="E124" s="19"/>
      <c r="F124" s="20"/>
      <c r="G124" s="42"/>
      <c r="H124" s="213"/>
      <c r="I124" s="199"/>
      <c r="J124" s="193"/>
      <c r="K124" s="113" t="str">
        <f t="shared" si="9"/>
        <v/>
      </c>
      <c r="L124" s="115">
        <f t="shared" si="10"/>
        <v>1</v>
      </c>
      <c r="M124" s="114">
        <f t="shared" si="11"/>
        <v>0</v>
      </c>
    </row>
    <row r="125" spans="1:13" ht="30.2" customHeight="1" x14ac:dyDescent="0.25">
      <c r="A125" s="390">
        <v>76</v>
      </c>
      <c r="B125" s="292"/>
      <c r="C125" s="278"/>
      <c r="D125" s="293"/>
      <c r="E125" s="19"/>
      <c r="F125" s="20"/>
      <c r="G125" s="42"/>
      <c r="H125" s="213"/>
      <c r="I125" s="199"/>
      <c r="J125" s="193"/>
      <c r="K125" s="113" t="str">
        <f t="shared" si="9"/>
        <v/>
      </c>
      <c r="L125" s="115">
        <f t="shared" si="10"/>
        <v>1</v>
      </c>
      <c r="M125" s="114">
        <f t="shared" si="11"/>
        <v>0</v>
      </c>
    </row>
    <row r="126" spans="1:13" ht="30.2" customHeight="1" x14ac:dyDescent="0.25">
      <c r="A126" s="390">
        <v>77</v>
      </c>
      <c r="B126" s="292"/>
      <c r="C126" s="278"/>
      <c r="D126" s="293"/>
      <c r="E126" s="19"/>
      <c r="F126" s="20"/>
      <c r="G126" s="42"/>
      <c r="H126" s="213"/>
      <c r="I126" s="199"/>
      <c r="J126" s="193"/>
      <c r="K126" s="113" t="str">
        <f t="shared" si="9"/>
        <v/>
      </c>
      <c r="L126" s="115">
        <f t="shared" si="10"/>
        <v>1</v>
      </c>
      <c r="M126" s="114">
        <f t="shared" si="11"/>
        <v>0</v>
      </c>
    </row>
    <row r="127" spans="1:13" ht="30.2" customHeight="1" x14ac:dyDescent="0.25">
      <c r="A127" s="390">
        <v>78</v>
      </c>
      <c r="B127" s="292"/>
      <c r="C127" s="278"/>
      <c r="D127" s="293"/>
      <c r="E127" s="19"/>
      <c r="F127" s="20"/>
      <c r="G127" s="42"/>
      <c r="H127" s="213"/>
      <c r="I127" s="199"/>
      <c r="J127" s="193"/>
      <c r="K127" s="113" t="str">
        <f t="shared" si="9"/>
        <v/>
      </c>
      <c r="L127" s="115">
        <f t="shared" si="10"/>
        <v>1</v>
      </c>
      <c r="M127" s="114">
        <f t="shared" si="11"/>
        <v>0</v>
      </c>
    </row>
    <row r="128" spans="1:13" ht="30.2" customHeight="1" x14ac:dyDescent="0.25">
      <c r="A128" s="390">
        <v>79</v>
      </c>
      <c r="B128" s="292"/>
      <c r="C128" s="278"/>
      <c r="D128" s="293"/>
      <c r="E128" s="19"/>
      <c r="F128" s="20"/>
      <c r="G128" s="42"/>
      <c r="H128" s="213"/>
      <c r="I128" s="199"/>
      <c r="J128" s="193"/>
      <c r="K128" s="113" t="str">
        <f t="shared" si="9"/>
        <v/>
      </c>
      <c r="L128" s="115">
        <f t="shared" si="10"/>
        <v>1</v>
      </c>
      <c r="M128" s="114">
        <f t="shared" si="11"/>
        <v>0</v>
      </c>
    </row>
    <row r="129" spans="1:15" ht="30.2" customHeight="1" thickBot="1" x14ac:dyDescent="0.3">
      <c r="A129" s="391">
        <v>80</v>
      </c>
      <c r="B129" s="294"/>
      <c r="C129" s="279"/>
      <c r="D129" s="295"/>
      <c r="E129" s="21"/>
      <c r="F129" s="22"/>
      <c r="G129" s="44"/>
      <c r="H129" s="214"/>
      <c r="I129" s="200"/>
      <c r="J129" s="194"/>
      <c r="K129" s="113" t="str">
        <f t="shared" si="9"/>
        <v/>
      </c>
      <c r="L129" s="115">
        <f t="shared" si="10"/>
        <v>1</v>
      </c>
      <c r="M129" s="114">
        <f t="shared" si="11"/>
        <v>0</v>
      </c>
    </row>
    <row r="130" spans="1:15" ht="30.2" customHeight="1" thickBot="1" x14ac:dyDescent="0.3">
      <c r="A130" s="46"/>
      <c r="B130" s="46"/>
      <c r="C130" s="46"/>
      <c r="D130" s="46"/>
      <c r="E130" s="46"/>
      <c r="F130" s="46"/>
      <c r="G130" s="46"/>
      <c r="H130" s="376" t="s">
        <v>35</v>
      </c>
      <c r="I130" s="195">
        <f>SUM(I110:I129)+I96</f>
        <v>0</v>
      </c>
      <c r="J130" s="222"/>
      <c r="K130" s="68"/>
      <c r="L130" s="112">
        <f>IF(I130&gt;I96,ROW(A136),0)</f>
        <v>0</v>
      </c>
      <c r="M130" s="39"/>
      <c r="N130" s="109">
        <f>IF(I130&gt;I96,ROW(A136),0)</f>
        <v>0</v>
      </c>
    </row>
    <row r="131" spans="1:15" ht="30.2" customHeight="1" x14ac:dyDescent="0.25">
      <c r="A131" s="46"/>
      <c r="B131" s="46"/>
      <c r="C131" s="46"/>
      <c r="D131" s="46"/>
      <c r="E131" s="46"/>
      <c r="F131" s="46"/>
      <c r="G131" s="46"/>
      <c r="H131" s="46"/>
      <c r="I131" s="46"/>
      <c r="J131" s="46"/>
      <c r="K131" s="68"/>
      <c r="L131" s="39"/>
      <c r="M131" s="39"/>
    </row>
    <row r="132" spans="1:15" ht="30.2" customHeight="1" x14ac:dyDescent="0.25">
      <c r="A132" s="143" t="s">
        <v>136</v>
      </c>
      <c r="B132" s="64"/>
      <c r="C132" s="64"/>
      <c r="D132" s="46"/>
      <c r="E132" s="46"/>
      <c r="F132" s="46"/>
      <c r="G132" s="46"/>
      <c r="H132" s="46"/>
      <c r="I132" s="46"/>
      <c r="J132" s="46"/>
      <c r="K132" s="68"/>
      <c r="L132" s="39"/>
      <c r="M132" s="39"/>
    </row>
    <row r="133" spans="1:15" ht="30.2" customHeight="1" x14ac:dyDescent="0.25">
      <c r="A133" s="46"/>
      <c r="B133" s="46"/>
      <c r="C133" s="46"/>
      <c r="D133" s="46"/>
      <c r="E133" s="46"/>
      <c r="F133" s="46"/>
      <c r="G133" s="46"/>
      <c r="H133" s="46"/>
      <c r="I133" s="46"/>
      <c r="J133" s="46"/>
      <c r="K133" s="68"/>
      <c r="L133" s="39"/>
      <c r="M133" s="39"/>
    </row>
    <row r="134" spans="1:15" ht="30.2" customHeight="1" x14ac:dyDescent="0.3">
      <c r="A134" s="352" t="s">
        <v>32</v>
      </c>
      <c r="B134" s="233"/>
      <c r="C134" s="233"/>
      <c r="D134" s="354">
        <f ca="1">imzatarihi</f>
        <v>46091</v>
      </c>
      <c r="E134" s="379" t="s">
        <v>33</v>
      </c>
      <c r="F134" s="355" t="str">
        <f>IF(kurulusyetkilisi&gt;0,kurulusyetkilisi,"")</f>
        <v/>
      </c>
      <c r="G134" s="46"/>
      <c r="H134" s="46"/>
      <c r="I134" s="46"/>
      <c r="J134" s="46"/>
      <c r="K134" s="68"/>
      <c r="L134" s="39"/>
      <c r="M134" s="39"/>
    </row>
    <row r="135" spans="1:15" ht="30.2" customHeight="1" x14ac:dyDescent="0.3">
      <c r="A135" s="46"/>
      <c r="B135" s="46"/>
      <c r="C135" s="46"/>
      <c r="D135" s="234"/>
      <c r="E135" s="379" t="s">
        <v>34</v>
      </c>
      <c r="F135" s="46"/>
      <c r="G135" s="46"/>
      <c r="H135" s="233"/>
      <c r="I135" s="46"/>
      <c r="J135" s="46"/>
      <c r="K135" s="68"/>
      <c r="L135" s="39"/>
      <c r="M135" s="39"/>
    </row>
    <row r="136" spans="1:15" ht="30.2" customHeight="1" x14ac:dyDescent="0.25">
      <c r="A136" s="46"/>
      <c r="B136" s="46"/>
      <c r="C136" s="46"/>
      <c r="D136" s="46"/>
      <c r="E136" s="46"/>
      <c r="F136" s="46"/>
      <c r="G136" s="46"/>
      <c r="H136" s="46"/>
      <c r="I136" s="46"/>
      <c r="J136" s="46"/>
      <c r="K136" s="68"/>
      <c r="L136" s="39"/>
      <c r="M136" s="39"/>
    </row>
    <row r="137" spans="1:15" ht="30.2" customHeight="1" x14ac:dyDescent="0.25">
      <c r="A137" s="555" t="s">
        <v>105</v>
      </c>
      <c r="B137" s="555"/>
      <c r="C137" s="555"/>
      <c r="D137" s="555"/>
      <c r="E137" s="555"/>
      <c r="F137" s="555"/>
      <c r="G137" s="555"/>
      <c r="H137" s="555"/>
      <c r="I137" s="555"/>
      <c r="J137" s="555"/>
      <c r="K137" s="66"/>
      <c r="L137" s="39"/>
      <c r="M137" s="39"/>
    </row>
    <row r="138" spans="1:15" ht="30.2" customHeight="1" x14ac:dyDescent="0.25">
      <c r="A138" s="508" t="str">
        <f>IF(YilDonem&lt;&gt;"",CONCATENATE(YilDonem," dönemine aittir."),"")</f>
        <v/>
      </c>
      <c r="B138" s="508"/>
      <c r="C138" s="508"/>
      <c r="D138" s="508"/>
      <c r="E138" s="508"/>
      <c r="F138" s="508"/>
      <c r="G138" s="508"/>
      <c r="H138" s="508"/>
      <c r="I138" s="508"/>
      <c r="J138" s="508"/>
      <c r="K138" s="66"/>
      <c r="L138" s="39"/>
      <c r="M138" s="39"/>
    </row>
    <row r="139" spans="1:15" ht="30.2" customHeight="1" thickBot="1" x14ac:dyDescent="0.3">
      <c r="A139" s="545" t="s">
        <v>129</v>
      </c>
      <c r="B139" s="545"/>
      <c r="C139" s="545"/>
      <c r="D139" s="545"/>
      <c r="E139" s="545"/>
      <c r="F139" s="545"/>
      <c r="G139" s="545"/>
      <c r="H139" s="545"/>
      <c r="I139" s="545"/>
      <c r="J139" s="545"/>
      <c r="K139" s="66"/>
      <c r="L139" s="39"/>
      <c r="M139" s="39"/>
    </row>
    <row r="140" spans="1:15" ht="30.2" customHeight="1" thickBot="1" x14ac:dyDescent="0.3">
      <c r="A140" s="546" t="s">
        <v>167</v>
      </c>
      <c r="B140" s="547"/>
      <c r="C140" s="547"/>
      <c r="D140" s="548"/>
      <c r="E140" s="546" t="str">
        <f>IF(ProjeNo&gt;0,ProjeNo,"")</f>
        <v/>
      </c>
      <c r="F140" s="547"/>
      <c r="G140" s="547"/>
      <c r="H140" s="547"/>
      <c r="I140" s="547"/>
      <c r="J140" s="548"/>
      <c r="K140" s="66"/>
      <c r="L140" s="39"/>
      <c r="M140" s="39"/>
    </row>
    <row r="141" spans="1:15" ht="30.2" customHeight="1" thickBot="1" x14ac:dyDescent="0.3">
      <c r="A141" s="549" t="s">
        <v>168</v>
      </c>
      <c r="B141" s="550"/>
      <c r="C141" s="550"/>
      <c r="D141" s="551"/>
      <c r="E141" s="552" t="str">
        <f>IF(ProjeAdi&gt;0,ProjeAdi,"")</f>
        <v/>
      </c>
      <c r="F141" s="553"/>
      <c r="G141" s="553"/>
      <c r="H141" s="553"/>
      <c r="I141" s="553"/>
      <c r="J141" s="554"/>
      <c r="K141" s="66"/>
      <c r="L141" s="39"/>
      <c r="M141" s="39"/>
    </row>
    <row r="142" spans="1:15" s="26" customFormat="1" ht="30.2" customHeight="1" thickBot="1" x14ac:dyDescent="0.3">
      <c r="A142" s="543" t="s">
        <v>3</v>
      </c>
      <c r="B142" s="543" t="s">
        <v>182</v>
      </c>
      <c r="C142" s="543" t="s">
        <v>183</v>
      </c>
      <c r="D142" s="543" t="s">
        <v>102</v>
      </c>
      <c r="E142" s="543" t="s">
        <v>103</v>
      </c>
      <c r="F142" s="543" t="s">
        <v>104</v>
      </c>
      <c r="G142" s="543" t="s">
        <v>82</v>
      </c>
      <c r="H142" s="543" t="s">
        <v>83</v>
      </c>
      <c r="I142" s="363" t="s">
        <v>84</v>
      </c>
      <c r="J142" s="363" t="s">
        <v>84</v>
      </c>
      <c r="K142" s="67"/>
      <c r="L142" s="40"/>
      <c r="M142" s="40"/>
      <c r="N142" s="70"/>
      <c r="O142" s="70"/>
    </row>
    <row r="143" spans="1:15" ht="30.2" customHeight="1" thickBot="1" x14ac:dyDescent="0.3">
      <c r="A143" s="559"/>
      <c r="B143" s="544"/>
      <c r="C143" s="544"/>
      <c r="D143" s="559"/>
      <c r="E143" s="559"/>
      <c r="F143" s="559"/>
      <c r="G143" s="559"/>
      <c r="H143" s="559"/>
      <c r="I143" s="395" t="s">
        <v>85</v>
      </c>
      <c r="J143" s="395" t="s">
        <v>88</v>
      </c>
      <c r="K143" s="66"/>
      <c r="L143" s="39"/>
      <c r="M143" s="39"/>
    </row>
    <row r="144" spans="1:15" ht="30.2" customHeight="1" x14ac:dyDescent="0.25">
      <c r="A144" s="388">
        <v>81</v>
      </c>
      <c r="B144" s="290"/>
      <c r="C144" s="277"/>
      <c r="D144" s="291"/>
      <c r="E144" s="27"/>
      <c r="F144" s="41"/>
      <c r="G144" s="28"/>
      <c r="H144" s="212"/>
      <c r="I144" s="198"/>
      <c r="J144" s="186"/>
      <c r="K144" s="113" t="str">
        <f>IF(AND(COUNTA(D144:F144)&gt;0,L144=1),"Belge Tarihi,Belge Numarası ve KDV Dahil Tutar doldurulduktan sonra KDV Hariç Tutar doldurulabilir.","")</f>
        <v/>
      </c>
      <c r="L144" s="115">
        <f>IF(COUNTA(G144:H144)+COUNTA(J144)=3,0,1)</f>
        <v>1</v>
      </c>
      <c r="M144" s="114">
        <f>IF(L144=1,0,100000000)</f>
        <v>0</v>
      </c>
    </row>
    <row r="145" spans="1:15" ht="30.2" customHeight="1" x14ac:dyDescent="0.25">
      <c r="A145" s="390">
        <v>82</v>
      </c>
      <c r="B145" s="292"/>
      <c r="C145" s="278"/>
      <c r="D145" s="293"/>
      <c r="E145" s="19"/>
      <c r="F145" s="20"/>
      <c r="G145" s="42"/>
      <c r="H145" s="213"/>
      <c r="I145" s="199"/>
      <c r="J145" s="193"/>
      <c r="K145" s="113" t="str">
        <f t="shared" ref="K145:K163" si="12">IF(AND(COUNTA(D145:F145)&gt;0,L145=1),"Belge Tarihi,Belge Numarası ve KDV Dahil Tutar doldurulduktan sonra KDV Hariç Tutar doldurulabilir.","")</f>
        <v/>
      </c>
      <c r="L145" s="115">
        <f t="shared" ref="L145:L163" si="13">IF(COUNTA(G145:H145)+COUNTA(J145)=3,0,1)</f>
        <v>1</v>
      </c>
      <c r="M145" s="114">
        <f t="shared" ref="M145:M163" si="14">IF(L145=1,0,100000000)</f>
        <v>0</v>
      </c>
    </row>
    <row r="146" spans="1:15" ht="30.2" customHeight="1" x14ac:dyDescent="0.25">
      <c r="A146" s="390">
        <v>83</v>
      </c>
      <c r="B146" s="292"/>
      <c r="C146" s="278"/>
      <c r="D146" s="293"/>
      <c r="E146" s="19"/>
      <c r="F146" s="20"/>
      <c r="G146" s="42"/>
      <c r="H146" s="213"/>
      <c r="I146" s="199"/>
      <c r="J146" s="193"/>
      <c r="K146" s="113" t="str">
        <f t="shared" si="12"/>
        <v/>
      </c>
      <c r="L146" s="115">
        <f t="shared" si="13"/>
        <v>1</v>
      </c>
      <c r="M146" s="114">
        <f t="shared" si="14"/>
        <v>0</v>
      </c>
    </row>
    <row r="147" spans="1:15" ht="30.2" customHeight="1" x14ac:dyDescent="0.25">
      <c r="A147" s="390">
        <v>84</v>
      </c>
      <c r="B147" s="292"/>
      <c r="C147" s="278"/>
      <c r="D147" s="293"/>
      <c r="E147" s="19"/>
      <c r="F147" s="20"/>
      <c r="G147" s="42"/>
      <c r="H147" s="213"/>
      <c r="I147" s="199"/>
      <c r="J147" s="193"/>
      <c r="K147" s="113" t="str">
        <f t="shared" si="12"/>
        <v/>
      </c>
      <c r="L147" s="115">
        <f t="shared" si="13"/>
        <v>1</v>
      </c>
      <c r="M147" s="114">
        <f t="shared" si="14"/>
        <v>0</v>
      </c>
      <c r="N147" s="71"/>
      <c r="O147" s="71"/>
    </row>
    <row r="148" spans="1:15" ht="30.2" customHeight="1" x14ac:dyDescent="0.25">
      <c r="A148" s="390">
        <v>85</v>
      </c>
      <c r="B148" s="292"/>
      <c r="C148" s="278"/>
      <c r="D148" s="293"/>
      <c r="E148" s="19"/>
      <c r="F148" s="20"/>
      <c r="G148" s="42"/>
      <c r="H148" s="213"/>
      <c r="I148" s="199"/>
      <c r="J148" s="193"/>
      <c r="K148" s="113" t="str">
        <f t="shared" si="12"/>
        <v/>
      </c>
      <c r="L148" s="115">
        <f t="shared" si="13"/>
        <v>1</v>
      </c>
      <c r="M148" s="114">
        <f t="shared" si="14"/>
        <v>0</v>
      </c>
    </row>
    <row r="149" spans="1:15" ht="30.2" customHeight="1" x14ac:dyDescent="0.25">
      <c r="A149" s="390">
        <v>86</v>
      </c>
      <c r="B149" s="292"/>
      <c r="C149" s="278"/>
      <c r="D149" s="293"/>
      <c r="E149" s="19"/>
      <c r="F149" s="20"/>
      <c r="G149" s="42"/>
      <c r="H149" s="213"/>
      <c r="I149" s="199"/>
      <c r="J149" s="193"/>
      <c r="K149" s="113" t="str">
        <f t="shared" si="12"/>
        <v/>
      </c>
      <c r="L149" s="115">
        <f t="shared" si="13"/>
        <v>1</v>
      </c>
      <c r="M149" s="114">
        <f t="shared" si="14"/>
        <v>0</v>
      </c>
    </row>
    <row r="150" spans="1:15" ht="30.2" customHeight="1" x14ac:dyDescent="0.25">
      <c r="A150" s="390">
        <v>87</v>
      </c>
      <c r="B150" s="292"/>
      <c r="C150" s="278"/>
      <c r="D150" s="293"/>
      <c r="E150" s="19"/>
      <c r="F150" s="20"/>
      <c r="G150" s="42"/>
      <c r="H150" s="213"/>
      <c r="I150" s="199"/>
      <c r="J150" s="193"/>
      <c r="K150" s="113" t="str">
        <f t="shared" si="12"/>
        <v/>
      </c>
      <c r="L150" s="115">
        <f t="shared" si="13"/>
        <v>1</v>
      </c>
      <c r="M150" s="114">
        <f t="shared" si="14"/>
        <v>0</v>
      </c>
    </row>
    <row r="151" spans="1:15" ht="30.2" customHeight="1" x14ac:dyDescent="0.25">
      <c r="A151" s="390">
        <v>88</v>
      </c>
      <c r="B151" s="292"/>
      <c r="C151" s="278"/>
      <c r="D151" s="293"/>
      <c r="E151" s="19"/>
      <c r="F151" s="20"/>
      <c r="G151" s="42"/>
      <c r="H151" s="213"/>
      <c r="I151" s="199"/>
      <c r="J151" s="193"/>
      <c r="K151" s="113" t="str">
        <f t="shared" si="12"/>
        <v/>
      </c>
      <c r="L151" s="115">
        <f t="shared" si="13"/>
        <v>1</v>
      </c>
      <c r="M151" s="114">
        <f t="shared" si="14"/>
        <v>0</v>
      </c>
    </row>
    <row r="152" spans="1:15" ht="30.2" customHeight="1" x14ac:dyDescent="0.25">
      <c r="A152" s="390">
        <v>89</v>
      </c>
      <c r="B152" s="292"/>
      <c r="C152" s="278"/>
      <c r="D152" s="293"/>
      <c r="E152" s="19"/>
      <c r="F152" s="20"/>
      <c r="G152" s="42"/>
      <c r="H152" s="213"/>
      <c r="I152" s="199"/>
      <c r="J152" s="193"/>
      <c r="K152" s="113" t="str">
        <f t="shared" si="12"/>
        <v/>
      </c>
      <c r="L152" s="115">
        <f t="shared" si="13"/>
        <v>1</v>
      </c>
      <c r="M152" s="114">
        <f t="shared" si="14"/>
        <v>0</v>
      </c>
    </row>
    <row r="153" spans="1:15" ht="30.2" customHeight="1" x14ac:dyDescent="0.25">
      <c r="A153" s="390">
        <v>90</v>
      </c>
      <c r="B153" s="292"/>
      <c r="C153" s="278"/>
      <c r="D153" s="293"/>
      <c r="E153" s="19"/>
      <c r="F153" s="20"/>
      <c r="G153" s="42"/>
      <c r="H153" s="213"/>
      <c r="I153" s="199"/>
      <c r="J153" s="193"/>
      <c r="K153" s="113" t="str">
        <f t="shared" si="12"/>
        <v/>
      </c>
      <c r="L153" s="115">
        <f t="shared" si="13"/>
        <v>1</v>
      </c>
      <c r="M153" s="114">
        <f t="shared" si="14"/>
        <v>0</v>
      </c>
    </row>
    <row r="154" spans="1:15" ht="30.2" customHeight="1" x14ac:dyDescent="0.25">
      <c r="A154" s="390">
        <v>91</v>
      </c>
      <c r="B154" s="292"/>
      <c r="C154" s="278"/>
      <c r="D154" s="293"/>
      <c r="E154" s="19"/>
      <c r="F154" s="20"/>
      <c r="G154" s="42"/>
      <c r="H154" s="213"/>
      <c r="I154" s="199"/>
      <c r="J154" s="193"/>
      <c r="K154" s="113" t="str">
        <f t="shared" si="12"/>
        <v/>
      </c>
      <c r="L154" s="115">
        <f t="shared" si="13"/>
        <v>1</v>
      </c>
      <c r="M154" s="114">
        <f t="shared" si="14"/>
        <v>0</v>
      </c>
    </row>
    <row r="155" spans="1:15" ht="30.2" customHeight="1" x14ac:dyDescent="0.25">
      <c r="A155" s="390">
        <v>92</v>
      </c>
      <c r="B155" s="292"/>
      <c r="C155" s="278"/>
      <c r="D155" s="293"/>
      <c r="E155" s="19"/>
      <c r="F155" s="20"/>
      <c r="G155" s="42"/>
      <c r="H155" s="213"/>
      <c r="I155" s="199"/>
      <c r="J155" s="193"/>
      <c r="K155" s="113" t="str">
        <f t="shared" si="12"/>
        <v/>
      </c>
      <c r="L155" s="115">
        <f t="shared" si="13"/>
        <v>1</v>
      </c>
      <c r="M155" s="114">
        <f t="shared" si="14"/>
        <v>0</v>
      </c>
    </row>
    <row r="156" spans="1:15" ht="30.2" customHeight="1" x14ac:dyDescent="0.25">
      <c r="A156" s="390">
        <v>93</v>
      </c>
      <c r="B156" s="292"/>
      <c r="C156" s="278"/>
      <c r="D156" s="293"/>
      <c r="E156" s="19"/>
      <c r="F156" s="20"/>
      <c r="G156" s="42"/>
      <c r="H156" s="213"/>
      <c r="I156" s="199"/>
      <c r="J156" s="193"/>
      <c r="K156" s="113" t="str">
        <f t="shared" si="12"/>
        <v/>
      </c>
      <c r="L156" s="115">
        <f t="shared" si="13"/>
        <v>1</v>
      </c>
      <c r="M156" s="114">
        <f t="shared" si="14"/>
        <v>0</v>
      </c>
    </row>
    <row r="157" spans="1:15" ht="30.2" customHeight="1" x14ac:dyDescent="0.25">
      <c r="A157" s="390">
        <v>94</v>
      </c>
      <c r="B157" s="292"/>
      <c r="C157" s="278"/>
      <c r="D157" s="293"/>
      <c r="E157" s="19"/>
      <c r="F157" s="20"/>
      <c r="G157" s="42"/>
      <c r="H157" s="213"/>
      <c r="I157" s="199"/>
      <c r="J157" s="193"/>
      <c r="K157" s="113" t="str">
        <f t="shared" si="12"/>
        <v/>
      </c>
      <c r="L157" s="115">
        <f t="shared" si="13"/>
        <v>1</v>
      </c>
      <c r="M157" s="114">
        <f t="shared" si="14"/>
        <v>0</v>
      </c>
    </row>
    <row r="158" spans="1:15" ht="30.2" customHeight="1" x14ac:dyDescent="0.25">
      <c r="A158" s="390">
        <v>95</v>
      </c>
      <c r="B158" s="292"/>
      <c r="C158" s="278"/>
      <c r="D158" s="293"/>
      <c r="E158" s="19"/>
      <c r="F158" s="20"/>
      <c r="G158" s="42"/>
      <c r="H158" s="213"/>
      <c r="I158" s="199"/>
      <c r="J158" s="193"/>
      <c r="K158" s="113" t="str">
        <f t="shared" si="12"/>
        <v/>
      </c>
      <c r="L158" s="115">
        <f t="shared" si="13"/>
        <v>1</v>
      </c>
      <c r="M158" s="114">
        <f t="shared" si="14"/>
        <v>0</v>
      </c>
    </row>
    <row r="159" spans="1:15" ht="30.2" customHeight="1" x14ac:dyDescent="0.25">
      <c r="A159" s="390">
        <v>96</v>
      </c>
      <c r="B159" s="292"/>
      <c r="C159" s="278"/>
      <c r="D159" s="293"/>
      <c r="E159" s="19"/>
      <c r="F159" s="20"/>
      <c r="G159" s="42"/>
      <c r="H159" s="213"/>
      <c r="I159" s="199"/>
      <c r="J159" s="193"/>
      <c r="K159" s="113" t="str">
        <f t="shared" si="12"/>
        <v/>
      </c>
      <c r="L159" s="115">
        <f t="shared" si="13"/>
        <v>1</v>
      </c>
      <c r="M159" s="114">
        <f t="shared" si="14"/>
        <v>0</v>
      </c>
    </row>
    <row r="160" spans="1:15" ht="30.2" customHeight="1" x14ac:dyDescent="0.25">
      <c r="A160" s="390">
        <v>97</v>
      </c>
      <c r="B160" s="292"/>
      <c r="C160" s="278"/>
      <c r="D160" s="293"/>
      <c r="E160" s="19"/>
      <c r="F160" s="20"/>
      <c r="G160" s="42"/>
      <c r="H160" s="213"/>
      <c r="I160" s="199"/>
      <c r="J160" s="193"/>
      <c r="K160" s="113" t="str">
        <f t="shared" si="12"/>
        <v/>
      </c>
      <c r="L160" s="115">
        <f t="shared" si="13"/>
        <v>1</v>
      </c>
      <c r="M160" s="114">
        <f t="shared" si="14"/>
        <v>0</v>
      </c>
    </row>
    <row r="161" spans="1:15" ht="30.2" customHeight="1" x14ac:dyDescent="0.25">
      <c r="A161" s="390">
        <v>98</v>
      </c>
      <c r="B161" s="292"/>
      <c r="C161" s="278"/>
      <c r="D161" s="293"/>
      <c r="E161" s="19"/>
      <c r="F161" s="20"/>
      <c r="G161" s="42"/>
      <c r="H161" s="213"/>
      <c r="I161" s="199"/>
      <c r="J161" s="193"/>
      <c r="K161" s="113" t="str">
        <f t="shared" si="12"/>
        <v/>
      </c>
      <c r="L161" s="115">
        <f t="shared" si="13"/>
        <v>1</v>
      </c>
      <c r="M161" s="114">
        <f t="shared" si="14"/>
        <v>0</v>
      </c>
    </row>
    <row r="162" spans="1:15" ht="30.2" customHeight="1" x14ac:dyDescent="0.25">
      <c r="A162" s="390">
        <v>99</v>
      </c>
      <c r="B162" s="292"/>
      <c r="C162" s="278"/>
      <c r="D162" s="293"/>
      <c r="E162" s="19"/>
      <c r="F162" s="20"/>
      <c r="G162" s="42"/>
      <c r="H162" s="213"/>
      <c r="I162" s="199"/>
      <c r="J162" s="193"/>
      <c r="K162" s="113" t="str">
        <f t="shared" si="12"/>
        <v/>
      </c>
      <c r="L162" s="115">
        <f t="shared" si="13"/>
        <v>1</v>
      </c>
      <c r="M162" s="114">
        <f t="shared" si="14"/>
        <v>0</v>
      </c>
    </row>
    <row r="163" spans="1:15" ht="30.2" customHeight="1" thickBot="1" x14ac:dyDescent="0.3">
      <c r="A163" s="391">
        <v>100</v>
      </c>
      <c r="B163" s="294"/>
      <c r="C163" s="279"/>
      <c r="D163" s="295"/>
      <c r="E163" s="21"/>
      <c r="F163" s="22"/>
      <c r="G163" s="44"/>
      <c r="H163" s="214"/>
      <c r="I163" s="200"/>
      <c r="J163" s="194"/>
      <c r="K163" s="113" t="str">
        <f t="shared" si="12"/>
        <v/>
      </c>
      <c r="L163" s="115">
        <f t="shared" si="13"/>
        <v>1</v>
      </c>
      <c r="M163" s="114">
        <f t="shared" si="14"/>
        <v>0</v>
      </c>
    </row>
    <row r="164" spans="1:15" ht="30.2" customHeight="1" thickBot="1" x14ac:dyDescent="0.3">
      <c r="A164" s="46"/>
      <c r="B164" s="46"/>
      <c r="C164" s="46"/>
      <c r="D164" s="46"/>
      <c r="E164" s="46"/>
      <c r="F164" s="46"/>
      <c r="G164" s="46"/>
      <c r="H164" s="376" t="s">
        <v>35</v>
      </c>
      <c r="I164" s="195">
        <f>SUM(I144:I163)+I130</f>
        <v>0</v>
      </c>
      <c r="J164" s="222"/>
      <c r="K164" s="68"/>
      <c r="L164" s="112">
        <f>IF(I164&gt;I130,ROW(A170),0)</f>
        <v>0</v>
      </c>
      <c r="M164" s="39"/>
      <c r="N164" s="109">
        <f>IF(I164&gt;I130,ROW(A170),0)</f>
        <v>0</v>
      </c>
    </row>
    <row r="165" spans="1:15" ht="30.2" customHeight="1" x14ac:dyDescent="0.25">
      <c r="A165" s="46"/>
      <c r="B165" s="46"/>
      <c r="C165" s="46"/>
      <c r="D165" s="46"/>
      <c r="E165" s="46"/>
      <c r="F165" s="46"/>
      <c r="G165" s="46"/>
      <c r="H165" s="46"/>
      <c r="I165" s="46"/>
      <c r="J165" s="46"/>
      <c r="K165" s="68"/>
      <c r="L165" s="39"/>
      <c r="M165" s="39"/>
    </row>
    <row r="166" spans="1:15" ht="30.2" customHeight="1" x14ac:dyDescent="0.25">
      <c r="A166" s="143" t="s">
        <v>136</v>
      </c>
      <c r="B166" s="64"/>
      <c r="C166" s="64"/>
      <c r="D166" s="46"/>
      <c r="E166" s="46"/>
      <c r="F166" s="46"/>
      <c r="G166" s="46"/>
      <c r="H166" s="46"/>
      <c r="I166" s="46"/>
      <c r="J166" s="46"/>
      <c r="K166" s="68"/>
      <c r="L166" s="39"/>
      <c r="M166" s="39"/>
    </row>
    <row r="167" spans="1:15" ht="30.2" customHeight="1" x14ac:dyDescent="0.25">
      <c r="A167" s="46"/>
      <c r="B167" s="46"/>
      <c r="C167" s="46"/>
      <c r="D167" s="46"/>
      <c r="E167" s="46"/>
      <c r="F167" s="46"/>
      <c r="G167" s="46"/>
      <c r="H167" s="46"/>
      <c r="I167" s="46"/>
      <c r="J167" s="46"/>
      <c r="K167" s="68"/>
      <c r="L167" s="39"/>
      <c r="M167" s="39"/>
    </row>
    <row r="168" spans="1:15" ht="30.2" customHeight="1" x14ac:dyDescent="0.3">
      <c r="A168" s="352" t="s">
        <v>32</v>
      </c>
      <c r="B168" s="233"/>
      <c r="C168" s="233"/>
      <c r="D168" s="354">
        <f ca="1">imzatarihi</f>
        <v>46091</v>
      </c>
      <c r="E168" s="379" t="s">
        <v>33</v>
      </c>
      <c r="F168" s="355" t="str">
        <f>IF(kurulusyetkilisi&gt;0,kurulusyetkilisi,"")</f>
        <v/>
      </c>
      <c r="G168" s="46"/>
      <c r="H168" s="46"/>
      <c r="I168" s="46"/>
      <c r="J168" s="46"/>
      <c r="K168" s="68"/>
      <c r="L168" s="39"/>
      <c r="M168" s="39"/>
    </row>
    <row r="169" spans="1:15" ht="30.2" customHeight="1" x14ac:dyDescent="0.3">
      <c r="A169" s="46"/>
      <c r="B169" s="46"/>
      <c r="C169" s="46"/>
      <c r="D169" s="234"/>
      <c r="E169" s="379" t="s">
        <v>34</v>
      </c>
      <c r="F169" s="46"/>
      <c r="G169" s="46"/>
      <c r="H169" s="233"/>
      <c r="I169" s="46"/>
      <c r="J169" s="46"/>
      <c r="K169" s="68"/>
      <c r="L169" s="39"/>
      <c r="M169" s="39"/>
    </row>
    <row r="170" spans="1:15" ht="30.2" customHeight="1" x14ac:dyDescent="0.25">
      <c r="A170" s="46"/>
      <c r="B170" s="46"/>
      <c r="C170" s="46"/>
      <c r="D170" s="46"/>
      <c r="E170" s="46"/>
      <c r="F170" s="46"/>
      <c r="G170" s="46"/>
      <c r="H170" s="46"/>
      <c r="I170" s="46"/>
      <c r="J170" s="46"/>
      <c r="K170" s="68"/>
      <c r="L170" s="39"/>
      <c r="M170" s="39"/>
    </row>
    <row r="171" spans="1:15" ht="30.2" customHeight="1" x14ac:dyDescent="0.25">
      <c r="A171" s="555" t="s">
        <v>105</v>
      </c>
      <c r="B171" s="555"/>
      <c r="C171" s="555"/>
      <c r="D171" s="555"/>
      <c r="E171" s="555"/>
      <c r="F171" s="555"/>
      <c r="G171" s="555"/>
      <c r="H171" s="555"/>
      <c r="I171" s="555"/>
      <c r="J171" s="555"/>
      <c r="K171" s="66"/>
      <c r="L171" s="39"/>
      <c r="M171" s="39"/>
    </row>
    <row r="172" spans="1:15" ht="30.2" customHeight="1" x14ac:dyDescent="0.25">
      <c r="A172" s="508" t="str">
        <f>IF(YilDonem&lt;&gt;"",CONCATENATE(YilDonem," dönemine aittir."),"")</f>
        <v/>
      </c>
      <c r="B172" s="508"/>
      <c r="C172" s="508"/>
      <c r="D172" s="508"/>
      <c r="E172" s="508"/>
      <c r="F172" s="508"/>
      <c r="G172" s="508"/>
      <c r="H172" s="508"/>
      <c r="I172" s="508"/>
      <c r="J172" s="508"/>
      <c r="K172" s="66"/>
      <c r="L172" s="39"/>
      <c r="M172" s="39"/>
    </row>
    <row r="173" spans="1:15" ht="30.2" customHeight="1" thickBot="1" x14ac:dyDescent="0.3">
      <c r="A173" s="545" t="s">
        <v>129</v>
      </c>
      <c r="B173" s="545"/>
      <c r="C173" s="545"/>
      <c r="D173" s="545"/>
      <c r="E173" s="545"/>
      <c r="F173" s="545"/>
      <c r="G173" s="545"/>
      <c r="H173" s="545"/>
      <c r="I173" s="545"/>
      <c r="J173" s="545"/>
      <c r="K173" s="66"/>
      <c r="L173" s="39"/>
      <c r="M173" s="39"/>
    </row>
    <row r="174" spans="1:15" ht="30.2" customHeight="1" thickBot="1" x14ac:dyDescent="0.3">
      <c r="A174" s="546" t="s">
        <v>167</v>
      </c>
      <c r="B174" s="547"/>
      <c r="C174" s="547"/>
      <c r="D174" s="548"/>
      <c r="E174" s="546" t="str">
        <f>IF(ProjeNo&gt;0,ProjeNo,"")</f>
        <v/>
      </c>
      <c r="F174" s="547"/>
      <c r="G174" s="547"/>
      <c r="H174" s="547"/>
      <c r="I174" s="547"/>
      <c r="J174" s="548"/>
      <c r="K174" s="66"/>
      <c r="L174" s="39"/>
      <c r="M174" s="39"/>
    </row>
    <row r="175" spans="1:15" ht="30.2" customHeight="1" thickBot="1" x14ac:dyDescent="0.3">
      <c r="A175" s="549" t="s">
        <v>168</v>
      </c>
      <c r="B175" s="550"/>
      <c r="C175" s="550"/>
      <c r="D175" s="551"/>
      <c r="E175" s="552" t="str">
        <f>IF(ProjeAdi&gt;0,ProjeAdi,"")</f>
        <v/>
      </c>
      <c r="F175" s="553"/>
      <c r="G175" s="553"/>
      <c r="H175" s="553"/>
      <c r="I175" s="553"/>
      <c r="J175" s="554"/>
      <c r="K175" s="66"/>
      <c r="L175" s="39"/>
      <c r="M175" s="39"/>
    </row>
    <row r="176" spans="1:15" s="26" customFormat="1" ht="30.2" customHeight="1" thickBot="1" x14ac:dyDescent="0.3">
      <c r="A176" s="543" t="s">
        <v>3</v>
      </c>
      <c r="B176" s="543" t="s">
        <v>182</v>
      </c>
      <c r="C176" s="543" t="s">
        <v>183</v>
      </c>
      <c r="D176" s="543" t="s">
        <v>102</v>
      </c>
      <c r="E176" s="543" t="s">
        <v>103</v>
      </c>
      <c r="F176" s="543" t="s">
        <v>104</v>
      </c>
      <c r="G176" s="543" t="s">
        <v>82</v>
      </c>
      <c r="H176" s="543" t="s">
        <v>83</v>
      </c>
      <c r="I176" s="363" t="s">
        <v>84</v>
      </c>
      <c r="J176" s="363" t="s">
        <v>84</v>
      </c>
      <c r="K176" s="67"/>
      <c r="L176" s="40"/>
      <c r="M176" s="40"/>
      <c r="N176" s="70"/>
      <c r="O176" s="70"/>
    </row>
    <row r="177" spans="1:15" ht="30.2" customHeight="1" thickBot="1" x14ac:dyDescent="0.3">
      <c r="A177" s="559"/>
      <c r="B177" s="544"/>
      <c r="C177" s="544"/>
      <c r="D177" s="559"/>
      <c r="E177" s="559"/>
      <c r="F177" s="559"/>
      <c r="G177" s="559"/>
      <c r="H177" s="559"/>
      <c r="I177" s="395" t="s">
        <v>85</v>
      </c>
      <c r="J177" s="395" t="s">
        <v>88</v>
      </c>
      <c r="K177" s="66"/>
      <c r="L177" s="39"/>
      <c r="M177" s="39"/>
    </row>
    <row r="178" spans="1:15" ht="30.2" customHeight="1" x14ac:dyDescent="0.25">
      <c r="A178" s="388">
        <v>101</v>
      </c>
      <c r="B178" s="290"/>
      <c r="C178" s="277"/>
      <c r="D178" s="291"/>
      <c r="E178" s="27"/>
      <c r="F178" s="41"/>
      <c r="G178" s="28"/>
      <c r="H178" s="212"/>
      <c r="I178" s="198"/>
      <c r="J178" s="186"/>
      <c r="K178" s="113" t="str">
        <f>IF(AND(COUNTA(D178:F178)&gt;0,L178=1),"Belge Tarihi,Belge Numarası ve KDV Dahil Tutar doldurulduktan sonra KDV Hariç Tutar doldurulabilir.","")</f>
        <v/>
      </c>
      <c r="L178" s="115">
        <f>IF(COUNTA(G178:H178)+COUNTA(J178)=3,0,1)</f>
        <v>1</v>
      </c>
      <c r="M178" s="114">
        <f>IF(L178=1,0,100000000)</f>
        <v>0</v>
      </c>
    </row>
    <row r="179" spans="1:15" ht="30.2" customHeight="1" x14ac:dyDescent="0.25">
      <c r="A179" s="390">
        <v>102</v>
      </c>
      <c r="B179" s="292"/>
      <c r="C179" s="278"/>
      <c r="D179" s="293"/>
      <c r="E179" s="19"/>
      <c r="F179" s="20"/>
      <c r="G179" s="42"/>
      <c r="H179" s="213"/>
      <c r="I179" s="199"/>
      <c r="J179" s="193"/>
      <c r="K179" s="113" t="str">
        <f t="shared" ref="K179:K197" si="15">IF(AND(COUNTA(D179:F179)&gt;0,L179=1),"Belge Tarihi,Belge Numarası ve KDV Dahil Tutar doldurulduktan sonra KDV Hariç Tutar doldurulabilir.","")</f>
        <v/>
      </c>
      <c r="L179" s="115">
        <f t="shared" ref="L179:L197" si="16">IF(COUNTA(G179:H179)+COUNTA(J179)=3,0,1)</f>
        <v>1</v>
      </c>
      <c r="M179" s="114">
        <f t="shared" ref="M179:M197" si="17">IF(L179=1,0,100000000)</f>
        <v>0</v>
      </c>
    </row>
    <row r="180" spans="1:15" ht="30.2" customHeight="1" x14ac:dyDescent="0.25">
      <c r="A180" s="390">
        <v>103</v>
      </c>
      <c r="B180" s="292"/>
      <c r="C180" s="278"/>
      <c r="D180" s="293"/>
      <c r="E180" s="19"/>
      <c r="F180" s="20"/>
      <c r="G180" s="42"/>
      <c r="H180" s="213"/>
      <c r="I180" s="199"/>
      <c r="J180" s="193"/>
      <c r="K180" s="113" t="str">
        <f t="shared" si="15"/>
        <v/>
      </c>
      <c r="L180" s="115">
        <f t="shared" si="16"/>
        <v>1</v>
      </c>
      <c r="M180" s="114">
        <f t="shared" si="17"/>
        <v>0</v>
      </c>
    </row>
    <row r="181" spans="1:15" ht="30.2" customHeight="1" x14ac:dyDescent="0.25">
      <c r="A181" s="390">
        <v>104</v>
      </c>
      <c r="B181" s="292"/>
      <c r="C181" s="278"/>
      <c r="D181" s="293"/>
      <c r="E181" s="19"/>
      <c r="F181" s="20"/>
      <c r="G181" s="42"/>
      <c r="H181" s="213"/>
      <c r="I181" s="199"/>
      <c r="J181" s="193"/>
      <c r="K181" s="113" t="str">
        <f t="shared" si="15"/>
        <v/>
      </c>
      <c r="L181" s="115">
        <f t="shared" si="16"/>
        <v>1</v>
      </c>
      <c r="M181" s="114">
        <f t="shared" si="17"/>
        <v>0</v>
      </c>
    </row>
    <row r="182" spans="1:15" ht="30.2" customHeight="1" x14ac:dyDescent="0.25">
      <c r="A182" s="390">
        <v>105</v>
      </c>
      <c r="B182" s="292"/>
      <c r="C182" s="278"/>
      <c r="D182" s="293"/>
      <c r="E182" s="19"/>
      <c r="F182" s="20"/>
      <c r="G182" s="42"/>
      <c r="H182" s="213"/>
      <c r="I182" s="199"/>
      <c r="J182" s="193"/>
      <c r="K182" s="113" t="str">
        <f t="shared" si="15"/>
        <v/>
      </c>
      <c r="L182" s="115">
        <f t="shared" si="16"/>
        <v>1</v>
      </c>
      <c r="M182" s="114">
        <f t="shared" si="17"/>
        <v>0</v>
      </c>
      <c r="N182" s="71"/>
      <c r="O182" s="71"/>
    </row>
    <row r="183" spans="1:15" ht="30.2" customHeight="1" x14ac:dyDescent="0.25">
      <c r="A183" s="390">
        <v>106</v>
      </c>
      <c r="B183" s="292"/>
      <c r="C183" s="278"/>
      <c r="D183" s="293"/>
      <c r="E183" s="19"/>
      <c r="F183" s="20"/>
      <c r="G183" s="42"/>
      <c r="H183" s="213"/>
      <c r="I183" s="199"/>
      <c r="J183" s="193"/>
      <c r="K183" s="113" t="str">
        <f t="shared" si="15"/>
        <v/>
      </c>
      <c r="L183" s="115">
        <f t="shared" si="16"/>
        <v>1</v>
      </c>
      <c r="M183" s="114">
        <f t="shared" si="17"/>
        <v>0</v>
      </c>
    </row>
    <row r="184" spans="1:15" ht="30.2" customHeight="1" x14ac:dyDescent="0.25">
      <c r="A184" s="390">
        <v>107</v>
      </c>
      <c r="B184" s="292"/>
      <c r="C184" s="278"/>
      <c r="D184" s="293"/>
      <c r="E184" s="19"/>
      <c r="F184" s="20"/>
      <c r="G184" s="42"/>
      <c r="H184" s="213"/>
      <c r="I184" s="199"/>
      <c r="J184" s="193"/>
      <c r="K184" s="113" t="str">
        <f t="shared" si="15"/>
        <v/>
      </c>
      <c r="L184" s="115">
        <f t="shared" si="16"/>
        <v>1</v>
      </c>
      <c r="M184" s="114">
        <f t="shared" si="17"/>
        <v>0</v>
      </c>
    </row>
    <row r="185" spans="1:15" ht="30.2" customHeight="1" x14ac:dyDescent="0.25">
      <c r="A185" s="390">
        <v>108</v>
      </c>
      <c r="B185" s="292"/>
      <c r="C185" s="278"/>
      <c r="D185" s="293"/>
      <c r="E185" s="19"/>
      <c r="F185" s="20"/>
      <c r="G185" s="42"/>
      <c r="H185" s="213"/>
      <c r="I185" s="199"/>
      <c r="J185" s="193"/>
      <c r="K185" s="113" t="str">
        <f t="shared" si="15"/>
        <v/>
      </c>
      <c r="L185" s="115">
        <f t="shared" si="16"/>
        <v>1</v>
      </c>
      <c r="M185" s="114">
        <f t="shared" si="17"/>
        <v>0</v>
      </c>
    </row>
    <row r="186" spans="1:15" ht="30.2" customHeight="1" x14ac:dyDescent="0.25">
      <c r="A186" s="390">
        <v>109</v>
      </c>
      <c r="B186" s="292"/>
      <c r="C186" s="278"/>
      <c r="D186" s="293"/>
      <c r="E186" s="19"/>
      <c r="F186" s="20"/>
      <c r="G186" s="42"/>
      <c r="H186" s="213"/>
      <c r="I186" s="199"/>
      <c r="J186" s="193"/>
      <c r="K186" s="113" t="str">
        <f t="shared" si="15"/>
        <v/>
      </c>
      <c r="L186" s="115">
        <f t="shared" si="16"/>
        <v>1</v>
      </c>
      <c r="M186" s="114">
        <f t="shared" si="17"/>
        <v>0</v>
      </c>
    </row>
    <row r="187" spans="1:15" ht="30.2" customHeight="1" x14ac:dyDescent="0.25">
      <c r="A187" s="390">
        <v>110</v>
      </c>
      <c r="B187" s="292"/>
      <c r="C187" s="278"/>
      <c r="D187" s="293"/>
      <c r="E187" s="19"/>
      <c r="F187" s="20"/>
      <c r="G187" s="42"/>
      <c r="H187" s="213"/>
      <c r="I187" s="199"/>
      <c r="J187" s="193"/>
      <c r="K187" s="113" t="str">
        <f t="shared" si="15"/>
        <v/>
      </c>
      <c r="L187" s="115">
        <f t="shared" si="16"/>
        <v>1</v>
      </c>
      <c r="M187" s="114">
        <f t="shared" si="17"/>
        <v>0</v>
      </c>
    </row>
    <row r="188" spans="1:15" ht="30.2" customHeight="1" x14ac:dyDescent="0.25">
      <c r="A188" s="390">
        <v>111</v>
      </c>
      <c r="B188" s="292"/>
      <c r="C188" s="278"/>
      <c r="D188" s="293"/>
      <c r="E188" s="19"/>
      <c r="F188" s="20"/>
      <c r="G188" s="42"/>
      <c r="H188" s="213"/>
      <c r="I188" s="199"/>
      <c r="J188" s="193"/>
      <c r="K188" s="113" t="str">
        <f t="shared" si="15"/>
        <v/>
      </c>
      <c r="L188" s="115">
        <f t="shared" si="16"/>
        <v>1</v>
      </c>
      <c r="M188" s="114">
        <f t="shared" si="17"/>
        <v>0</v>
      </c>
    </row>
    <row r="189" spans="1:15" ht="30.2" customHeight="1" x14ac:dyDescent="0.25">
      <c r="A189" s="390">
        <v>112</v>
      </c>
      <c r="B189" s="292"/>
      <c r="C189" s="278"/>
      <c r="D189" s="293"/>
      <c r="E189" s="19"/>
      <c r="F189" s="20"/>
      <c r="G189" s="42"/>
      <c r="H189" s="213"/>
      <c r="I189" s="199"/>
      <c r="J189" s="193"/>
      <c r="K189" s="113" t="str">
        <f t="shared" si="15"/>
        <v/>
      </c>
      <c r="L189" s="115">
        <f t="shared" si="16"/>
        <v>1</v>
      </c>
      <c r="M189" s="114">
        <f t="shared" si="17"/>
        <v>0</v>
      </c>
    </row>
    <row r="190" spans="1:15" ht="30.2" customHeight="1" x14ac:dyDescent="0.25">
      <c r="A190" s="390">
        <v>113</v>
      </c>
      <c r="B190" s="292"/>
      <c r="C190" s="278"/>
      <c r="D190" s="293"/>
      <c r="E190" s="19"/>
      <c r="F190" s="20"/>
      <c r="G190" s="42"/>
      <c r="H190" s="213"/>
      <c r="I190" s="199"/>
      <c r="J190" s="193"/>
      <c r="K190" s="113" t="str">
        <f t="shared" si="15"/>
        <v/>
      </c>
      <c r="L190" s="115">
        <f t="shared" si="16"/>
        <v>1</v>
      </c>
      <c r="M190" s="114">
        <f t="shared" si="17"/>
        <v>0</v>
      </c>
    </row>
    <row r="191" spans="1:15" ht="30.2" customHeight="1" x14ac:dyDescent="0.25">
      <c r="A191" s="390">
        <v>114</v>
      </c>
      <c r="B191" s="292"/>
      <c r="C191" s="278"/>
      <c r="D191" s="293"/>
      <c r="E191" s="19"/>
      <c r="F191" s="20"/>
      <c r="G191" s="42"/>
      <c r="H191" s="213"/>
      <c r="I191" s="199"/>
      <c r="J191" s="193"/>
      <c r="K191" s="113" t="str">
        <f t="shared" si="15"/>
        <v/>
      </c>
      <c r="L191" s="115">
        <f t="shared" si="16"/>
        <v>1</v>
      </c>
      <c r="M191" s="114">
        <f t="shared" si="17"/>
        <v>0</v>
      </c>
    </row>
    <row r="192" spans="1:15" ht="30.2" customHeight="1" x14ac:dyDescent="0.25">
      <c r="A192" s="390">
        <v>115</v>
      </c>
      <c r="B192" s="292"/>
      <c r="C192" s="278"/>
      <c r="D192" s="293"/>
      <c r="E192" s="19"/>
      <c r="F192" s="20"/>
      <c r="G192" s="42"/>
      <c r="H192" s="213"/>
      <c r="I192" s="199"/>
      <c r="J192" s="193"/>
      <c r="K192" s="113" t="str">
        <f t="shared" si="15"/>
        <v/>
      </c>
      <c r="L192" s="115">
        <f t="shared" si="16"/>
        <v>1</v>
      </c>
      <c r="M192" s="114">
        <f t="shared" si="17"/>
        <v>0</v>
      </c>
    </row>
    <row r="193" spans="1:14" ht="30.2" customHeight="1" x14ac:dyDescent="0.25">
      <c r="A193" s="390">
        <v>116</v>
      </c>
      <c r="B193" s="292"/>
      <c r="C193" s="278"/>
      <c r="D193" s="293"/>
      <c r="E193" s="19"/>
      <c r="F193" s="20"/>
      <c r="G193" s="42"/>
      <c r="H193" s="213"/>
      <c r="I193" s="199"/>
      <c r="J193" s="193"/>
      <c r="K193" s="113" t="str">
        <f t="shared" si="15"/>
        <v/>
      </c>
      <c r="L193" s="115">
        <f t="shared" si="16"/>
        <v>1</v>
      </c>
      <c r="M193" s="114">
        <f t="shared" si="17"/>
        <v>0</v>
      </c>
    </row>
    <row r="194" spans="1:14" ht="30.2" customHeight="1" x14ac:dyDescent="0.25">
      <c r="A194" s="390">
        <v>117</v>
      </c>
      <c r="B194" s="292"/>
      <c r="C194" s="278"/>
      <c r="D194" s="293"/>
      <c r="E194" s="19"/>
      <c r="F194" s="20"/>
      <c r="G194" s="42"/>
      <c r="H194" s="213"/>
      <c r="I194" s="199"/>
      <c r="J194" s="193"/>
      <c r="K194" s="113" t="str">
        <f t="shared" si="15"/>
        <v/>
      </c>
      <c r="L194" s="115">
        <f t="shared" si="16"/>
        <v>1</v>
      </c>
      <c r="M194" s="114">
        <f t="shared" si="17"/>
        <v>0</v>
      </c>
    </row>
    <row r="195" spans="1:14" ht="30.2" customHeight="1" x14ac:dyDescent="0.25">
      <c r="A195" s="390">
        <v>118</v>
      </c>
      <c r="B195" s="292"/>
      <c r="C195" s="278"/>
      <c r="D195" s="293"/>
      <c r="E195" s="19"/>
      <c r="F195" s="20"/>
      <c r="G195" s="42"/>
      <c r="H195" s="213"/>
      <c r="I195" s="199"/>
      <c r="J195" s="193"/>
      <c r="K195" s="113" t="str">
        <f t="shared" si="15"/>
        <v/>
      </c>
      <c r="L195" s="115">
        <f t="shared" si="16"/>
        <v>1</v>
      </c>
      <c r="M195" s="114">
        <f t="shared" si="17"/>
        <v>0</v>
      </c>
    </row>
    <row r="196" spans="1:14" ht="30.2" customHeight="1" x14ac:dyDescent="0.25">
      <c r="A196" s="390">
        <v>119</v>
      </c>
      <c r="B196" s="292"/>
      <c r="C196" s="278"/>
      <c r="D196" s="293"/>
      <c r="E196" s="19"/>
      <c r="F196" s="20"/>
      <c r="G196" s="42"/>
      <c r="H196" s="213"/>
      <c r="I196" s="199"/>
      <c r="J196" s="193"/>
      <c r="K196" s="113" t="str">
        <f t="shared" si="15"/>
        <v/>
      </c>
      <c r="L196" s="115">
        <f t="shared" si="16"/>
        <v>1</v>
      </c>
      <c r="M196" s="114">
        <f t="shared" si="17"/>
        <v>0</v>
      </c>
    </row>
    <row r="197" spans="1:14" ht="30.2" customHeight="1" thickBot="1" x14ac:dyDescent="0.3">
      <c r="A197" s="391">
        <v>120</v>
      </c>
      <c r="B197" s="294"/>
      <c r="C197" s="279"/>
      <c r="D197" s="295"/>
      <c r="E197" s="21"/>
      <c r="F197" s="22"/>
      <c r="G197" s="44"/>
      <c r="H197" s="214"/>
      <c r="I197" s="200"/>
      <c r="J197" s="194"/>
      <c r="K197" s="113" t="str">
        <f t="shared" si="15"/>
        <v/>
      </c>
      <c r="L197" s="115">
        <f t="shared" si="16"/>
        <v>1</v>
      </c>
      <c r="M197" s="114">
        <f t="shared" si="17"/>
        <v>0</v>
      </c>
    </row>
    <row r="198" spans="1:14" ht="30.2" customHeight="1" thickBot="1" x14ac:dyDescent="0.3">
      <c r="A198" s="46"/>
      <c r="B198" s="46"/>
      <c r="C198" s="46"/>
      <c r="D198" s="46"/>
      <c r="E198" s="46"/>
      <c r="F198" s="46"/>
      <c r="G198" s="46"/>
      <c r="H198" s="376" t="s">
        <v>35</v>
      </c>
      <c r="I198" s="195">
        <f>SUM(I178:I197)+I164</f>
        <v>0</v>
      </c>
      <c r="J198" s="222"/>
      <c r="K198" s="68"/>
      <c r="L198" s="112">
        <f>IF(I198&gt;I164,ROW(A204),0)</f>
        <v>0</v>
      </c>
      <c r="M198" s="39"/>
      <c r="N198" s="109">
        <f>IF(I198&gt;I164,ROW(A204),0)</f>
        <v>0</v>
      </c>
    </row>
    <row r="199" spans="1:14" ht="30.2" customHeight="1" x14ac:dyDescent="0.25">
      <c r="A199" s="46"/>
      <c r="B199" s="46"/>
      <c r="C199" s="46"/>
      <c r="D199" s="46"/>
      <c r="E199" s="46"/>
      <c r="F199" s="46"/>
      <c r="G199" s="46"/>
      <c r="H199" s="46"/>
      <c r="I199" s="46"/>
      <c r="J199" s="46"/>
      <c r="K199" s="68"/>
      <c r="L199" s="39"/>
      <c r="M199" s="39"/>
    </row>
    <row r="200" spans="1:14" ht="30.2" customHeight="1" x14ac:dyDescent="0.25">
      <c r="A200" s="143" t="s">
        <v>136</v>
      </c>
      <c r="B200" s="64"/>
      <c r="C200" s="64"/>
      <c r="D200" s="46"/>
      <c r="E200" s="46"/>
      <c r="F200" s="46"/>
      <c r="G200" s="46"/>
      <c r="H200" s="46"/>
      <c r="I200" s="46"/>
      <c r="J200" s="46"/>
      <c r="K200" s="68"/>
      <c r="L200" s="39"/>
      <c r="M200" s="39"/>
    </row>
    <row r="201" spans="1:14" ht="30.2" customHeight="1" x14ac:dyDescent="0.25">
      <c r="A201" s="46"/>
      <c r="B201" s="46"/>
      <c r="C201" s="46"/>
      <c r="D201" s="46"/>
      <c r="E201" s="46"/>
      <c r="F201" s="46"/>
      <c r="G201" s="46"/>
      <c r="H201" s="46"/>
      <c r="I201" s="46"/>
      <c r="J201" s="46"/>
      <c r="K201" s="68"/>
      <c r="L201" s="39"/>
      <c r="M201" s="39"/>
    </row>
    <row r="202" spans="1:14" ht="30.2" customHeight="1" x14ac:dyDescent="0.3">
      <c r="A202" s="352" t="s">
        <v>32</v>
      </c>
      <c r="B202" s="233"/>
      <c r="C202" s="233"/>
      <c r="D202" s="354">
        <f ca="1">imzatarihi</f>
        <v>46091</v>
      </c>
      <c r="E202" s="379" t="s">
        <v>33</v>
      </c>
      <c r="F202" s="355" t="str">
        <f>IF(kurulusyetkilisi&gt;0,kurulusyetkilisi,"")</f>
        <v/>
      </c>
      <c r="G202" s="46"/>
      <c r="H202" s="46"/>
      <c r="I202" s="46"/>
      <c r="J202" s="46"/>
      <c r="K202" s="68"/>
      <c r="L202" s="39"/>
      <c r="M202" s="39"/>
    </row>
    <row r="203" spans="1:14" ht="30.2" customHeight="1" x14ac:dyDescent="0.3">
      <c r="A203" s="46"/>
      <c r="B203" s="46"/>
      <c r="C203" s="46"/>
      <c r="D203" s="234"/>
      <c r="E203" s="379" t="s">
        <v>34</v>
      </c>
      <c r="F203" s="46"/>
      <c r="G203" s="46"/>
      <c r="H203" s="233"/>
      <c r="I203" s="46"/>
      <c r="J203" s="46"/>
      <c r="K203" s="68"/>
      <c r="L203" s="39"/>
      <c r="M203" s="39"/>
    </row>
    <row r="204" spans="1:14" ht="30.2" customHeight="1" x14ac:dyDescent="0.25">
      <c r="A204" s="46"/>
      <c r="B204" s="46"/>
      <c r="C204" s="46"/>
      <c r="D204" s="46"/>
      <c r="E204" s="46"/>
      <c r="F204" s="46"/>
      <c r="G204" s="46"/>
      <c r="H204" s="46"/>
      <c r="I204" s="46"/>
      <c r="J204" s="46"/>
      <c r="K204" s="68"/>
      <c r="L204" s="39"/>
      <c r="M204" s="39"/>
    </row>
    <row r="205" spans="1:14" ht="30.2" customHeight="1" x14ac:dyDescent="0.25">
      <c r="A205" s="555" t="s">
        <v>105</v>
      </c>
      <c r="B205" s="555"/>
      <c r="C205" s="555"/>
      <c r="D205" s="555"/>
      <c r="E205" s="555"/>
      <c r="F205" s="555"/>
      <c r="G205" s="555"/>
      <c r="H205" s="555"/>
      <c r="I205" s="555"/>
      <c r="J205" s="555"/>
      <c r="K205" s="66"/>
      <c r="L205" s="39"/>
      <c r="M205" s="39"/>
    </row>
    <row r="206" spans="1:14" ht="30.2" customHeight="1" x14ac:dyDescent="0.25">
      <c r="A206" s="508" t="str">
        <f>IF(YilDonem&lt;&gt;"",CONCATENATE(YilDonem," dönemine aittir."),"")</f>
        <v/>
      </c>
      <c r="B206" s="508"/>
      <c r="C206" s="508"/>
      <c r="D206" s="508"/>
      <c r="E206" s="508"/>
      <c r="F206" s="508"/>
      <c r="G206" s="508"/>
      <c r="H206" s="508"/>
      <c r="I206" s="508"/>
      <c r="J206" s="508"/>
      <c r="K206" s="66"/>
      <c r="L206" s="39"/>
      <c r="M206" s="39"/>
    </row>
    <row r="207" spans="1:14" ht="30.2" customHeight="1" thickBot="1" x14ac:dyDescent="0.3">
      <c r="A207" s="545" t="s">
        <v>129</v>
      </c>
      <c r="B207" s="545"/>
      <c r="C207" s="545"/>
      <c r="D207" s="545"/>
      <c r="E207" s="545"/>
      <c r="F207" s="545"/>
      <c r="G207" s="545"/>
      <c r="H207" s="545"/>
      <c r="I207" s="545"/>
      <c r="J207" s="545"/>
      <c r="K207" s="66"/>
      <c r="L207" s="39"/>
      <c r="M207" s="39"/>
    </row>
    <row r="208" spans="1:14" ht="30.2" customHeight="1" thickBot="1" x14ac:dyDescent="0.3">
      <c r="A208" s="546" t="s">
        <v>167</v>
      </c>
      <c r="B208" s="547"/>
      <c r="C208" s="547"/>
      <c r="D208" s="548"/>
      <c r="E208" s="546" t="str">
        <f>IF(ProjeNo&gt;0,ProjeNo,"")</f>
        <v/>
      </c>
      <c r="F208" s="547"/>
      <c r="G208" s="547"/>
      <c r="H208" s="547"/>
      <c r="I208" s="547"/>
      <c r="J208" s="548"/>
      <c r="K208" s="66"/>
      <c r="L208" s="39"/>
      <c r="M208" s="39"/>
    </row>
    <row r="209" spans="1:15" ht="30.2" customHeight="1" thickBot="1" x14ac:dyDescent="0.3">
      <c r="A209" s="549" t="s">
        <v>168</v>
      </c>
      <c r="B209" s="550"/>
      <c r="C209" s="550"/>
      <c r="D209" s="551"/>
      <c r="E209" s="552" t="str">
        <f>IF(ProjeAdi&gt;0,ProjeAdi,"")</f>
        <v/>
      </c>
      <c r="F209" s="553"/>
      <c r="G209" s="553"/>
      <c r="H209" s="553"/>
      <c r="I209" s="553"/>
      <c r="J209" s="554"/>
      <c r="K209" s="66"/>
      <c r="L209" s="39"/>
      <c r="M209" s="39"/>
    </row>
    <row r="210" spans="1:15" s="26" customFormat="1" ht="30.2" customHeight="1" thickBot="1" x14ac:dyDescent="0.3">
      <c r="A210" s="543" t="s">
        <v>3</v>
      </c>
      <c r="B210" s="543" t="s">
        <v>182</v>
      </c>
      <c r="C210" s="543" t="s">
        <v>183</v>
      </c>
      <c r="D210" s="543" t="s">
        <v>102</v>
      </c>
      <c r="E210" s="543" t="s">
        <v>103</v>
      </c>
      <c r="F210" s="543" t="s">
        <v>104</v>
      </c>
      <c r="G210" s="543" t="s">
        <v>82</v>
      </c>
      <c r="H210" s="543" t="s">
        <v>83</v>
      </c>
      <c r="I210" s="363" t="s">
        <v>84</v>
      </c>
      <c r="J210" s="363" t="s">
        <v>84</v>
      </c>
      <c r="K210" s="67"/>
      <c r="L210" s="40"/>
      <c r="M210" s="40"/>
      <c r="N210" s="70"/>
      <c r="O210" s="70"/>
    </row>
    <row r="211" spans="1:15" ht="30.2" customHeight="1" thickBot="1" x14ac:dyDescent="0.3">
      <c r="A211" s="559"/>
      <c r="B211" s="544"/>
      <c r="C211" s="544"/>
      <c r="D211" s="559"/>
      <c r="E211" s="559"/>
      <c r="F211" s="559"/>
      <c r="G211" s="559"/>
      <c r="H211" s="559"/>
      <c r="I211" s="395" t="s">
        <v>85</v>
      </c>
      <c r="J211" s="395" t="s">
        <v>88</v>
      </c>
      <c r="K211" s="66"/>
      <c r="L211" s="39"/>
      <c r="M211" s="39"/>
    </row>
    <row r="212" spans="1:15" ht="30.2" customHeight="1" x14ac:dyDescent="0.25">
      <c r="A212" s="388">
        <v>121</v>
      </c>
      <c r="B212" s="290"/>
      <c r="C212" s="277"/>
      <c r="D212" s="291"/>
      <c r="E212" s="27"/>
      <c r="F212" s="41"/>
      <c r="G212" s="28"/>
      <c r="H212" s="212"/>
      <c r="I212" s="198"/>
      <c r="J212" s="186"/>
      <c r="K212" s="113" t="str">
        <f>IF(AND(COUNTA(D212:F212)&gt;0,L212=1),"Belge Tarihi,Belge Numarası ve KDV Dahil Tutar doldurulduktan sonra KDV Hariç Tutar doldurulabilir.","")</f>
        <v/>
      </c>
      <c r="L212" s="115">
        <f>IF(COUNTA(G212:H212)+COUNTA(J212)=3,0,1)</f>
        <v>1</v>
      </c>
      <c r="M212" s="114">
        <f>IF(L212=1,0,100000000)</f>
        <v>0</v>
      </c>
    </row>
    <row r="213" spans="1:15" ht="30.2" customHeight="1" x14ac:dyDescent="0.25">
      <c r="A213" s="390">
        <v>122</v>
      </c>
      <c r="B213" s="292"/>
      <c r="C213" s="278"/>
      <c r="D213" s="293"/>
      <c r="E213" s="19"/>
      <c r="F213" s="20"/>
      <c r="G213" s="42"/>
      <c r="H213" s="213"/>
      <c r="I213" s="199"/>
      <c r="J213" s="193"/>
      <c r="K213" s="113" t="str">
        <f t="shared" ref="K213:K231" si="18">IF(AND(COUNTA(D213:F213)&gt;0,L213=1),"Belge Tarihi,Belge Numarası ve KDV Dahil Tutar doldurulduktan sonra KDV Hariç Tutar doldurulabilir.","")</f>
        <v/>
      </c>
      <c r="L213" s="115">
        <f t="shared" ref="L213:L231" si="19">IF(COUNTA(G213:H213)+COUNTA(J213)=3,0,1)</f>
        <v>1</v>
      </c>
      <c r="M213" s="114">
        <f t="shared" ref="M213:M231" si="20">IF(L213=1,0,100000000)</f>
        <v>0</v>
      </c>
    </row>
    <row r="214" spans="1:15" ht="30.2" customHeight="1" x14ac:dyDescent="0.25">
      <c r="A214" s="390">
        <v>123</v>
      </c>
      <c r="B214" s="292"/>
      <c r="C214" s="278"/>
      <c r="D214" s="293"/>
      <c r="E214" s="19"/>
      <c r="F214" s="20"/>
      <c r="G214" s="42"/>
      <c r="H214" s="213"/>
      <c r="I214" s="199"/>
      <c r="J214" s="193"/>
      <c r="K214" s="113" t="str">
        <f t="shared" si="18"/>
        <v/>
      </c>
      <c r="L214" s="115">
        <f t="shared" si="19"/>
        <v>1</v>
      </c>
      <c r="M214" s="114">
        <f t="shared" si="20"/>
        <v>0</v>
      </c>
    </row>
    <row r="215" spans="1:15" ht="30.2" customHeight="1" x14ac:dyDescent="0.25">
      <c r="A215" s="390">
        <v>124</v>
      </c>
      <c r="B215" s="292"/>
      <c r="C215" s="278"/>
      <c r="D215" s="293"/>
      <c r="E215" s="19"/>
      <c r="F215" s="20"/>
      <c r="G215" s="42"/>
      <c r="H215" s="213"/>
      <c r="I215" s="199"/>
      <c r="J215" s="193"/>
      <c r="K215" s="113" t="str">
        <f t="shared" si="18"/>
        <v/>
      </c>
      <c r="L215" s="115">
        <f t="shared" si="19"/>
        <v>1</v>
      </c>
      <c r="M215" s="114">
        <f t="shared" si="20"/>
        <v>0</v>
      </c>
    </row>
    <row r="216" spans="1:15" ht="30.2" customHeight="1" x14ac:dyDescent="0.25">
      <c r="A216" s="390">
        <v>125</v>
      </c>
      <c r="B216" s="292"/>
      <c r="C216" s="278"/>
      <c r="D216" s="293"/>
      <c r="E216" s="19"/>
      <c r="F216" s="20"/>
      <c r="G216" s="42"/>
      <c r="H216" s="213"/>
      <c r="I216" s="199"/>
      <c r="J216" s="193"/>
      <c r="K216" s="113" t="str">
        <f t="shared" si="18"/>
        <v/>
      </c>
      <c r="L216" s="115">
        <f t="shared" si="19"/>
        <v>1</v>
      </c>
      <c r="M216" s="114">
        <f t="shared" si="20"/>
        <v>0</v>
      </c>
    </row>
    <row r="217" spans="1:15" ht="30.2" customHeight="1" x14ac:dyDescent="0.25">
      <c r="A217" s="390">
        <v>126</v>
      </c>
      <c r="B217" s="292"/>
      <c r="C217" s="278"/>
      <c r="D217" s="293"/>
      <c r="E217" s="19"/>
      <c r="F217" s="20"/>
      <c r="G217" s="42"/>
      <c r="H217" s="213"/>
      <c r="I217" s="199"/>
      <c r="J217" s="193"/>
      <c r="K217" s="113" t="str">
        <f t="shared" si="18"/>
        <v/>
      </c>
      <c r="L217" s="115">
        <f t="shared" si="19"/>
        <v>1</v>
      </c>
      <c r="M217" s="114">
        <f t="shared" si="20"/>
        <v>0</v>
      </c>
      <c r="N217" s="71"/>
      <c r="O217" s="71"/>
    </row>
    <row r="218" spans="1:15" ht="30.2" customHeight="1" x14ac:dyDescent="0.25">
      <c r="A218" s="390">
        <v>127</v>
      </c>
      <c r="B218" s="292"/>
      <c r="C218" s="278"/>
      <c r="D218" s="293"/>
      <c r="E218" s="19"/>
      <c r="F218" s="20"/>
      <c r="G218" s="42"/>
      <c r="H218" s="213"/>
      <c r="I218" s="199"/>
      <c r="J218" s="193"/>
      <c r="K218" s="113" t="str">
        <f t="shared" si="18"/>
        <v/>
      </c>
      <c r="L218" s="115">
        <f t="shared" si="19"/>
        <v>1</v>
      </c>
      <c r="M218" s="114">
        <f t="shared" si="20"/>
        <v>0</v>
      </c>
    </row>
    <row r="219" spans="1:15" ht="30.2" customHeight="1" x14ac:dyDescent="0.25">
      <c r="A219" s="390">
        <v>128</v>
      </c>
      <c r="B219" s="292"/>
      <c r="C219" s="278"/>
      <c r="D219" s="293"/>
      <c r="E219" s="19"/>
      <c r="F219" s="20"/>
      <c r="G219" s="42"/>
      <c r="H219" s="213"/>
      <c r="I219" s="199"/>
      <c r="J219" s="193"/>
      <c r="K219" s="113" t="str">
        <f t="shared" si="18"/>
        <v/>
      </c>
      <c r="L219" s="115">
        <f t="shared" si="19"/>
        <v>1</v>
      </c>
      <c r="M219" s="114">
        <f t="shared" si="20"/>
        <v>0</v>
      </c>
    </row>
    <row r="220" spans="1:15" ht="30.2" customHeight="1" x14ac:dyDescent="0.25">
      <c r="A220" s="390">
        <v>129</v>
      </c>
      <c r="B220" s="292"/>
      <c r="C220" s="278"/>
      <c r="D220" s="293"/>
      <c r="E220" s="19"/>
      <c r="F220" s="20"/>
      <c r="G220" s="42"/>
      <c r="H220" s="213"/>
      <c r="I220" s="199"/>
      <c r="J220" s="193"/>
      <c r="K220" s="113" t="str">
        <f t="shared" si="18"/>
        <v/>
      </c>
      <c r="L220" s="115">
        <f t="shared" si="19"/>
        <v>1</v>
      </c>
      <c r="M220" s="114">
        <f t="shared" si="20"/>
        <v>0</v>
      </c>
    </row>
    <row r="221" spans="1:15" ht="30.2" customHeight="1" x14ac:dyDescent="0.25">
      <c r="A221" s="390">
        <v>130</v>
      </c>
      <c r="B221" s="292"/>
      <c r="C221" s="278"/>
      <c r="D221" s="293"/>
      <c r="E221" s="19"/>
      <c r="F221" s="20"/>
      <c r="G221" s="42"/>
      <c r="H221" s="213"/>
      <c r="I221" s="199"/>
      <c r="J221" s="193"/>
      <c r="K221" s="113" t="str">
        <f t="shared" si="18"/>
        <v/>
      </c>
      <c r="L221" s="115">
        <f t="shared" si="19"/>
        <v>1</v>
      </c>
      <c r="M221" s="114">
        <f t="shared" si="20"/>
        <v>0</v>
      </c>
    </row>
    <row r="222" spans="1:15" ht="30.2" customHeight="1" x14ac:dyDescent="0.25">
      <c r="A222" s="390">
        <v>131</v>
      </c>
      <c r="B222" s="292"/>
      <c r="C222" s="278"/>
      <c r="D222" s="293"/>
      <c r="E222" s="19"/>
      <c r="F222" s="20"/>
      <c r="G222" s="42"/>
      <c r="H222" s="213"/>
      <c r="I222" s="199"/>
      <c r="J222" s="193"/>
      <c r="K222" s="113" t="str">
        <f t="shared" si="18"/>
        <v/>
      </c>
      <c r="L222" s="115">
        <f t="shared" si="19"/>
        <v>1</v>
      </c>
      <c r="M222" s="114">
        <f t="shared" si="20"/>
        <v>0</v>
      </c>
    </row>
    <row r="223" spans="1:15" ht="30.2" customHeight="1" x14ac:dyDescent="0.25">
      <c r="A223" s="390">
        <v>132</v>
      </c>
      <c r="B223" s="292"/>
      <c r="C223" s="278"/>
      <c r="D223" s="293"/>
      <c r="E223" s="19"/>
      <c r="F223" s="20"/>
      <c r="G223" s="42"/>
      <c r="H223" s="213"/>
      <c r="I223" s="199"/>
      <c r="J223" s="193"/>
      <c r="K223" s="113" t="str">
        <f t="shared" si="18"/>
        <v/>
      </c>
      <c r="L223" s="115">
        <f t="shared" si="19"/>
        <v>1</v>
      </c>
      <c r="M223" s="114">
        <f t="shared" si="20"/>
        <v>0</v>
      </c>
    </row>
    <row r="224" spans="1:15" ht="30.2" customHeight="1" x14ac:dyDescent="0.25">
      <c r="A224" s="390">
        <v>133</v>
      </c>
      <c r="B224" s="292"/>
      <c r="C224" s="278"/>
      <c r="D224" s="293"/>
      <c r="E224" s="19"/>
      <c r="F224" s="20"/>
      <c r="G224" s="42"/>
      <c r="H224" s="213"/>
      <c r="I224" s="199"/>
      <c r="J224" s="193"/>
      <c r="K224" s="113" t="str">
        <f t="shared" si="18"/>
        <v/>
      </c>
      <c r="L224" s="115">
        <f t="shared" si="19"/>
        <v>1</v>
      </c>
      <c r="M224" s="114">
        <f t="shared" si="20"/>
        <v>0</v>
      </c>
    </row>
    <row r="225" spans="1:14" ht="30.2" customHeight="1" x14ac:dyDescent="0.25">
      <c r="A225" s="390">
        <v>134</v>
      </c>
      <c r="B225" s="292"/>
      <c r="C225" s="278"/>
      <c r="D225" s="293"/>
      <c r="E225" s="19"/>
      <c r="F225" s="20"/>
      <c r="G225" s="42"/>
      <c r="H225" s="213"/>
      <c r="I225" s="199"/>
      <c r="J225" s="193"/>
      <c r="K225" s="113" t="str">
        <f t="shared" si="18"/>
        <v/>
      </c>
      <c r="L225" s="115">
        <f t="shared" si="19"/>
        <v>1</v>
      </c>
      <c r="M225" s="114">
        <f t="shared" si="20"/>
        <v>0</v>
      </c>
    </row>
    <row r="226" spans="1:14" ht="30.2" customHeight="1" x14ac:dyDescent="0.25">
      <c r="A226" s="390">
        <v>135</v>
      </c>
      <c r="B226" s="292"/>
      <c r="C226" s="278"/>
      <c r="D226" s="293"/>
      <c r="E226" s="19"/>
      <c r="F226" s="20"/>
      <c r="G226" s="42"/>
      <c r="H226" s="213"/>
      <c r="I226" s="199"/>
      <c r="J226" s="193"/>
      <c r="K226" s="113" t="str">
        <f t="shared" si="18"/>
        <v/>
      </c>
      <c r="L226" s="115">
        <f t="shared" si="19"/>
        <v>1</v>
      </c>
      <c r="M226" s="114">
        <f t="shared" si="20"/>
        <v>0</v>
      </c>
    </row>
    <row r="227" spans="1:14" ht="30.2" customHeight="1" x14ac:dyDescent="0.25">
      <c r="A227" s="390">
        <v>136</v>
      </c>
      <c r="B227" s="292"/>
      <c r="C227" s="278"/>
      <c r="D227" s="293"/>
      <c r="E227" s="19"/>
      <c r="F227" s="20"/>
      <c r="G227" s="42"/>
      <c r="H227" s="213"/>
      <c r="I227" s="199"/>
      <c r="J227" s="193"/>
      <c r="K227" s="113" t="str">
        <f t="shared" si="18"/>
        <v/>
      </c>
      <c r="L227" s="115">
        <f t="shared" si="19"/>
        <v>1</v>
      </c>
      <c r="M227" s="114">
        <f t="shared" si="20"/>
        <v>0</v>
      </c>
    </row>
    <row r="228" spans="1:14" ht="30.2" customHeight="1" x14ac:dyDescent="0.25">
      <c r="A228" s="390">
        <v>137</v>
      </c>
      <c r="B228" s="292"/>
      <c r="C228" s="278"/>
      <c r="D228" s="293"/>
      <c r="E228" s="19"/>
      <c r="F228" s="20"/>
      <c r="G228" s="42"/>
      <c r="H228" s="213"/>
      <c r="I228" s="199"/>
      <c r="J228" s="193"/>
      <c r="K228" s="113" t="str">
        <f t="shared" si="18"/>
        <v/>
      </c>
      <c r="L228" s="115">
        <f t="shared" si="19"/>
        <v>1</v>
      </c>
      <c r="M228" s="114">
        <f t="shared" si="20"/>
        <v>0</v>
      </c>
    </row>
    <row r="229" spans="1:14" ht="30.2" customHeight="1" x14ac:dyDescent="0.25">
      <c r="A229" s="390">
        <v>138</v>
      </c>
      <c r="B229" s="292"/>
      <c r="C229" s="278"/>
      <c r="D229" s="293"/>
      <c r="E229" s="19"/>
      <c r="F229" s="20"/>
      <c r="G229" s="42"/>
      <c r="H229" s="213"/>
      <c r="I229" s="199"/>
      <c r="J229" s="193"/>
      <c r="K229" s="113" t="str">
        <f t="shared" si="18"/>
        <v/>
      </c>
      <c r="L229" s="115">
        <f t="shared" si="19"/>
        <v>1</v>
      </c>
      <c r="M229" s="114">
        <f t="shared" si="20"/>
        <v>0</v>
      </c>
    </row>
    <row r="230" spans="1:14" ht="30.2" customHeight="1" x14ac:dyDescent="0.25">
      <c r="A230" s="390">
        <v>139</v>
      </c>
      <c r="B230" s="292"/>
      <c r="C230" s="278"/>
      <c r="D230" s="293"/>
      <c r="E230" s="19"/>
      <c r="F230" s="20"/>
      <c r="G230" s="42"/>
      <c r="H230" s="213"/>
      <c r="I230" s="199"/>
      <c r="J230" s="193"/>
      <c r="K230" s="113" t="str">
        <f t="shared" si="18"/>
        <v/>
      </c>
      <c r="L230" s="115">
        <f t="shared" si="19"/>
        <v>1</v>
      </c>
      <c r="M230" s="114">
        <f t="shared" si="20"/>
        <v>0</v>
      </c>
    </row>
    <row r="231" spans="1:14" ht="30.2" customHeight="1" thickBot="1" x14ac:dyDescent="0.3">
      <c r="A231" s="391">
        <v>140</v>
      </c>
      <c r="B231" s="294"/>
      <c r="C231" s="279"/>
      <c r="D231" s="295"/>
      <c r="E231" s="21"/>
      <c r="F231" s="22"/>
      <c r="G231" s="44"/>
      <c r="H231" s="214"/>
      <c r="I231" s="200"/>
      <c r="J231" s="194"/>
      <c r="K231" s="113" t="str">
        <f t="shared" si="18"/>
        <v/>
      </c>
      <c r="L231" s="115">
        <f t="shared" si="19"/>
        <v>1</v>
      </c>
      <c r="M231" s="114">
        <f t="shared" si="20"/>
        <v>0</v>
      </c>
    </row>
    <row r="232" spans="1:14" ht="30.2" customHeight="1" thickBot="1" x14ac:dyDescent="0.3">
      <c r="A232" s="46"/>
      <c r="B232" s="46"/>
      <c r="C232" s="46"/>
      <c r="D232" s="46"/>
      <c r="E232" s="46"/>
      <c r="F232" s="46"/>
      <c r="G232" s="46"/>
      <c r="H232" s="376" t="s">
        <v>35</v>
      </c>
      <c r="I232" s="195">
        <f>SUM(I212:I231)+I198</f>
        <v>0</v>
      </c>
      <c r="J232" s="222"/>
      <c r="K232" s="68"/>
      <c r="L232" s="112">
        <f>IF(I232&gt;I198,ROW(A238),0)</f>
        <v>0</v>
      </c>
      <c r="M232" s="39"/>
      <c r="N232" s="109">
        <f>IF(I232&gt;I198,ROW(A238),0)</f>
        <v>0</v>
      </c>
    </row>
    <row r="233" spans="1:14" ht="30.2" customHeight="1" x14ac:dyDescent="0.25">
      <c r="A233" s="46"/>
      <c r="B233" s="46"/>
      <c r="C233" s="46"/>
      <c r="D233" s="46"/>
      <c r="E233" s="46"/>
      <c r="F233" s="46"/>
      <c r="G233" s="46"/>
      <c r="H233" s="46"/>
      <c r="I233" s="46"/>
      <c r="J233" s="46"/>
      <c r="K233" s="68"/>
      <c r="L233" s="39"/>
      <c r="M233" s="39"/>
    </row>
    <row r="234" spans="1:14" ht="30.2" customHeight="1" x14ac:dyDescent="0.25">
      <c r="A234" s="143" t="s">
        <v>136</v>
      </c>
      <c r="B234" s="64"/>
      <c r="C234" s="64"/>
      <c r="D234" s="46"/>
      <c r="E234" s="46"/>
      <c r="F234" s="46"/>
      <c r="G234" s="46"/>
      <c r="H234" s="46"/>
      <c r="I234" s="46"/>
      <c r="J234" s="46"/>
      <c r="K234" s="68"/>
      <c r="L234" s="39"/>
      <c r="M234" s="39"/>
    </row>
    <row r="235" spans="1:14" ht="30.2" customHeight="1" x14ac:dyDescent="0.25">
      <c r="A235" s="46"/>
      <c r="B235" s="46"/>
      <c r="C235" s="46"/>
      <c r="D235" s="46"/>
      <c r="E235" s="46"/>
      <c r="F235" s="46"/>
      <c r="G235" s="46"/>
      <c r="H235" s="46"/>
      <c r="I235" s="46"/>
      <c r="J235" s="46"/>
      <c r="K235" s="68"/>
      <c r="L235" s="39"/>
      <c r="M235" s="39"/>
    </row>
    <row r="236" spans="1:14" ht="30.2" customHeight="1" x14ac:dyDescent="0.3">
      <c r="A236" s="352" t="s">
        <v>32</v>
      </c>
      <c r="B236" s="233"/>
      <c r="C236" s="233"/>
      <c r="D236" s="354">
        <f ca="1">imzatarihi</f>
        <v>46091</v>
      </c>
      <c r="E236" s="379" t="s">
        <v>33</v>
      </c>
      <c r="F236" s="355" t="str">
        <f>IF(kurulusyetkilisi&gt;0,kurulusyetkilisi,"")</f>
        <v/>
      </c>
      <c r="G236" s="46"/>
      <c r="H236" s="46"/>
      <c r="I236" s="46"/>
      <c r="J236" s="46"/>
      <c r="K236" s="68"/>
      <c r="L236" s="39"/>
      <c r="M236" s="39"/>
    </row>
    <row r="237" spans="1:14" ht="30.2" customHeight="1" x14ac:dyDescent="0.3">
      <c r="A237" s="46"/>
      <c r="B237" s="46"/>
      <c r="C237" s="46"/>
      <c r="D237" s="234"/>
      <c r="E237" s="379" t="s">
        <v>34</v>
      </c>
      <c r="F237" s="46"/>
      <c r="G237" s="46"/>
      <c r="H237" s="233"/>
      <c r="I237" s="46"/>
      <c r="J237" s="46"/>
      <c r="K237" s="68"/>
      <c r="L237" s="39"/>
      <c r="M237" s="39"/>
    </row>
    <row r="238" spans="1:14" ht="30.2" customHeight="1" x14ac:dyDescent="0.25">
      <c r="A238" s="46"/>
      <c r="B238" s="46"/>
      <c r="C238" s="46"/>
      <c r="D238" s="46"/>
      <c r="E238" s="46"/>
      <c r="F238" s="46"/>
      <c r="G238" s="46"/>
      <c r="H238" s="46"/>
      <c r="I238" s="46"/>
      <c r="J238" s="46"/>
      <c r="K238" s="68"/>
      <c r="L238" s="39"/>
      <c r="M238" s="39"/>
    </row>
    <row r="239" spans="1:14" ht="30.2" customHeight="1" x14ac:dyDescent="0.25">
      <c r="A239" s="555" t="s">
        <v>105</v>
      </c>
      <c r="B239" s="555"/>
      <c r="C239" s="555"/>
      <c r="D239" s="555"/>
      <c r="E239" s="555"/>
      <c r="F239" s="555"/>
      <c r="G239" s="555"/>
      <c r="H239" s="555"/>
      <c r="I239" s="555"/>
      <c r="J239" s="555"/>
      <c r="K239" s="66"/>
      <c r="L239" s="39"/>
      <c r="M239" s="39"/>
    </row>
    <row r="240" spans="1:14" ht="30.2" customHeight="1" x14ac:dyDescent="0.25">
      <c r="A240" s="508" t="str">
        <f>IF(YilDonem&lt;&gt;"",CONCATENATE(YilDonem," dönemine aittir."),"")</f>
        <v/>
      </c>
      <c r="B240" s="508"/>
      <c r="C240" s="508"/>
      <c r="D240" s="508"/>
      <c r="E240" s="508"/>
      <c r="F240" s="508"/>
      <c r="G240" s="508"/>
      <c r="H240" s="508"/>
      <c r="I240" s="508"/>
      <c r="J240" s="508"/>
      <c r="K240" s="66"/>
      <c r="L240" s="39"/>
      <c r="M240" s="39"/>
    </row>
    <row r="241" spans="1:15" ht="30.2" customHeight="1" thickBot="1" x14ac:dyDescent="0.3">
      <c r="A241" s="545" t="s">
        <v>129</v>
      </c>
      <c r="B241" s="545"/>
      <c r="C241" s="545"/>
      <c r="D241" s="545"/>
      <c r="E241" s="545"/>
      <c r="F241" s="545"/>
      <c r="G241" s="545"/>
      <c r="H241" s="545"/>
      <c r="I241" s="545"/>
      <c r="J241" s="545"/>
      <c r="K241" s="66"/>
      <c r="L241" s="39"/>
      <c r="M241" s="39"/>
    </row>
    <row r="242" spans="1:15" ht="30.2" customHeight="1" thickBot="1" x14ac:dyDescent="0.3">
      <c r="A242" s="546" t="s">
        <v>167</v>
      </c>
      <c r="B242" s="547"/>
      <c r="C242" s="547"/>
      <c r="D242" s="548"/>
      <c r="E242" s="546" t="str">
        <f>IF(ProjeNo&gt;0,ProjeNo,"")</f>
        <v/>
      </c>
      <c r="F242" s="547"/>
      <c r="G242" s="547"/>
      <c r="H242" s="547"/>
      <c r="I242" s="547"/>
      <c r="J242" s="548"/>
      <c r="K242" s="66"/>
      <c r="L242" s="39"/>
      <c r="M242" s="39"/>
    </row>
    <row r="243" spans="1:15" ht="30.2" customHeight="1" thickBot="1" x14ac:dyDescent="0.3">
      <c r="A243" s="549" t="s">
        <v>168</v>
      </c>
      <c r="B243" s="550"/>
      <c r="C243" s="550"/>
      <c r="D243" s="551"/>
      <c r="E243" s="552" t="str">
        <f>IF(ProjeAdi&gt;0,ProjeAdi,"")</f>
        <v/>
      </c>
      <c r="F243" s="553"/>
      <c r="G243" s="553"/>
      <c r="H243" s="553"/>
      <c r="I243" s="553"/>
      <c r="J243" s="554"/>
      <c r="K243" s="66"/>
      <c r="L243" s="39"/>
      <c r="M243" s="39"/>
    </row>
    <row r="244" spans="1:15" s="26" customFormat="1" ht="30.2" customHeight="1" thickBot="1" x14ac:dyDescent="0.3">
      <c r="A244" s="543" t="s">
        <v>3</v>
      </c>
      <c r="B244" s="543" t="s">
        <v>182</v>
      </c>
      <c r="C244" s="543" t="s">
        <v>183</v>
      </c>
      <c r="D244" s="543" t="s">
        <v>102</v>
      </c>
      <c r="E244" s="543" t="s">
        <v>103</v>
      </c>
      <c r="F244" s="543" t="s">
        <v>104</v>
      </c>
      <c r="G244" s="543" t="s">
        <v>82</v>
      </c>
      <c r="H244" s="543" t="s">
        <v>83</v>
      </c>
      <c r="I244" s="363" t="s">
        <v>84</v>
      </c>
      <c r="J244" s="363" t="s">
        <v>84</v>
      </c>
      <c r="K244" s="67"/>
      <c r="L244" s="40"/>
      <c r="M244" s="40"/>
      <c r="N244" s="70"/>
      <c r="O244" s="70"/>
    </row>
    <row r="245" spans="1:15" ht="30.2" customHeight="1" thickBot="1" x14ac:dyDescent="0.3">
      <c r="A245" s="559"/>
      <c r="B245" s="544"/>
      <c r="C245" s="544"/>
      <c r="D245" s="559"/>
      <c r="E245" s="559"/>
      <c r="F245" s="559"/>
      <c r="G245" s="559"/>
      <c r="H245" s="559"/>
      <c r="I245" s="395" t="s">
        <v>85</v>
      </c>
      <c r="J245" s="395" t="s">
        <v>88</v>
      </c>
      <c r="K245" s="66"/>
      <c r="L245" s="39"/>
      <c r="M245" s="39"/>
    </row>
    <row r="246" spans="1:15" ht="30.2" customHeight="1" x14ac:dyDescent="0.25">
      <c r="A246" s="388">
        <v>141</v>
      </c>
      <c r="B246" s="290"/>
      <c r="C246" s="277"/>
      <c r="D246" s="291"/>
      <c r="E246" s="27"/>
      <c r="F246" s="41"/>
      <c r="G246" s="28"/>
      <c r="H246" s="212"/>
      <c r="I246" s="198"/>
      <c r="J246" s="186"/>
      <c r="K246" s="113" t="str">
        <f>IF(AND(COUNTA(D246:F246)&gt;0,L246=1),"Belge Tarihi,Belge Numarası ve KDV Dahil Tutar doldurulduktan sonra KDV Hariç Tutar doldurulabilir.","")</f>
        <v/>
      </c>
      <c r="L246" s="115">
        <f>IF(COUNTA(G246:H246)+COUNTA(J246)=3,0,1)</f>
        <v>1</v>
      </c>
      <c r="M246" s="114">
        <f>IF(L246=1,0,100000000)</f>
        <v>0</v>
      </c>
    </row>
    <row r="247" spans="1:15" ht="30.2" customHeight="1" x14ac:dyDescent="0.25">
      <c r="A247" s="390">
        <v>142</v>
      </c>
      <c r="B247" s="292"/>
      <c r="C247" s="278"/>
      <c r="D247" s="293"/>
      <c r="E247" s="19"/>
      <c r="F247" s="20"/>
      <c r="G247" s="42"/>
      <c r="H247" s="213"/>
      <c r="I247" s="199"/>
      <c r="J247" s="193"/>
      <c r="K247" s="113" t="str">
        <f t="shared" ref="K247:K265" si="21">IF(AND(COUNTA(D247:F247)&gt;0,L247=1),"Belge Tarihi,Belge Numarası ve KDV Dahil Tutar doldurulduktan sonra KDV Hariç Tutar doldurulabilir.","")</f>
        <v/>
      </c>
      <c r="L247" s="115">
        <f t="shared" ref="L247:L265" si="22">IF(COUNTA(G247:H247)+COUNTA(J247)=3,0,1)</f>
        <v>1</v>
      </c>
      <c r="M247" s="114">
        <f t="shared" ref="M247:M265" si="23">IF(L247=1,0,100000000)</f>
        <v>0</v>
      </c>
    </row>
    <row r="248" spans="1:15" ht="30.2" customHeight="1" x14ac:dyDescent="0.25">
      <c r="A248" s="390">
        <v>143</v>
      </c>
      <c r="B248" s="292"/>
      <c r="C248" s="278"/>
      <c r="D248" s="293"/>
      <c r="E248" s="19"/>
      <c r="F248" s="20"/>
      <c r="G248" s="42"/>
      <c r="H248" s="213"/>
      <c r="I248" s="199"/>
      <c r="J248" s="193"/>
      <c r="K248" s="113" t="str">
        <f t="shared" si="21"/>
        <v/>
      </c>
      <c r="L248" s="115">
        <f t="shared" si="22"/>
        <v>1</v>
      </c>
      <c r="M248" s="114">
        <f t="shared" si="23"/>
        <v>0</v>
      </c>
    </row>
    <row r="249" spans="1:15" ht="30.2" customHeight="1" x14ac:dyDescent="0.25">
      <c r="A249" s="390">
        <v>144</v>
      </c>
      <c r="B249" s="292"/>
      <c r="C249" s="278"/>
      <c r="D249" s="293"/>
      <c r="E249" s="19"/>
      <c r="F249" s="20"/>
      <c r="G249" s="42"/>
      <c r="H249" s="213"/>
      <c r="I249" s="199"/>
      <c r="J249" s="193"/>
      <c r="K249" s="113" t="str">
        <f t="shared" si="21"/>
        <v/>
      </c>
      <c r="L249" s="115">
        <f t="shared" si="22"/>
        <v>1</v>
      </c>
      <c r="M249" s="114">
        <f t="shared" si="23"/>
        <v>0</v>
      </c>
    </row>
    <row r="250" spans="1:15" ht="30.2" customHeight="1" x14ac:dyDescent="0.25">
      <c r="A250" s="390">
        <v>145</v>
      </c>
      <c r="B250" s="292"/>
      <c r="C250" s="278"/>
      <c r="D250" s="293"/>
      <c r="E250" s="19"/>
      <c r="F250" s="20"/>
      <c r="G250" s="42"/>
      <c r="H250" s="213"/>
      <c r="I250" s="199"/>
      <c r="J250" s="193"/>
      <c r="K250" s="113" t="str">
        <f t="shared" si="21"/>
        <v/>
      </c>
      <c r="L250" s="115">
        <f t="shared" si="22"/>
        <v>1</v>
      </c>
      <c r="M250" s="114">
        <f t="shared" si="23"/>
        <v>0</v>
      </c>
    </row>
    <row r="251" spans="1:15" ht="30.2" customHeight="1" x14ac:dyDescent="0.25">
      <c r="A251" s="390">
        <v>146</v>
      </c>
      <c r="B251" s="292"/>
      <c r="C251" s="278"/>
      <c r="D251" s="293"/>
      <c r="E251" s="19"/>
      <c r="F251" s="20"/>
      <c r="G251" s="42"/>
      <c r="H251" s="213"/>
      <c r="I251" s="199"/>
      <c r="J251" s="193"/>
      <c r="K251" s="113" t="str">
        <f t="shared" si="21"/>
        <v/>
      </c>
      <c r="L251" s="115">
        <f t="shared" si="22"/>
        <v>1</v>
      </c>
      <c r="M251" s="114">
        <f t="shared" si="23"/>
        <v>0</v>
      </c>
    </row>
    <row r="252" spans="1:15" ht="30.2" customHeight="1" x14ac:dyDescent="0.25">
      <c r="A252" s="390">
        <v>147</v>
      </c>
      <c r="B252" s="292"/>
      <c r="C252" s="278"/>
      <c r="D252" s="293"/>
      <c r="E252" s="19"/>
      <c r="F252" s="20"/>
      <c r="G252" s="42"/>
      <c r="H252" s="213"/>
      <c r="I252" s="199"/>
      <c r="J252" s="193"/>
      <c r="K252" s="113" t="str">
        <f t="shared" si="21"/>
        <v/>
      </c>
      <c r="L252" s="115">
        <f t="shared" si="22"/>
        <v>1</v>
      </c>
      <c r="M252" s="114">
        <f t="shared" si="23"/>
        <v>0</v>
      </c>
      <c r="N252" s="71"/>
      <c r="O252" s="71"/>
    </row>
    <row r="253" spans="1:15" ht="30.2" customHeight="1" x14ac:dyDescent="0.25">
      <c r="A253" s="390">
        <v>148</v>
      </c>
      <c r="B253" s="292"/>
      <c r="C253" s="278"/>
      <c r="D253" s="293"/>
      <c r="E253" s="19"/>
      <c r="F253" s="20"/>
      <c r="G253" s="42"/>
      <c r="H253" s="213"/>
      <c r="I253" s="199"/>
      <c r="J253" s="193"/>
      <c r="K253" s="113" t="str">
        <f t="shared" si="21"/>
        <v/>
      </c>
      <c r="L253" s="115">
        <f t="shared" si="22"/>
        <v>1</v>
      </c>
      <c r="M253" s="114">
        <f t="shared" si="23"/>
        <v>0</v>
      </c>
    </row>
    <row r="254" spans="1:15" ht="30.2" customHeight="1" x14ac:dyDescent="0.25">
      <c r="A254" s="390">
        <v>149</v>
      </c>
      <c r="B254" s="292"/>
      <c r="C254" s="278"/>
      <c r="D254" s="293"/>
      <c r="E254" s="19"/>
      <c r="F254" s="20"/>
      <c r="G254" s="42"/>
      <c r="H254" s="213"/>
      <c r="I254" s="199"/>
      <c r="J254" s="193"/>
      <c r="K254" s="113" t="str">
        <f t="shared" si="21"/>
        <v/>
      </c>
      <c r="L254" s="115">
        <f t="shared" si="22"/>
        <v>1</v>
      </c>
      <c r="M254" s="114">
        <f t="shared" si="23"/>
        <v>0</v>
      </c>
    </row>
    <row r="255" spans="1:15" ht="30.2" customHeight="1" x14ac:dyDescent="0.25">
      <c r="A255" s="390">
        <v>150</v>
      </c>
      <c r="B255" s="292"/>
      <c r="C255" s="278"/>
      <c r="D255" s="293"/>
      <c r="E255" s="19"/>
      <c r="F255" s="20"/>
      <c r="G255" s="42"/>
      <c r="H255" s="213"/>
      <c r="I255" s="199"/>
      <c r="J255" s="193"/>
      <c r="K255" s="113" t="str">
        <f t="shared" si="21"/>
        <v/>
      </c>
      <c r="L255" s="115">
        <f t="shared" si="22"/>
        <v>1</v>
      </c>
      <c r="M255" s="114">
        <f t="shared" si="23"/>
        <v>0</v>
      </c>
    </row>
    <row r="256" spans="1:15" ht="30.2" customHeight="1" x14ac:dyDescent="0.25">
      <c r="A256" s="390">
        <v>151</v>
      </c>
      <c r="B256" s="292"/>
      <c r="C256" s="278"/>
      <c r="D256" s="293"/>
      <c r="E256" s="19"/>
      <c r="F256" s="20"/>
      <c r="G256" s="42"/>
      <c r="H256" s="213"/>
      <c r="I256" s="199"/>
      <c r="J256" s="193"/>
      <c r="K256" s="113" t="str">
        <f t="shared" si="21"/>
        <v/>
      </c>
      <c r="L256" s="115">
        <f t="shared" si="22"/>
        <v>1</v>
      </c>
      <c r="M256" s="114">
        <f t="shared" si="23"/>
        <v>0</v>
      </c>
    </row>
    <row r="257" spans="1:14" ht="30.2" customHeight="1" x14ac:dyDescent="0.25">
      <c r="A257" s="390">
        <v>152</v>
      </c>
      <c r="B257" s="292"/>
      <c r="C257" s="278"/>
      <c r="D257" s="293"/>
      <c r="E257" s="19"/>
      <c r="F257" s="20"/>
      <c r="G257" s="42"/>
      <c r="H257" s="213"/>
      <c r="I257" s="199"/>
      <c r="J257" s="193"/>
      <c r="K257" s="113" t="str">
        <f t="shared" si="21"/>
        <v/>
      </c>
      <c r="L257" s="115">
        <f t="shared" si="22"/>
        <v>1</v>
      </c>
      <c r="M257" s="114">
        <f t="shared" si="23"/>
        <v>0</v>
      </c>
    </row>
    <row r="258" spans="1:14" ht="30.2" customHeight="1" x14ac:dyDescent="0.25">
      <c r="A258" s="390">
        <v>153</v>
      </c>
      <c r="B258" s="292"/>
      <c r="C258" s="278"/>
      <c r="D258" s="293"/>
      <c r="E258" s="19"/>
      <c r="F258" s="20"/>
      <c r="G258" s="42"/>
      <c r="H258" s="213"/>
      <c r="I258" s="199"/>
      <c r="J258" s="193"/>
      <c r="K258" s="113" t="str">
        <f t="shared" si="21"/>
        <v/>
      </c>
      <c r="L258" s="115">
        <f t="shared" si="22"/>
        <v>1</v>
      </c>
      <c r="M258" s="114">
        <f t="shared" si="23"/>
        <v>0</v>
      </c>
    </row>
    <row r="259" spans="1:14" ht="30.2" customHeight="1" x14ac:dyDescent="0.25">
      <c r="A259" s="390">
        <v>154</v>
      </c>
      <c r="B259" s="292"/>
      <c r="C259" s="278"/>
      <c r="D259" s="293"/>
      <c r="E259" s="19"/>
      <c r="F259" s="20"/>
      <c r="G259" s="42"/>
      <c r="H259" s="213"/>
      <c r="I259" s="199"/>
      <c r="J259" s="193"/>
      <c r="K259" s="113" t="str">
        <f t="shared" si="21"/>
        <v/>
      </c>
      <c r="L259" s="115">
        <f t="shared" si="22"/>
        <v>1</v>
      </c>
      <c r="M259" s="114">
        <f t="shared" si="23"/>
        <v>0</v>
      </c>
    </row>
    <row r="260" spans="1:14" ht="30.2" customHeight="1" x14ac:dyDescent="0.25">
      <c r="A260" s="390">
        <v>155</v>
      </c>
      <c r="B260" s="292"/>
      <c r="C260" s="278"/>
      <c r="D260" s="293"/>
      <c r="E260" s="19"/>
      <c r="F260" s="20"/>
      <c r="G260" s="42"/>
      <c r="H260" s="213"/>
      <c r="I260" s="199"/>
      <c r="J260" s="193"/>
      <c r="K260" s="113" t="str">
        <f t="shared" si="21"/>
        <v/>
      </c>
      <c r="L260" s="115">
        <f t="shared" si="22"/>
        <v>1</v>
      </c>
      <c r="M260" s="114">
        <f t="shared" si="23"/>
        <v>0</v>
      </c>
    </row>
    <row r="261" spans="1:14" ht="30.2" customHeight="1" x14ac:dyDescent="0.25">
      <c r="A261" s="390">
        <v>156</v>
      </c>
      <c r="B261" s="292"/>
      <c r="C261" s="278"/>
      <c r="D261" s="293"/>
      <c r="E261" s="19"/>
      <c r="F261" s="20"/>
      <c r="G261" s="42"/>
      <c r="H261" s="213"/>
      <c r="I261" s="199"/>
      <c r="J261" s="193"/>
      <c r="K261" s="113" t="str">
        <f t="shared" si="21"/>
        <v/>
      </c>
      <c r="L261" s="115">
        <f t="shared" si="22"/>
        <v>1</v>
      </c>
      <c r="M261" s="114">
        <f t="shared" si="23"/>
        <v>0</v>
      </c>
    </row>
    <row r="262" spans="1:14" ht="30.2" customHeight="1" x14ac:dyDescent="0.25">
      <c r="A262" s="390">
        <v>157</v>
      </c>
      <c r="B262" s="292"/>
      <c r="C262" s="278"/>
      <c r="D262" s="293"/>
      <c r="E262" s="19"/>
      <c r="F262" s="20"/>
      <c r="G262" s="42"/>
      <c r="H262" s="213"/>
      <c r="I262" s="199"/>
      <c r="J262" s="193"/>
      <c r="K262" s="113" t="str">
        <f t="shared" si="21"/>
        <v/>
      </c>
      <c r="L262" s="115">
        <f t="shared" si="22"/>
        <v>1</v>
      </c>
      <c r="M262" s="114">
        <f t="shared" si="23"/>
        <v>0</v>
      </c>
    </row>
    <row r="263" spans="1:14" ht="30.2" customHeight="1" x14ac:dyDescent="0.25">
      <c r="A263" s="390">
        <v>158</v>
      </c>
      <c r="B263" s="292"/>
      <c r="C263" s="278"/>
      <c r="D263" s="293"/>
      <c r="E263" s="19"/>
      <c r="F263" s="20"/>
      <c r="G263" s="42"/>
      <c r="H263" s="213"/>
      <c r="I263" s="199"/>
      <c r="J263" s="193"/>
      <c r="K263" s="113" t="str">
        <f t="shared" si="21"/>
        <v/>
      </c>
      <c r="L263" s="115">
        <f t="shared" si="22"/>
        <v>1</v>
      </c>
      <c r="M263" s="114">
        <f t="shared" si="23"/>
        <v>0</v>
      </c>
    </row>
    <row r="264" spans="1:14" ht="30.2" customHeight="1" x14ac:dyDescent="0.25">
      <c r="A264" s="390">
        <v>159</v>
      </c>
      <c r="B264" s="292"/>
      <c r="C264" s="278"/>
      <c r="D264" s="293"/>
      <c r="E264" s="19"/>
      <c r="F264" s="20"/>
      <c r="G264" s="42"/>
      <c r="H264" s="213"/>
      <c r="I264" s="199"/>
      <c r="J264" s="193"/>
      <c r="K264" s="113" t="str">
        <f t="shared" si="21"/>
        <v/>
      </c>
      <c r="L264" s="115">
        <f t="shared" si="22"/>
        <v>1</v>
      </c>
      <c r="M264" s="114">
        <f t="shared" si="23"/>
        <v>0</v>
      </c>
    </row>
    <row r="265" spans="1:14" ht="30.2" customHeight="1" thickBot="1" x14ac:dyDescent="0.3">
      <c r="A265" s="391">
        <v>160</v>
      </c>
      <c r="B265" s="294"/>
      <c r="C265" s="279"/>
      <c r="D265" s="295"/>
      <c r="E265" s="21"/>
      <c r="F265" s="22"/>
      <c r="G265" s="44"/>
      <c r="H265" s="214"/>
      <c r="I265" s="200"/>
      <c r="J265" s="194"/>
      <c r="K265" s="113" t="str">
        <f t="shared" si="21"/>
        <v/>
      </c>
      <c r="L265" s="115">
        <f t="shared" si="22"/>
        <v>1</v>
      </c>
      <c r="M265" s="114">
        <f t="shared" si="23"/>
        <v>0</v>
      </c>
    </row>
    <row r="266" spans="1:14" ht="30.2" customHeight="1" thickBot="1" x14ac:dyDescent="0.3">
      <c r="A266" s="46"/>
      <c r="B266" s="46"/>
      <c r="C266" s="46"/>
      <c r="D266" s="46"/>
      <c r="E266" s="46"/>
      <c r="F266" s="46"/>
      <c r="G266" s="46"/>
      <c r="H266" s="376" t="s">
        <v>35</v>
      </c>
      <c r="I266" s="195">
        <f>SUM(I246:I265)+I232</f>
        <v>0</v>
      </c>
      <c r="J266" s="222"/>
      <c r="K266" s="68"/>
      <c r="L266" s="112">
        <f>IF(I266&gt;I232,ROW(A272),0)</f>
        <v>0</v>
      </c>
      <c r="M266" s="39"/>
      <c r="N266" s="109">
        <f>IF(I266&gt;I232,ROW(A272),0)</f>
        <v>0</v>
      </c>
    </row>
    <row r="267" spans="1:14" ht="30.2" customHeight="1" x14ac:dyDescent="0.25">
      <c r="A267" s="46"/>
      <c r="B267" s="46"/>
      <c r="C267" s="46"/>
      <c r="D267" s="46"/>
      <c r="E267" s="46"/>
      <c r="F267" s="46"/>
      <c r="G267" s="46"/>
      <c r="H267" s="46"/>
      <c r="I267" s="46"/>
      <c r="J267" s="46"/>
      <c r="K267" s="68"/>
      <c r="L267" s="39"/>
      <c r="M267" s="39"/>
    </row>
    <row r="268" spans="1:14" ht="30.2" customHeight="1" x14ac:dyDescent="0.25">
      <c r="A268" s="143" t="s">
        <v>136</v>
      </c>
      <c r="B268" s="64"/>
      <c r="C268" s="64"/>
      <c r="D268" s="46"/>
      <c r="E268" s="46"/>
      <c r="F268" s="46"/>
      <c r="G268" s="46"/>
      <c r="H268" s="46"/>
      <c r="I268" s="46"/>
      <c r="J268" s="46"/>
      <c r="K268" s="68"/>
      <c r="L268" s="39"/>
      <c r="M268" s="39"/>
    </row>
    <row r="269" spans="1:14" ht="30.2" customHeight="1" x14ac:dyDescent="0.25">
      <c r="A269" s="46"/>
      <c r="B269" s="46"/>
      <c r="C269" s="46"/>
      <c r="D269" s="46"/>
      <c r="E269" s="46"/>
      <c r="F269" s="46"/>
      <c r="G269" s="46"/>
      <c r="H269" s="46"/>
      <c r="I269" s="46"/>
      <c r="J269" s="46"/>
      <c r="K269" s="68"/>
      <c r="L269" s="39"/>
      <c r="M269" s="39"/>
    </row>
    <row r="270" spans="1:14" ht="30.2" customHeight="1" x14ac:dyDescent="0.3">
      <c r="A270" s="352" t="s">
        <v>32</v>
      </c>
      <c r="B270" s="233"/>
      <c r="C270" s="233"/>
      <c r="D270" s="354">
        <f ca="1">imzatarihi</f>
        <v>46091</v>
      </c>
      <c r="E270" s="379" t="s">
        <v>33</v>
      </c>
      <c r="F270" s="355" t="str">
        <f>IF(kurulusyetkilisi&gt;0,kurulusyetkilisi,"")</f>
        <v/>
      </c>
      <c r="G270" s="46"/>
      <c r="H270" s="46"/>
      <c r="I270" s="46"/>
      <c r="J270" s="46"/>
      <c r="K270" s="68"/>
      <c r="L270" s="39"/>
      <c r="M270" s="39"/>
    </row>
    <row r="271" spans="1:14" ht="30.2" customHeight="1" x14ac:dyDescent="0.3">
      <c r="A271" s="46"/>
      <c r="B271" s="46"/>
      <c r="C271" s="46"/>
      <c r="D271" s="234"/>
      <c r="E271" s="379" t="s">
        <v>34</v>
      </c>
      <c r="F271" s="46"/>
      <c r="G271" s="46"/>
      <c r="H271" s="233"/>
      <c r="I271" s="46"/>
      <c r="J271" s="46"/>
      <c r="K271" s="68"/>
      <c r="L271" s="39"/>
      <c r="M271" s="39"/>
    </row>
    <row r="272" spans="1:14" ht="30.2" customHeight="1" x14ac:dyDescent="0.25">
      <c r="A272" s="46"/>
      <c r="B272" s="46"/>
      <c r="C272" s="46"/>
      <c r="D272" s="46"/>
      <c r="E272" s="46"/>
      <c r="F272" s="46"/>
      <c r="G272" s="46"/>
      <c r="H272" s="46"/>
      <c r="I272" s="46"/>
      <c r="J272" s="46"/>
      <c r="K272" s="68"/>
      <c r="L272" s="39"/>
      <c r="M272" s="39"/>
    </row>
    <row r="273" spans="1:15" ht="30.2" customHeight="1" x14ac:dyDescent="0.25">
      <c r="A273" s="555" t="s">
        <v>105</v>
      </c>
      <c r="B273" s="555"/>
      <c r="C273" s="555"/>
      <c r="D273" s="555"/>
      <c r="E273" s="555"/>
      <c r="F273" s="555"/>
      <c r="G273" s="555"/>
      <c r="H273" s="555"/>
      <c r="I273" s="555"/>
      <c r="J273" s="555"/>
      <c r="K273" s="66"/>
      <c r="L273" s="39"/>
      <c r="M273" s="39"/>
    </row>
    <row r="274" spans="1:15" ht="30.2" customHeight="1" x14ac:dyDescent="0.25">
      <c r="A274" s="508" t="str">
        <f>IF(YilDonem&lt;&gt;"",CONCATENATE(YilDonem," dönemine aittir."),"")</f>
        <v/>
      </c>
      <c r="B274" s="508"/>
      <c r="C274" s="508"/>
      <c r="D274" s="508"/>
      <c r="E274" s="508"/>
      <c r="F274" s="508"/>
      <c r="G274" s="508"/>
      <c r="H274" s="508"/>
      <c r="I274" s="508"/>
      <c r="J274" s="508"/>
      <c r="K274" s="66"/>
      <c r="L274" s="39"/>
      <c r="M274" s="39"/>
    </row>
    <row r="275" spans="1:15" ht="30.2" customHeight="1" thickBot="1" x14ac:dyDescent="0.3">
      <c r="A275" s="545" t="s">
        <v>129</v>
      </c>
      <c r="B275" s="545"/>
      <c r="C275" s="545"/>
      <c r="D275" s="545"/>
      <c r="E275" s="545"/>
      <c r="F275" s="545"/>
      <c r="G275" s="545"/>
      <c r="H275" s="545"/>
      <c r="I275" s="545"/>
      <c r="J275" s="545"/>
      <c r="K275" s="66"/>
      <c r="L275" s="39"/>
      <c r="M275" s="39"/>
    </row>
    <row r="276" spans="1:15" ht="30.2" customHeight="1" thickBot="1" x14ac:dyDescent="0.3">
      <c r="A276" s="546" t="s">
        <v>167</v>
      </c>
      <c r="B276" s="547"/>
      <c r="C276" s="547"/>
      <c r="D276" s="548"/>
      <c r="E276" s="546" t="str">
        <f>IF(ProjeNo&gt;0,ProjeNo,"")</f>
        <v/>
      </c>
      <c r="F276" s="547"/>
      <c r="G276" s="547"/>
      <c r="H276" s="547"/>
      <c r="I276" s="547"/>
      <c r="J276" s="548"/>
      <c r="K276" s="66"/>
      <c r="L276" s="39"/>
      <c r="M276" s="39"/>
    </row>
    <row r="277" spans="1:15" ht="30.2" customHeight="1" thickBot="1" x14ac:dyDescent="0.3">
      <c r="A277" s="549" t="s">
        <v>168</v>
      </c>
      <c r="B277" s="550"/>
      <c r="C277" s="550"/>
      <c r="D277" s="551"/>
      <c r="E277" s="552" t="str">
        <f>IF(ProjeAdi&gt;0,ProjeAdi,"")</f>
        <v/>
      </c>
      <c r="F277" s="553"/>
      <c r="G277" s="553"/>
      <c r="H277" s="553"/>
      <c r="I277" s="553"/>
      <c r="J277" s="554"/>
      <c r="K277" s="66"/>
      <c r="L277" s="39"/>
      <c r="M277" s="39"/>
    </row>
    <row r="278" spans="1:15" s="26" customFormat="1" ht="30.2" customHeight="1" thickBot="1" x14ac:dyDescent="0.3">
      <c r="A278" s="543" t="s">
        <v>3</v>
      </c>
      <c r="B278" s="543" t="s">
        <v>182</v>
      </c>
      <c r="C278" s="543" t="s">
        <v>183</v>
      </c>
      <c r="D278" s="543" t="s">
        <v>102</v>
      </c>
      <c r="E278" s="543" t="s">
        <v>103</v>
      </c>
      <c r="F278" s="543" t="s">
        <v>104</v>
      </c>
      <c r="G278" s="543" t="s">
        <v>82</v>
      </c>
      <c r="H278" s="543" t="s">
        <v>83</v>
      </c>
      <c r="I278" s="363" t="s">
        <v>84</v>
      </c>
      <c r="J278" s="363" t="s">
        <v>84</v>
      </c>
      <c r="K278" s="67"/>
      <c r="L278" s="40"/>
      <c r="M278" s="40"/>
      <c r="N278" s="70"/>
      <c r="O278" s="70"/>
    </row>
    <row r="279" spans="1:15" ht="30.2" customHeight="1" thickBot="1" x14ac:dyDescent="0.3">
      <c r="A279" s="559"/>
      <c r="B279" s="544"/>
      <c r="C279" s="544"/>
      <c r="D279" s="559"/>
      <c r="E279" s="559"/>
      <c r="F279" s="559"/>
      <c r="G279" s="559"/>
      <c r="H279" s="559"/>
      <c r="I279" s="395" t="s">
        <v>85</v>
      </c>
      <c r="J279" s="395" t="s">
        <v>88</v>
      </c>
      <c r="K279" s="66"/>
      <c r="L279" s="39"/>
      <c r="M279" s="39"/>
    </row>
    <row r="280" spans="1:15" ht="30.2" customHeight="1" x14ac:dyDescent="0.25">
      <c r="A280" s="388">
        <v>161</v>
      </c>
      <c r="B280" s="290"/>
      <c r="C280" s="277"/>
      <c r="D280" s="291"/>
      <c r="E280" s="27"/>
      <c r="F280" s="41"/>
      <c r="G280" s="28"/>
      <c r="H280" s="212"/>
      <c r="I280" s="198"/>
      <c r="J280" s="186"/>
      <c r="K280" s="113" t="str">
        <f>IF(AND(COUNTA(D280:F280)&gt;0,L280=1),"Belge Tarihi,Belge Numarası ve KDV Dahil Tutar doldurulduktan sonra KDV Hariç Tutar doldurulabilir.","")</f>
        <v/>
      </c>
      <c r="L280" s="115">
        <f>IF(COUNTA(G280:H280)+COUNTA(J280)=3,0,1)</f>
        <v>1</v>
      </c>
      <c r="M280" s="114">
        <f>IF(L280=1,0,100000000)</f>
        <v>0</v>
      </c>
    </row>
    <row r="281" spans="1:15" ht="30.2" customHeight="1" x14ac:dyDescent="0.25">
      <c r="A281" s="390">
        <v>162</v>
      </c>
      <c r="B281" s="292"/>
      <c r="C281" s="278"/>
      <c r="D281" s="293"/>
      <c r="E281" s="19"/>
      <c r="F281" s="20"/>
      <c r="G281" s="42"/>
      <c r="H281" s="213"/>
      <c r="I281" s="199"/>
      <c r="J281" s="193"/>
      <c r="K281" s="113" t="str">
        <f t="shared" ref="K281:K299" si="24">IF(AND(COUNTA(D281:F281)&gt;0,L281=1),"Belge Tarihi,Belge Numarası ve KDV Dahil Tutar doldurulduktan sonra KDV Hariç Tutar doldurulabilir.","")</f>
        <v/>
      </c>
      <c r="L281" s="115">
        <f t="shared" ref="L281:L299" si="25">IF(COUNTA(G281:H281)+COUNTA(J281)=3,0,1)</f>
        <v>1</v>
      </c>
      <c r="M281" s="114">
        <f t="shared" ref="M281:M299" si="26">IF(L281=1,0,100000000)</f>
        <v>0</v>
      </c>
    </row>
    <row r="282" spans="1:15" ht="30.2" customHeight="1" x14ac:dyDescent="0.25">
      <c r="A282" s="390">
        <v>163</v>
      </c>
      <c r="B282" s="292"/>
      <c r="C282" s="278"/>
      <c r="D282" s="293"/>
      <c r="E282" s="19"/>
      <c r="F282" s="20"/>
      <c r="G282" s="42"/>
      <c r="H282" s="213"/>
      <c r="I282" s="199"/>
      <c r="J282" s="193"/>
      <c r="K282" s="113" t="str">
        <f t="shared" si="24"/>
        <v/>
      </c>
      <c r="L282" s="115">
        <f t="shared" si="25"/>
        <v>1</v>
      </c>
      <c r="M282" s="114">
        <f t="shared" si="26"/>
        <v>0</v>
      </c>
    </row>
    <row r="283" spans="1:15" ht="30.2" customHeight="1" x14ac:dyDescent="0.25">
      <c r="A283" s="390">
        <v>164</v>
      </c>
      <c r="B283" s="292"/>
      <c r="C283" s="278"/>
      <c r="D283" s="293"/>
      <c r="E283" s="19"/>
      <c r="F283" s="20"/>
      <c r="G283" s="42"/>
      <c r="H283" s="213"/>
      <c r="I283" s="199"/>
      <c r="J283" s="193"/>
      <c r="K283" s="113" t="str">
        <f t="shared" si="24"/>
        <v/>
      </c>
      <c r="L283" s="115">
        <f t="shared" si="25"/>
        <v>1</v>
      </c>
      <c r="M283" s="114">
        <f t="shared" si="26"/>
        <v>0</v>
      </c>
    </row>
    <row r="284" spans="1:15" ht="30.2" customHeight="1" x14ac:dyDescent="0.25">
      <c r="A284" s="390">
        <v>165</v>
      </c>
      <c r="B284" s="292"/>
      <c r="C284" s="278"/>
      <c r="D284" s="293"/>
      <c r="E284" s="19"/>
      <c r="F284" s="20"/>
      <c r="G284" s="42"/>
      <c r="H284" s="213"/>
      <c r="I284" s="199"/>
      <c r="J284" s="193"/>
      <c r="K284" s="113" t="str">
        <f t="shared" si="24"/>
        <v/>
      </c>
      <c r="L284" s="115">
        <f t="shared" si="25"/>
        <v>1</v>
      </c>
      <c r="M284" s="114">
        <f t="shared" si="26"/>
        <v>0</v>
      </c>
    </row>
    <row r="285" spans="1:15" ht="30.2" customHeight="1" x14ac:dyDescent="0.25">
      <c r="A285" s="390">
        <v>166</v>
      </c>
      <c r="B285" s="292"/>
      <c r="C285" s="278"/>
      <c r="D285" s="293"/>
      <c r="E285" s="19"/>
      <c r="F285" s="20"/>
      <c r="G285" s="42"/>
      <c r="H285" s="213"/>
      <c r="I285" s="199"/>
      <c r="J285" s="193"/>
      <c r="K285" s="113" t="str">
        <f t="shared" si="24"/>
        <v/>
      </c>
      <c r="L285" s="115">
        <f t="shared" si="25"/>
        <v>1</v>
      </c>
      <c r="M285" s="114">
        <f t="shared" si="26"/>
        <v>0</v>
      </c>
    </row>
    <row r="286" spans="1:15" ht="30.2" customHeight="1" x14ac:dyDescent="0.25">
      <c r="A286" s="390">
        <v>167</v>
      </c>
      <c r="B286" s="292"/>
      <c r="C286" s="278"/>
      <c r="D286" s="293"/>
      <c r="E286" s="19"/>
      <c r="F286" s="20"/>
      <c r="G286" s="42"/>
      <c r="H286" s="213"/>
      <c r="I286" s="199"/>
      <c r="J286" s="193"/>
      <c r="K286" s="113" t="str">
        <f t="shared" si="24"/>
        <v/>
      </c>
      <c r="L286" s="115">
        <f t="shared" si="25"/>
        <v>1</v>
      </c>
      <c r="M286" s="114">
        <f t="shared" si="26"/>
        <v>0</v>
      </c>
    </row>
    <row r="287" spans="1:15" ht="30.2" customHeight="1" x14ac:dyDescent="0.25">
      <c r="A287" s="390">
        <v>168</v>
      </c>
      <c r="B287" s="292"/>
      <c r="C287" s="278"/>
      <c r="D287" s="293"/>
      <c r="E287" s="19"/>
      <c r="F287" s="20"/>
      <c r="G287" s="42"/>
      <c r="H287" s="213"/>
      <c r="I287" s="199"/>
      <c r="J287" s="193"/>
      <c r="K287" s="113" t="str">
        <f t="shared" si="24"/>
        <v/>
      </c>
      <c r="L287" s="115">
        <f t="shared" si="25"/>
        <v>1</v>
      </c>
      <c r="M287" s="114">
        <f t="shared" si="26"/>
        <v>0</v>
      </c>
      <c r="N287" s="71"/>
      <c r="O287" s="71"/>
    </row>
    <row r="288" spans="1:15" ht="30.2" customHeight="1" x14ac:dyDescent="0.25">
      <c r="A288" s="390">
        <v>169</v>
      </c>
      <c r="B288" s="292"/>
      <c r="C288" s="278"/>
      <c r="D288" s="293"/>
      <c r="E288" s="19"/>
      <c r="F288" s="20"/>
      <c r="G288" s="42"/>
      <c r="H288" s="213"/>
      <c r="I288" s="199"/>
      <c r="J288" s="193"/>
      <c r="K288" s="113" t="str">
        <f t="shared" si="24"/>
        <v/>
      </c>
      <c r="L288" s="115">
        <f t="shared" si="25"/>
        <v>1</v>
      </c>
      <c r="M288" s="114">
        <f t="shared" si="26"/>
        <v>0</v>
      </c>
    </row>
    <row r="289" spans="1:14" ht="30.2" customHeight="1" x14ac:dyDescent="0.25">
      <c r="A289" s="390">
        <v>170</v>
      </c>
      <c r="B289" s="292"/>
      <c r="C289" s="278"/>
      <c r="D289" s="293"/>
      <c r="E289" s="19"/>
      <c r="F289" s="20"/>
      <c r="G289" s="42"/>
      <c r="H289" s="213"/>
      <c r="I289" s="199"/>
      <c r="J289" s="193"/>
      <c r="K289" s="113" t="str">
        <f t="shared" si="24"/>
        <v/>
      </c>
      <c r="L289" s="115">
        <f t="shared" si="25"/>
        <v>1</v>
      </c>
      <c r="M289" s="114">
        <f t="shared" si="26"/>
        <v>0</v>
      </c>
    </row>
    <row r="290" spans="1:14" ht="30.2" customHeight="1" x14ac:dyDescent="0.25">
      <c r="A290" s="390">
        <v>171</v>
      </c>
      <c r="B290" s="292"/>
      <c r="C290" s="278"/>
      <c r="D290" s="293"/>
      <c r="E290" s="19"/>
      <c r="F290" s="20"/>
      <c r="G290" s="42"/>
      <c r="H290" s="213"/>
      <c r="I290" s="199"/>
      <c r="J290" s="193"/>
      <c r="K290" s="113" t="str">
        <f t="shared" si="24"/>
        <v/>
      </c>
      <c r="L290" s="115">
        <f t="shared" si="25"/>
        <v>1</v>
      </c>
      <c r="M290" s="114">
        <f t="shared" si="26"/>
        <v>0</v>
      </c>
    </row>
    <row r="291" spans="1:14" ht="30.2" customHeight="1" x14ac:dyDescent="0.25">
      <c r="A291" s="390">
        <v>172</v>
      </c>
      <c r="B291" s="292"/>
      <c r="C291" s="278"/>
      <c r="D291" s="293"/>
      <c r="E291" s="19"/>
      <c r="F291" s="20"/>
      <c r="G291" s="42"/>
      <c r="H291" s="213"/>
      <c r="I291" s="199"/>
      <c r="J291" s="193"/>
      <c r="K291" s="113" t="str">
        <f t="shared" si="24"/>
        <v/>
      </c>
      <c r="L291" s="115">
        <f t="shared" si="25"/>
        <v>1</v>
      </c>
      <c r="M291" s="114">
        <f t="shared" si="26"/>
        <v>0</v>
      </c>
    </row>
    <row r="292" spans="1:14" ht="30.2" customHeight="1" x14ac:dyDescent="0.25">
      <c r="A292" s="390">
        <v>173</v>
      </c>
      <c r="B292" s="292"/>
      <c r="C292" s="278"/>
      <c r="D292" s="293"/>
      <c r="E292" s="19"/>
      <c r="F292" s="20"/>
      <c r="G292" s="42"/>
      <c r="H292" s="213"/>
      <c r="I292" s="199"/>
      <c r="J292" s="193"/>
      <c r="K292" s="113" t="str">
        <f t="shared" si="24"/>
        <v/>
      </c>
      <c r="L292" s="115">
        <f t="shared" si="25"/>
        <v>1</v>
      </c>
      <c r="M292" s="114">
        <f t="shared" si="26"/>
        <v>0</v>
      </c>
    </row>
    <row r="293" spans="1:14" ht="30.2" customHeight="1" x14ac:dyDescent="0.25">
      <c r="A293" s="390">
        <v>174</v>
      </c>
      <c r="B293" s="292"/>
      <c r="C293" s="278"/>
      <c r="D293" s="293"/>
      <c r="E293" s="19"/>
      <c r="F293" s="20"/>
      <c r="G293" s="42"/>
      <c r="H293" s="213"/>
      <c r="I293" s="199"/>
      <c r="J293" s="193"/>
      <c r="K293" s="113" t="str">
        <f t="shared" si="24"/>
        <v/>
      </c>
      <c r="L293" s="115">
        <f t="shared" si="25"/>
        <v>1</v>
      </c>
      <c r="M293" s="114">
        <f t="shared" si="26"/>
        <v>0</v>
      </c>
    </row>
    <row r="294" spans="1:14" ht="30.2" customHeight="1" x14ac:dyDescent="0.25">
      <c r="A294" s="390">
        <v>175</v>
      </c>
      <c r="B294" s="292"/>
      <c r="C294" s="278"/>
      <c r="D294" s="293"/>
      <c r="E294" s="19"/>
      <c r="F294" s="20"/>
      <c r="G294" s="42"/>
      <c r="H294" s="213"/>
      <c r="I294" s="199"/>
      <c r="J294" s="193"/>
      <c r="K294" s="113" t="str">
        <f t="shared" si="24"/>
        <v/>
      </c>
      <c r="L294" s="115">
        <f t="shared" si="25"/>
        <v>1</v>
      </c>
      <c r="M294" s="114">
        <f t="shared" si="26"/>
        <v>0</v>
      </c>
    </row>
    <row r="295" spans="1:14" ht="30.2" customHeight="1" x14ac:dyDescent="0.25">
      <c r="A295" s="390">
        <v>176</v>
      </c>
      <c r="B295" s="292"/>
      <c r="C295" s="278"/>
      <c r="D295" s="293"/>
      <c r="E295" s="19"/>
      <c r="F295" s="20"/>
      <c r="G295" s="42"/>
      <c r="H295" s="213"/>
      <c r="I295" s="199"/>
      <c r="J295" s="193"/>
      <c r="K295" s="113" t="str">
        <f t="shared" si="24"/>
        <v/>
      </c>
      <c r="L295" s="115">
        <f t="shared" si="25"/>
        <v>1</v>
      </c>
      <c r="M295" s="114">
        <f t="shared" si="26"/>
        <v>0</v>
      </c>
    </row>
    <row r="296" spans="1:14" ht="30.2" customHeight="1" x14ac:dyDescent="0.25">
      <c r="A296" s="390">
        <v>177</v>
      </c>
      <c r="B296" s="292"/>
      <c r="C296" s="278"/>
      <c r="D296" s="293"/>
      <c r="E296" s="19"/>
      <c r="F296" s="20"/>
      <c r="G296" s="42"/>
      <c r="H296" s="213"/>
      <c r="I296" s="199"/>
      <c r="J296" s="193"/>
      <c r="K296" s="113" t="str">
        <f t="shared" si="24"/>
        <v/>
      </c>
      <c r="L296" s="115">
        <f t="shared" si="25"/>
        <v>1</v>
      </c>
      <c r="M296" s="114">
        <f t="shared" si="26"/>
        <v>0</v>
      </c>
    </row>
    <row r="297" spans="1:14" ht="30.2" customHeight="1" x14ac:dyDescent="0.25">
      <c r="A297" s="390">
        <v>178</v>
      </c>
      <c r="B297" s="292"/>
      <c r="C297" s="278"/>
      <c r="D297" s="293"/>
      <c r="E297" s="19"/>
      <c r="F297" s="20"/>
      <c r="G297" s="42"/>
      <c r="H297" s="213"/>
      <c r="I297" s="199"/>
      <c r="J297" s="193"/>
      <c r="K297" s="113" t="str">
        <f t="shared" si="24"/>
        <v/>
      </c>
      <c r="L297" s="115">
        <f t="shared" si="25"/>
        <v>1</v>
      </c>
      <c r="M297" s="114">
        <f t="shared" si="26"/>
        <v>0</v>
      </c>
    </row>
    <row r="298" spans="1:14" ht="30.2" customHeight="1" x14ac:dyDescent="0.25">
      <c r="A298" s="390">
        <v>179</v>
      </c>
      <c r="B298" s="292"/>
      <c r="C298" s="278"/>
      <c r="D298" s="293"/>
      <c r="E298" s="19"/>
      <c r="F298" s="20"/>
      <c r="G298" s="42"/>
      <c r="H298" s="213"/>
      <c r="I298" s="199"/>
      <c r="J298" s="193"/>
      <c r="K298" s="113" t="str">
        <f t="shared" si="24"/>
        <v/>
      </c>
      <c r="L298" s="115">
        <f t="shared" si="25"/>
        <v>1</v>
      </c>
      <c r="M298" s="114">
        <f t="shared" si="26"/>
        <v>0</v>
      </c>
    </row>
    <row r="299" spans="1:14" ht="30.2" customHeight="1" thickBot="1" x14ac:dyDescent="0.3">
      <c r="A299" s="391">
        <v>180</v>
      </c>
      <c r="B299" s="294"/>
      <c r="C299" s="279"/>
      <c r="D299" s="295"/>
      <c r="E299" s="21"/>
      <c r="F299" s="22"/>
      <c r="G299" s="44"/>
      <c r="H299" s="214"/>
      <c r="I299" s="200"/>
      <c r="J299" s="194"/>
      <c r="K299" s="113" t="str">
        <f t="shared" si="24"/>
        <v/>
      </c>
      <c r="L299" s="115">
        <f t="shared" si="25"/>
        <v>1</v>
      </c>
      <c r="M299" s="114">
        <f t="shared" si="26"/>
        <v>0</v>
      </c>
    </row>
    <row r="300" spans="1:14" ht="30.2" customHeight="1" thickBot="1" x14ac:dyDescent="0.3">
      <c r="A300" s="46"/>
      <c r="B300" s="46"/>
      <c r="C300" s="46"/>
      <c r="D300" s="46"/>
      <c r="E300" s="46"/>
      <c r="F300" s="46"/>
      <c r="G300" s="46"/>
      <c r="H300" s="376" t="s">
        <v>35</v>
      </c>
      <c r="I300" s="195">
        <f>SUM(I280:I299)+I266</f>
        <v>0</v>
      </c>
      <c r="J300" s="222"/>
      <c r="K300" s="68"/>
      <c r="L300" s="112">
        <f>IF(I300&gt;I266,ROW(A306),0)</f>
        <v>0</v>
      </c>
      <c r="M300" s="39"/>
      <c r="N300" s="109">
        <f>IF(I300&gt;I266,ROW(A306),0)</f>
        <v>0</v>
      </c>
    </row>
    <row r="301" spans="1:14" ht="30.2" customHeight="1" x14ac:dyDescent="0.25">
      <c r="A301" s="46"/>
      <c r="B301" s="46"/>
      <c r="C301" s="46"/>
      <c r="D301" s="46"/>
      <c r="E301" s="46"/>
      <c r="F301" s="46"/>
      <c r="G301" s="46"/>
      <c r="H301" s="46"/>
      <c r="I301" s="46"/>
      <c r="J301" s="46"/>
      <c r="K301" s="68"/>
      <c r="L301" s="39"/>
      <c r="M301" s="39"/>
    </row>
    <row r="302" spans="1:14" ht="30.2" customHeight="1" x14ac:dyDescent="0.25">
      <c r="A302" s="143" t="s">
        <v>136</v>
      </c>
      <c r="B302" s="64"/>
      <c r="C302" s="64"/>
      <c r="D302" s="46"/>
      <c r="E302" s="46"/>
      <c r="F302" s="46"/>
      <c r="G302" s="46"/>
      <c r="H302" s="46"/>
      <c r="I302" s="46"/>
      <c r="J302" s="46"/>
      <c r="K302" s="68"/>
      <c r="L302" s="39"/>
      <c r="M302" s="39"/>
    </row>
    <row r="303" spans="1:14" ht="30.2" customHeight="1" x14ac:dyDescent="0.25">
      <c r="A303" s="46"/>
      <c r="B303" s="46"/>
      <c r="C303" s="46"/>
      <c r="D303" s="46"/>
      <c r="E303" s="46"/>
      <c r="F303" s="46"/>
      <c r="G303" s="46"/>
      <c r="H303" s="46"/>
      <c r="I303" s="46"/>
      <c r="J303" s="46"/>
      <c r="K303" s="68"/>
      <c r="L303" s="39"/>
      <c r="M303" s="39"/>
    </row>
    <row r="304" spans="1:14" ht="30.2" customHeight="1" x14ac:dyDescent="0.3">
      <c r="A304" s="352" t="s">
        <v>32</v>
      </c>
      <c r="B304" s="233"/>
      <c r="C304" s="233"/>
      <c r="D304" s="354">
        <f ca="1">imzatarihi</f>
        <v>46091</v>
      </c>
      <c r="E304" s="379" t="s">
        <v>33</v>
      </c>
      <c r="F304" s="355" t="str">
        <f>IF(kurulusyetkilisi&gt;0,kurulusyetkilisi,"")</f>
        <v/>
      </c>
      <c r="G304" s="46"/>
      <c r="H304" s="46"/>
      <c r="I304" s="46"/>
      <c r="J304" s="46"/>
      <c r="K304" s="68"/>
      <c r="L304" s="39"/>
      <c r="M304" s="39"/>
    </row>
    <row r="305" spans="1:15" ht="30.2" customHeight="1" x14ac:dyDescent="0.3">
      <c r="A305" s="46"/>
      <c r="B305" s="46"/>
      <c r="C305" s="46"/>
      <c r="D305" s="234"/>
      <c r="E305" s="379" t="s">
        <v>34</v>
      </c>
      <c r="F305" s="46"/>
      <c r="G305" s="46"/>
      <c r="H305" s="233"/>
      <c r="I305" s="46"/>
      <c r="J305" s="46"/>
      <c r="K305" s="68"/>
      <c r="L305" s="39"/>
      <c r="M305" s="39"/>
    </row>
    <row r="306" spans="1:15" ht="30.2" customHeight="1" x14ac:dyDescent="0.25">
      <c r="A306" s="46"/>
      <c r="B306" s="46"/>
      <c r="C306" s="46"/>
      <c r="D306" s="46"/>
      <c r="E306" s="46"/>
      <c r="F306" s="46"/>
      <c r="G306" s="46"/>
      <c r="H306" s="46"/>
      <c r="I306" s="46"/>
      <c r="J306" s="46"/>
      <c r="K306" s="68"/>
      <c r="L306" s="39"/>
      <c r="M306" s="39"/>
    </row>
    <row r="307" spans="1:15" ht="30.2" customHeight="1" x14ac:dyDescent="0.25">
      <c r="A307" s="555" t="s">
        <v>105</v>
      </c>
      <c r="B307" s="555"/>
      <c r="C307" s="555"/>
      <c r="D307" s="555"/>
      <c r="E307" s="555"/>
      <c r="F307" s="555"/>
      <c r="G307" s="555"/>
      <c r="H307" s="555"/>
      <c r="I307" s="555"/>
      <c r="J307" s="555"/>
      <c r="K307" s="66"/>
      <c r="L307" s="39"/>
      <c r="M307" s="39"/>
    </row>
    <row r="308" spans="1:15" ht="30.2" customHeight="1" x14ac:dyDescent="0.25">
      <c r="A308" s="508" t="str">
        <f>IF(YilDonem&lt;&gt;"",CONCATENATE(YilDonem," dönemine aittir."),"")</f>
        <v/>
      </c>
      <c r="B308" s="508"/>
      <c r="C308" s="508"/>
      <c r="D308" s="508"/>
      <c r="E308" s="508"/>
      <c r="F308" s="508"/>
      <c r="G308" s="508"/>
      <c r="H308" s="508"/>
      <c r="I308" s="508"/>
      <c r="J308" s="508"/>
      <c r="K308" s="66"/>
      <c r="L308" s="39"/>
      <c r="M308" s="39"/>
    </row>
    <row r="309" spans="1:15" ht="30.2" customHeight="1" thickBot="1" x14ac:dyDescent="0.3">
      <c r="A309" s="545" t="s">
        <v>129</v>
      </c>
      <c r="B309" s="545"/>
      <c r="C309" s="545"/>
      <c r="D309" s="545"/>
      <c r="E309" s="545"/>
      <c r="F309" s="545"/>
      <c r="G309" s="545"/>
      <c r="H309" s="545"/>
      <c r="I309" s="545"/>
      <c r="J309" s="545"/>
      <c r="K309" s="66"/>
      <c r="L309" s="39"/>
      <c r="M309" s="39"/>
    </row>
    <row r="310" spans="1:15" ht="30.2" customHeight="1" thickBot="1" x14ac:dyDescent="0.3">
      <c r="A310" s="546" t="s">
        <v>167</v>
      </c>
      <c r="B310" s="547"/>
      <c r="C310" s="547"/>
      <c r="D310" s="548"/>
      <c r="E310" s="546" t="str">
        <f>IF(ProjeNo&gt;0,ProjeNo,"")</f>
        <v/>
      </c>
      <c r="F310" s="547"/>
      <c r="G310" s="547"/>
      <c r="H310" s="547"/>
      <c r="I310" s="547"/>
      <c r="J310" s="548"/>
      <c r="K310" s="66"/>
      <c r="L310" s="39"/>
      <c r="M310" s="39"/>
    </row>
    <row r="311" spans="1:15" ht="30.2" customHeight="1" thickBot="1" x14ac:dyDescent="0.3">
      <c r="A311" s="549" t="s">
        <v>168</v>
      </c>
      <c r="B311" s="550"/>
      <c r="C311" s="550"/>
      <c r="D311" s="551"/>
      <c r="E311" s="552" t="str">
        <f>IF(ProjeAdi&gt;0,ProjeAdi,"")</f>
        <v/>
      </c>
      <c r="F311" s="553"/>
      <c r="G311" s="553"/>
      <c r="H311" s="553"/>
      <c r="I311" s="553"/>
      <c r="J311" s="554"/>
      <c r="K311" s="66"/>
      <c r="L311" s="39"/>
      <c r="M311" s="39"/>
    </row>
    <row r="312" spans="1:15" s="26" customFormat="1" ht="30.2" customHeight="1" thickBot="1" x14ac:dyDescent="0.3">
      <c r="A312" s="543" t="s">
        <v>3</v>
      </c>
      <c r="B312" s="543" t="s">
        <v>182</v>
      </c>
      <c r="C312" s="543" t="s">
        <v>183</v>
      </c>
      <c r="D312" s="543" t="s">
        <v>102</v>
      </c>
      <c r="E312" s="543" t="s">
        <v>103</v>
      </c>
      <c r="F312" s="543" t="s">
        <v>104</v>
      </c>
      <c r="G312" s="543" t="s">
        <v>82</v>
      </c>
      <c r="H312" s="543" t="s">
        <v>83</v>
      </c>
      <c r="I312" s="363" t="s">
        <v>84</v>
      </c>
      <c r="J312" s="363" t="s">
        <v>84</v>
      </c>
      <c r="K312" s="67"/>
      <c r="L312" s="40"/>
      <c r="M312" s="40"/>
      <c r="N312" s="70"/>
      <c r="O312" s="70"/>
    </row>
    <row r="313" spans="1:15" ht="30.2" customHeight="1" thickBot="1" x14ac:dyDescent="0.3">
      <c r="A313" s="559"/>
      <c r="B313" s="544"/>
      <c r="C313" s="544"/>
      <c r="D313" s="559"/>
      <c r="E313" s="559"/>
      <c r="F313" s="559"/>
      <c r="G313" s="559"/>
      <c r="H313" s="559"/>
      <c r="I313" s="395" t="s">
        <v>85</v>
      </c>
      <c r="J313" s="395" t="s">
        <v>88</v>
      </c>
      <c r="K313" s="66"/>
      <c r="L313" s="39"/>
      <c r="M313" s="39"/>
    </row>
    <row r="314" spans="1:15" ht="30.2" customHeight="1" x14ac:dyDescent="0.25">
      <c r="A314" s="388">
        <v>181</v>
      </c>
      <c r="B314" s="290"/>
      <c r="C314" s="277"/>
      <c r="D314" s="291"/>
      <c r="E314" s="27"/>
      <c r="F314" s="41"/>
      <c r="G314" s="28"/>
      <c r="H314" s="212"/>
      <c r="I314" s="198"/>
      <c r="J314" s="186"/>
      <c r="K314" s="113" t="str">
        <f>IF(AND(COUNTA(D314:F314)&gt;0,L314=1),"Belge Tarihi,Belge Numarası ve KDV Dahil Tutar doldurulduktan sonra KDV Hariç Tutar doldurulabilir.","")</f>
        <v/>
      </c>
      <c r="L314" s="115">
        <f>IF(COUNTA(G314:H314)+COUNTA(J314)=3,0,1)</f>
        <v>1</v>
      </c>
      <c r="M314" s="114">
        <f>IF(L314=1,0,100000000)</f>
        <v>0</v>
      </c>
    </row>
    <row r="315" spans="1:15" ht="30.2" customHeight="1" x14ac:dyDescent="0.25">
      <c r="A315" s="390">
        <v>182</v>
      </c>
      <c r="B315" s="292"/>
      <c r="C315" s="278"/>
      <c r="D315" s="293"/>
      <c r="E315" s="19"/>
      <c r="F315" s="20"/>
      <c r="G315" s="42"/>
      <c r="H315" s="213"/>
      <c r="I315" s="199"/>
      <c r="J315" s="193"/>
      <c r="K315" s="113" t="str">
        <f t="shared" ref="K315:K333" si="27">IF(AND(COUNTA(D315:F315)&gt;0,L315=1),"Belge Tarihi,Belge Numarası ve KDV Dahil Tutar doldurulduktan sonra KDV Hariç Tutar doldurulabilir.","")</f>
        <v/>
      </c>
      <c r="L315" s="115">
        <f t="shared" ref="L315:L333" si="28">IF(COUNTA(G315:H315)+COUNTA(J315)=3,0,1)</f>
        <v>1</v>
      </c>
      <c r="M315" s="114">
        <f t="shared" ref="M315:M333" si="29">IF(L315=1,0,100000000)</f>
        <v>0</v>
      </c>
    </row>
    <row r="316" spans="1:15" ht="30.2" customHeight="1" x14ac:dyDescent="0.25">
      <c r="A316" s="390">
        <v>183</v>
      </c>
      <c r="B316" s="292"/>
      <c r="C316" s="278"/>
      <c r="D316" s="293"/>
      <c r="E316" s="19"/>
      <c r="F316" s="20"/>
      <c r="G316" s="42"/>
      <c r="H316" s="213"/>
      <c r="I316" s="199"/>
      <c r="J316" s="193"/>
      <c r="K316" s="113" t="str">
        <f t="shared" si="27"/>
        <v/>
      </c>
      <c r="L316" s="115">
        <f t="shared" si="28"/>
        <v>1</v>
      </c>
      <c r="M316" s="114">
        <f t="shared" si="29"/>
        <v>0</v>
      </c>
    </row>
    <row r="317" spans="1:15" ht="30.2" customHeight="1" x14ac:dyDescent="0.25">
      <c r="A317" s="390">
        <v>184</v>
      </c>
      <c r="B317" s="292"/>
      <c r="C317" s="278"/>
      <c r="D317" s="293"/>
      <c r="E317" s="19"/>
      <c r="F317" s="20"/>
      <c r="G317" s="42"/>
      <c r="H317" s="213"/>
      <c r="I317" s="199"/>
      <c r="J317" s="193"/>
      <c r="K317" s="113" t="str">
        <f t="shared" si="27"/>
        <v/>
      </c>
      <c r="L317" s="115">
        <f t="shared" si="28"/>
        <v>1</v>
      </c>
      <c r="M317" s="114">
        <f t="shared" si="29"/>
        <v>0</v>
      </c>
    </row>
    <row r="318" spans="1:15" ht="30.2" customHeight="1" x14ac:dyDescent="0.25">
      <c r="A318" s="390">
        <v>185</v>
      </c>
      <c r="B318" s="292"/>
      <c r="C318" s="278"/>
      <c r="D318" s="293"/>
      <c r="E318" s="19"/>
      <c r="F318" s="20"/>
      <c r="G318" s="42"/>
      <c r="H318" s="213"/>
      <c r="I318" s="199"/>
      <c r="J318" s="193"/>
      <c r="K318" s="113" t="str">
        <f t="shared" si="27"/>
        <v/>
      </c>
      <c r="L318" s="115">
        <f t="shared" si="28"/>
        <v>1</v>
      </c>
      <c r="M318" s="114">
        <f t="shared" si="29"/>
        <v>0</v>
      </c>
    </row>
    <row r="319" spans="1:15" ht="30.2" customHeight="1" x14ac:dyDescent="0.25">
      <c r="A319" s="390">
        <v>186</v>
      </c>
      <c r="B319" s="292"/>
      <c r="C319" s="278"/>
      <c r="D319" s="293"/>
      <c r="E319" s="19"/>
      <c r="F319" s="20"/>
      <c r="G319" s="42"/>
      <c r="H319" s="213"/>
      <c r="I319" s="199"/>
      <c r="J319" s="193"/>
      <c r="K319" s="113" t="str">
        <f t="shared" si="27"/>
        <v/>
      </c>
      <c r="L319" s="115">
        <f t="shared" si="28"/>
        <v>1</v>
      </c>
      <c r="M319" s="114">
        <f t="shared" si="29"/>
        <v>0</v>
      </c>
    </row>
    <row r="320" spans="1:15" ht="30.2" customHeight="1" x14ac:dyDescent="0.25">
      <c r="A320" s="390">
        <v>187</v>
      </c>
      <c r="B320" s="292"/>
      <c r="C320" s="278"/>
      <c r="D320" s="293"/>
      <c r="E320" s="19"/>
      <c r="F320" s="20"/>
      <c r="G320" s="42"/>
      <c r="H320" s="213"/>
      <c r="I320" s="199"/>
      <c r="J320" s="193"/>
      <c r="K320" s="113" t="str">
        <f t="shared" si="27"/>
        <v/>
      </c>
      <c r="L320" s="115">
        <f t="shared" si="28"/>
        <v>1</v>
      </c>
      <c r="M320" s="114">
        <f t="shared" si="29"/>
        <v>0</v>
      </c>
    </row>
    <row r="321" spans="1:15" ht="30.2" customHeight="1" x14ac:dyDescent="0.25">
      <c r="A321" s="390">
        <v>188</v>
      </c>
      <c r="B321" s="292"/>
      <c r="C321" s="278"/>
      <c r="D321" s="293"/>
      <c r="E321" s="19"/>
      <c r="F321" s="20"/>
      <c r="G321" s="42"/>
      <c r="H321" s="213"/>
      <c r="I321" s="199"/>
      <c r="J321" s="193"/>
      <c r="K321" s="113" t="str">
        <f t="shared" si="27"/>
        <v/>
      </c>
      <c r="L321" s="115">
        <f t="shared" si="28"/>
        <v>1</v>
      </c>
      <c r="M321" s="114">
        <f t="shared" si="29"/>
        <v>0</v>
      </c>
    </row>
    <row r="322" spans="1:15" ht="30.2" customHeight="1" x14ac:dyDescent="0.25">
      <c r="A322" s="390">
        <v>189</v>
      </c>
      <c r="B322" s="292"/>
      <c r="C322" s="278"/>
      <c r="D322" s="293"/>
      <c r="E322" s="19"/>
      <c r="F322" s="20"/>
      <c r="G322" s="42"/>
      <c r="H322" s="213"/>
      <c r="I322" s="199"/>
      <c r="J322" s="193"/>
      <c r="K322" s="113" t="str">
        <f t="shared" si="27"/>
        <v/>
      </c>
      <c r="L322" s="115">
        <f t="shared" si="28"/>
        <v>1</v>
      </c>
      <c r="M322" s="114">
        <f t="shared" si="29"/>
        <v>0</v>
      </c>
      <c r="N322" s="71"/>
      <c r="O322" s="71"/>
    </row>
    <row r="323" spans="1:15" ht="30.2" customHeight="1" x14ac:dyDescent="0.25">
      <c r="A323" s="390">
        <v>190</v>
      </c>
      <c r="B323" s="292"/>
      <c r="C323" s="278"/>
      <c r="D323" s="293"/>
      <c r="E323" s="19"/>
      <c r="F323" s="20"/>
      <c r="G323" s="42"/>
      <c r="H323" s="213"/>
      <c r="I323" s="199"/>
      <c r="J323" s="193"/>
      <c r="K323" s="113" t="str">
        <f t="shared" si="27"/>
        <v/>
      </c>
      <c r="L323" s="115">
        <f t="shared" si="28"/>
        <v>1</v>
      </c>
      <c r="M323" s="114">
        <f t="shared" si="29"/>
        <v>0</v>
      </c>
    </row>
    <row r="324" spans="1:15" ht="30.2" customHeight="1" x14ac:dyDescent="0.25">
      <c r="A324" s="390">
        <v>191</v>
      </c>
      <c r="B324" s="292"/>
      <c r="C324" s="278"/>
      <c r="D324" s="293"/>
      <c r="E324" s="19"/>
      <c r="F324" s="20"/>
      <c r="G324" s="42"/>
      <c r="H324" s="213"/>
      <c r="I324" s="199"/>
      <c r="J324" s="193"/>
      <c r="K324" s="113" t="str">
        <f t="shared" si="27"/>
        <v/>
      </c>
      <c r="L324" s="115">
        <f t="shared" si="28"/>
        <v>1</v>
      </c>
      <c r="M324" s="114">
        <f t="shared" si="29"/>
        <v>0</v>
      </c>
    </row>
    <row r="325" spans="1:15" ht="30.2" customHeight="1" x14ac:dyDescent="0.25">
      <c r="A325" s="390">
        <v>192</v>
      </c>
      <c r="B325" s="292"/>
      <c r="C325" s="278"/>
      <c r="D325" s="293"/>
      <c r="E325" s="19"/>
      <c r="F325" s="20"/>
      <c r="G325" s="42"/>
      <c r="H325" s="213"/>
      <c r="I325" s="199"/>
      <c r="J325" s="193"/>
      <c r="K325" s="113" t="str">
        <f t="shared" si="27"/>
        <v/>
      </c>
      <c r="L325" s="115">
        <f t="shared" si="28"/>
        <v>1</v>
      </c>
      <c r="M325" s="114">
        <f t="shared" si="29"/>
        <v>0</v>
      </c>
    </row>
    <row r="326" spans="1:15" ht="30.2" customHeight="1" x14ac:dyDescent="0.25">
      <c r="A326" s="390">
        <v>193</v>
      </c>
      <c r="B326" s="292"/>
      <c r="C326" s="278"/>
      <c r="D326" s="293"/>
      <c r="E326" s="19"/>
      <c r="F326" s="20"/>
      <c r="G326" s="42"/>
      <c r="H326" s="213"/>
      <c r="I326" s="199"/>
      <c r="J326" s="193"/>
      <c r="K326" s="113" t="str">
        <f t="shared" si="27"/>
        <v/>
      </c>
      <c r="L326" s="115">
        <f t="shared" si="28"/>
        <v>1</v>
      </c>
      <c r="M326" s="114">
        <f t="shared" si="29"/>
        <v>0</v>
      </c>
    </row>
    <row r="327" spans="1:15" ht="30.2" customHeight="1" x14ac:dyDescent="0.25">
      <c r="A327" s="390">
        <v>194</v>
      </c>
      <c r="B327" s="292"/>
      <c r="C327" s="278"/>
      <c r="D327" s="293"/>
      <c r="E327" s="19"/>
      <c r="F327" s="20"/>
      <c r="G327" s="42"/>
      <c r="H327" s="213"/>
      <c r="I327" s="199"/>
      <c r="J327" s="193"/>
      <c r="K327" s="113" t="str">
        <f t="shared" si="27"/>
        <v/>
      </c>
      <c r="L327" s="115">
        <f t="shared" si="28"/>
        <v>1</v>
      </c>
      <c r="M327" s="114">
        <f t="shared" si="29"/>
        <v>0</v>
      </c>
    </row>
    <row r="328" spans="1:15" ht="30.2" customHeight="1" x14ac:dyDescent="0.25">
      <c r="A328" s="390">
        <v>195</v>
      </c>
      <c r="B328" s="292"/>
      <c r="C328" s="278"/>
      <c r="D328" s="293"/>
      <c r="E328" s="19"/>
      <c r="F328" s="20"/>
      <c r="G328" s="42"/>
      <c r="H328" s="213"/>
      <c r="I328" s="199"/>
      <c r="J328" s="193"/>
      <c r="K328" s="113" t="str">
        <f t="shared" si="27"/>
        <v/>
      </c>
      <c r="L328" s="115">
        <f t="shared" si="28"/>
        <v>1</v>
      </c>
      <c r="M328" s="114">
        <f t="shared" si="29"/>
        <v>0</v>
      </c>
    </row>
    <row r="329" spans="1:15" ht="30.2" customHeight="1" x14ac:dyDescent="0.25">
      <c r="A329" s="390">
        <v>196</v>
      </c>
      <c r="B329" s="292"/>
      <c r="C329" s="278"/>
      <c r="D329" s="293"/>
      <c r="E329" s="19"/>
      <c r="F329" s="20"/>
      <c r="G329" s="42"/>
      <c r="H329" s="213"/>
      <c r="I329" s="199"/>
      <c r="J329" s="193"/>
      <c r="K329" s="113" t="str">
        <f t="shared" si="27"/>
        <v/>
      </c>
      <c r="L329" s="115">
        <f t="shared" si="28"/>
        <v>1</v>
      </c>
      <c r="M329" s="114">
        <f t="shared" si="29"/>
        <v>0</v>
      </c>
    </row>
    <row r="330" spans="1:15" ht="30.2" customHeight="1" x14ac:dyDescent="0.25">
      <c r="A330" s="390">
        <v>197</v>
      </c>
      <c r="B330" s="292"/>
      <c r="C330" s="278"/>
      <c r="D330" s="293"/>
      <c r="E330" s="19"/>
      <c r="F330" s="20"/>
      <c r="G330" s="42"/>
      <c r="H330" s="213"/>
      <c r="I330" s="199"/>
      <c r="J330" s="193"/>
      <c r="K330" s="113" t="str">
        <f t="shared" si="27"/>
        <v/>
      </c>
      <c r="L330" s="115">
        <f t="shared" si="28"/>
        <v>1</v>
      </c>
      <c r="M330" s="114">
        <f t="shared" si="29"/>
        <v>0</v>
      </c>
    </row>
    <row r="331" spans="1:15" ht="30.2" customHeight="1" x14ac:dyDescent="0.25">
      <c r="A331" s="390">
        <v>198</v>
      </c>
      <c r="B331" s="292"/>
      <c r="C331" s="278"/>
      <c r="D331" s="293"/>
      <c r="E331" s="19"/>
      <c r="F331" s="20"/>
      <c r="G331" s="42"/>
      <c r="H331" s="213"/>
      <c r="I331" s="199"/>
      <c r="J331" s="193"/>
      <c r="K331" s="113" t="str">
        <f t="shared" si="27"/>
        <v/>
      </c>
      <c r="L331" s="115">
        <f t="shared" si="28"/>
        <v>1</v>
      </c>
      <c r="M331" s="114">
        <f t="shared" si="29"/>
        <v>0</v>
      </c>
    </row>
    <row r="332" spans="1:15" ht="30.2" customHeight="1" x14ac:dyDescent="0.25">
      <c r="A332" s="390">
        <v>199</v>
      </c>
      <c r="B332" s="292"/>
      <c r="C332" s="278"/>
      <c r="D332" s="293"/>
      <c r="E332" s="19"/>
      <c r="F332" s="20"/>
      <c r="G332" s="42"/>
      <c r="H332" s="213"/>
      <c r="I332" s="199"/>
      <c r="J332" s="193"/>
      <c r="K332" s="113" t="str">
        <f t="shared" si="27"/>
        <v/>
      </c>
      <c r="L332" s="115">
        <f t="shared" si="28"/>
        <v>1</v>
      </c>
      <c r="M332" s="114">
        <f t="shared" si="29"/>
        <v>0</v>
      </c>
    </row>
    <row r="333" spans="1:15" ht="30.2" customHeight="1" thickBot="1" x14ac:dyDescent="0.3">
      <c r="A333" s="391">
        <v>200</v>
      </c>
      <c r="B333" s="294"/>
      <c r="C333" s="279"/>
      <c r="D333" s="295"/>
      <c r="E333" s="21"/>
      <c r="F333" s="22"/>
      <c r="G333" s="44"/>
      <c r="H333" s="214"/>
      <c r="I333" s="200"/>
      <c r="J333" s="194"/>
      <c r="K333" s="113" t="str">
        <f t="shared" si="27"/>
        <v/>
      </c>
      <c r="L333" s="115">
        <f t="shared" si="28"/>
        <v>1</v>
      </c>
      <c r="M333" s="114">
        <f t="shared" si="29"/>
        <v>0</v>
      </c>
    </row>
    <row r="334" spans="1:15" ht="30.2" customHeight="1" thickBot="1" x14ac:dyDescent="0.3">
      <c r="A334" s="46"/>
      <c r="B334" s="46"/>
      <c r="C334" s="46"/>
      <c r="D334" s="46"/>
      <c r="E334" s="46"/>
      <c r="F334" s="46"/>
      <c r="G334" s="46"/>
      <c r="H334" s="376" t="s">
        <v>35</v>
      </c>
      <c r="I334" s="195">
        <f>SUM(I314:I333)+I300</f>
        <v>0</v>
      </c>
      <c r="J334" s="222"/>
      <c r="K334" s="68"/>
      <c r="L334" s="112">
        <f>IF(I334&gt;I300,ROW(A340),0)</f>
        <v>0</v>
      </c>
      <c r="M334" s="39"/>
      <c r="N334" s="109">
        <f>IF(I334&gt;I300,ROW(A340),0)</f>
        <v>0</v>
      </c>
    </row>
    <row r="335" spans="1:15" ht="30.2" customHeight="1" x14ac:dyDescent="0.25">
      <c r="A335" s="46"/>
      <c r="B335" s="46"/>
      <c r="C335" s="46"/>
      <c r="D335" s="46"/>
      <c r="E335" s="46"/>
      <c r="F335" s="46"/>
      <c r="G335" s="46"/>
      <c r="H335" s="46"/>
      <c r="I335" s="46"/>
      <c r="J335" s="46"/>
      <c r="K335" s="68"/>
      <c r="L335" s="39"/>
      <c r="M335" s="39"/>
    </row>
    <row r="336" spans="1:15" ht="30.2" customHeight="1" x14ac:dyDescent="0.25">
      <c r="A336" s="143" t="s">
        <v>136</v>
      </c>
      <c r="B336" s="64"/>
      <c r="C336" s="64"/>
      <c r="D336" s="46"/>
      <c r="E336" s="46"/>
      <c r="F336" s="46"/>
      <c r="G336" s="46"/>
      <c r="H336" s="46"/>
      <c r="I336" s="46"/>
      <c r="J336" s="46"/>
      <c r="K336" s="68"/>
      <c r="L336" s="39"/>
      <c r="M336" s="39"/>
    </row>
    <row r="337" spans="1:15" ht="30.2" customHeight="1" x14ac:dyDescent="0.25">
      <c r="A337" s="46"/>
      <c r="B337" s="46"/>
      <c r="C337" s="46"/>
      <c r="D337" s="46"/>
      <c r="E337" s="46"/>
      <c r="F337" s="46"/>
      <c r="G337" s="46"/>
      <c r="H337" s="46"/>
      <c r="I337" s="46"/>
      <c r="J337" s="46"/>
      <c r="K337" s="68"/>
      <c r="L337" s="39"/>
      <c r="M337" s="39"/>
    </row>
    <row r="338" spans="1:15" ht="30.2" customHeight="1" x14ac:dyDescent="0.3">
      <c r="A338" s="352" t="s">
        <v>32</v>
      </c>
      <c r="B338" s="233"/>
      <c r="C338" s="233"/>
      <c r="D338" s="354">
        <f ca="1">imzatarihi</f>
        <v>46091</v>
      </c>
      <c r="E338" s="379" t="s">
        <v>33</v>
      </c>
      <c r="F338" s="355" t="str">
        <f>IF(kurulusyetkilisi&gt;0,kurulusyetkilisi,"")</f>
        <v/>
      </c>
      <c r="G338" s="46"/>
      <c r="H338" s="46"/>
      <c r="I338" s="46"/>
      <c r="J338" s="46"/>
      <c r="K338" s="68"/>
      <c r="L338" s="39"/>
      <c r="M338" s="39"/>
    </row>
    <row r="339" spans="1:15" ht="30.2" customHeight="1" x14ac:dyDescent="0.3">
      <c r="A339" s="46"/>
      <c r="B339" s="46"/>
      <c r="C339" s="46"/>
      <c r="D339" s="234"/>
      <c r="E339" s="379" t="s">
        <v>34</v>
      </c>
      <c r="F339" s="46"/>
      <c r="G339" s="46"/>
      <c r="H339" s="233"/>
      <c r="I339" s="46"/>
      <c r="J339" s="46"/>
      <c r="K339" s="68"/>
      <c r="L339" s="39"/>
      <c r="M339" s="39"/>
    </row>
    <row r="340" spans="1:15" ht="30.2" customHeight="1" x14ac:dyDescent="0.25">
      <c r="A340" s="46"/>
      <c r="B340" s="46"/>
      <c r="C340" s="46"/>
      <c r="D340" s="46"/>
      <c r="E340" s="46"/>
      <c r="F340" s="46"/>
      <c r="G340" s="46"/>
      <c r="H340" s="46"/>
      <c r="I340" s="46"/>
      <c r="J340" s="46"/>
      <c r="K340" s="68"/>
      <c r="L340" s="39"/>
      <c r="M340" s="39"/>
    </row>
    <row r="341" spans="1:15" ht="30.2" customHeight="1" x14ac:dyDescent="0.25">
      <c r="A341" s="555" t="s">
        <v>105</v>
      </c>
      <c r="B341" s="555"/>
      <c r="C341" s="555"/>
      <c r="D341" s="555"/>
      <c r="E341" s="555"/>
      <c r="F341" s="555"/>
      <c r="G341" s="555"/>
      <c r="H341" s="555"/>
      <c r="I341" s="555"/>
      <c r="J341" s="555"/>
      <c r="K341" s="66"/>
      <c r="L341" s="39"/>
      <c r="M341" s="39"/>
    </row>
    <row r="342" spans="1:15" ht="30.2" customHeight="1" x14ac:dyDescent="0.25">
      <c r="A342" s="508" t="str">
        <f>IF(YilDonem&lt;&gt;"",CONCATENATE(YilDonem," dönemine aittir."),"")</f>
        <v/>
      </c>
      <c r="B342" s="508"/>
      <c r="C342" s="508"/>
      <c r="D342" s="508"/>
      <c r="E342" s="508"/>
      <c r="F342" s="508"/>
      <c r="G342" s="508"/>
      <c r="H342" s="508"/>
      <c r="I342" s="508"/>
      <c r="J342" s="508"/>
      <c r="K342" s="66"/>
      <c r="L342" s="39"/>
      <c r="M342" s="39"/>
    </row>
    <row r="343" spans="1:15" ht="30.2" customHeight="1" thickBot="1" x14ac:dyDescent="0.3">
      <c r="A343" s="545" t="s">
        <v>129</v>
      </c>
      <c r="B343" s="545"/>
      <c r="C343" s="545"/>
      <c r="D343" s="545"/>
      <c r="E343" s="545"/>
      <c r="F343" s="545"/>
      <c r="G343" s="545"/>
      <c r="H343" s="545"/>
      <c r="I343" s="545"/>
      <c r="J343" s="545"/>
      <c r="K343" s="66"/>
      <c r="L343" s="39"/>
      <c r="M343" s="39"/>
    </row>
    <row r="344" spans="1:15" ht="30.2" customHeight="1" thickBot="1" x14ac:dyDescent="0.3">
      <c r="A344" s="546" t="s">
        <v>167</v>
      </c>
      <c r="B344" s="547"/>
      <c r="C344" s="547"/>
      <c r="D344" s="548"/>
      <c r="E344" s="546" t="str">
        <f>IF(ProjeNo&gt;0,ProjeNo,"")</f>
        <v/>
      </c>
      <c r="F344" s="547"/>
      <c r="G344" s="547"/>
      <c r="H344" s="547"/>
      <c r="I344" s="547"/>
      <c r="J344" s="548"/>
      <c r="K344" s="66"/>
      <c r="L344" s="39"/>
      <c r="M344" s="39"/>
    </row>
    <row r="345" spans="1:15" ht="30.2" customHeight="1" thickBot="1" x14ac:dyDescent="0.3">
      <c r="A345" s="549" t="s">
        <v>168</v>
      </c>
      <c r="B345" s="550"/>
      <c r="C345" s="550"/>
      <c r="D345" s="551"/>
      <c r="E345" s="552" t="str">
        <f>IF(ProjeAdi&gt;0,ProjeAdi,"")</f>
        <v/>
      </c>
      <c r="F345" s="553"/>
      <c r="G345" s="553"/>
      <c r="H345" s="553"/>
      <c r="I345" s="553"/>
      <c r="J345" s="554"/>
      <c r="K345" s="66"/>
      <c r="L345" s="39"/>
      <c r="M345" s="39"/>
    </row>
    <row r="346" spans="1:15" s="26" customFormat="1" ht="30.2" customHeight="1" thickBot="1" x14ac:dyDescent="0.3">
      <c r="A346" s="543" t="s">
        <v>3</v>
      </c>
      <c r="B346" s="543" t="s">
        <v>182</v>
      </c>
      <c r="C346" s="543" t="s">
        <v>183</v>
      </c>
      <c r="D346" s="543" t="s">
        <v>102</v>
      </c>
      <c r="E346" s="543" t="s">
        <v>103</v>
      </c>
      <c r="F346" s="543" t="s">
        <v>104</v>
      </c>
      <c r="G346" s="543" t="s">
        <v>82</v>
      </c>
      <c r="H346" s="543" t="s">
        <v>83</v>
      </c>
      <c r="I346" s="363" t="s">
        <v>84</v>
      </c>
      <c r="J346" s="363" t="s">
        <v>84</v>
      </c>
      <c r="K346" s="67"/>
      <c r="L346" s="40"/>
      <c r="M346" s="40"/>
      <c r="N346" s="70"/>
      <c r="O346" s="70"/>
    </row>
    <row r="347" spans="1:15" ht="30.2" customHeight="1" thickBot="1" x14ac:dyDescent="0.3">
      <c r="A347" s="559"/>
      <c r="B347" s="544"/>
      <c r="C347" s="544"/>
      <c r="D347" s="559"/>
      <c r="E347" s="559"/>
      <c r="F347" s="559"/>
      <c r="G347" s="559"/>
      <c r="H347" s="559"/>
      <c r="I347" s="395" t="s">
        <v>85</v>
      </c>
      <c r="J347" s="395" t="s">
        <v>88</v>
      </c>
      <c r="K347" s="66"/>
      <c r="L347" s="39"/>
      <c r="M347" s="39"/>
    </row>
    <row r="348" spans="1:15" ht="30.2" customHeight="1" x14ac:dyDescent="0.25">
      <c r="A348" s="388">
        <v>201</v>
      </c>
      <c r="B348" s="290"/>
      <c r="C348" s="277"/>
      <c r="D348" s="291"/>
      <c r="E348" s="27"/>
      <c r="F348" s="41"/>
      <c r="G348" s="28"/>
      <c r="H348" s="212"/>
      <c r="I348" s="198"/>
      <c r="J348" s="186"/>
      <c r="K348" s="113" t="str">
        <f>IF(AND(COUNTA(D348:F348)&gt;0,L348=1),"Belge Tarihi,Belge Numarası ve KDV Dahil Tutar doldurulduktan sonra KDV Hariç Tutar doldurulabilir.","")</f>
        <v/>
      </c>
      <c r="L348" s="115">
        <f>IF(COUNTA(G348:H348)+COUNTA(J348)=3,0,1)</f>
        <v>1</v>
      </c>
      <c r="M348" s="114">
        <f>IF(L348=1,0,100000000)</f>
        <v>0</v>
      </c>
    </row>
    <row r="349" spans="1:15" ht="30.2" customHeight="1" x14ac:dyDescent="0.25">
      <c r="A349" s="390">
        <v>202</v>
      </c>
      <c r="B349" s="292"/>
      <c r="C349" s="278"/>
      <c r="D349" s="293"/>
      <c r="E349" s="19"/>
      <c r="F349" s="20"/>
      <c r="G349" s="42"/>
      <c r="H349" s="213"/>
      <c r="I349" s="199"/>
      <c r="J349" s="193"/>
      <c r="K349" s="113" t="str">
        <f t="shared" ref="K349:K367" si="30">IF(AND(COUNTA(D349:F349)&gt;0,L349=1),"Belge Tarihi,Belge Numarası ve KDV Dahil Tutar doldurulduktan sonra KDV Hariç Tutar doldurulabilir.","")</f>
        <v/>
      </c>
      <c r="L349" s="115">
        <f t="shared" ref="L349:L367" si="31">IF(COUNTA(G349:H349)+COUNTA(J349)=3,0,1)</f>
        <v>1</v>
      </c>
      <c r="M349" s="114">
        <f t="shared" ref="M349:M367" si="32">IF(L349=1,0,100000000)</f>
        <v>0</v>
      </c>
    </row>
    <row r="350" spans="1:15" ht="30.2" customHeight="1" x14ac:dyDescent="0.25">
      <c r="A350" s="390">
        <v>203</v>
      </c>
      <c r="B350" s="292"/>
      <c r="C350" s="278"/>
      <c r="D350" s="293"/>
      <c r="E350" s="19"/>
      <c r="F350" s="20"/>
      <c r="G350" s="42"/>
      <c r="H350" s="213"/>
      <c r="I350" s="199"/>
      <c r="J350" s="193"/>
      <c r="K350" s="113" t="str">
        <f t="shared" si="30"/>
        <v/>
      </c>
      <c r="L350" s="115">
        <f t="shared" si="31"/>
        <v>1</v>
      </c>
      <c r="M350" s="114">
        <f t="shared" si="32"/>
        <v>0</v>
      </c>
    </row>
    <row r="351" spans="1:15" ht="30.2" customHeight="1" x14ac:dyDescent="0.25">
      <c r="A351" s="390">
        <v>204</v>
      </c>
      <c r="B351" s="292"/>
      <c r="C351" s="278"/>
      <c r="D351" s="293"/>
      <c r="E351" s="19"/>
      <c r="F351" s="20"/>
      <c r="G351" s="42"/>
      <c r="H351" s="213"/>
      <c r="I351" s="199"/>
      <c r="J351" s="193"/>
      <c r="K351" s="113" t="str">
        <f t="shared" si="30"/>
        <v/>
      </c>
      <c r="L351" s="115">
        <f t="shared" si="31"/>
        <v>1</v>
      </c>
      <c r="M351" s="114">
        <f t="shared" si="32"/>
        <v>0</v>
      </c>
    </row>
    <row r="352" spans="1:15" ht="30.2" customHeight="1" x14ac:dyDescent="0.25">
      <c r="A352" s="390">
        <v>205</v>
      </c>
      <c r="B352" s="292"/>
      <c r="C352" s="278"/>
      <c r="D352" s="293"/>
      <c r="E352" s="19"/>
      <c r="F352" s="20"/>
      <c r="G352" s="42"/>
      <c r="H352" s="213"/>
      <c r="I352" s="199"/>
      <c r="J352" s="193"/>
      <c r="K352" s="113" t="str">
        <f t="shared" si="30"/>
        <v/>
      </c>
      <c r="L352" s="115">
        <f t="shared" si="31"/>
        <v>1</v>
      </c>
      <c r="M352" s="114">
        <f t="shared" si="32"/>
        <v>0</v>
      </c>
    </row>
    <row r="353" spans="1:15" ht="30.2" customHeight="1" x14ac:dyDescent="0.25">
      <c r="A353" s="390">
        <v>206</v>
      </c>
      <c r="B353" s="292"/>
      <c r="C353" s="278"/>
      <c r="D353" s="293"/>
      <c r="E353" s="19"/>
      <c r="F353" s="20"/>
      <c r="G353" s="42"/>
      <c r="H353" s="213"/>
      <c r="I353" s="199"/>
      <c r="J353" s="193"/>
      <c r="K353" s="113" t="str">
        <f t="shared" si="30"/>
        <v/>
      </c>
      <c r="L353" s="115">
        <f t="shared" si="31"/>
        <v>1</v>
      </c>
      <c r="M353" s="114">
        <f t="shared" si="32"/>
        <v>0</v>
      </c>
    </row>
    <row r="354" spans="1:15" ht="30.2" customHeight="1" x14ac:dyDescent="0.25">
      <c r="A354" s="390">
        <v>207</v>
      </c>
      <c r="B354" s="292"/>
      <c r="C354" s="278"/>
      <c r="D354" s="293"/>
      <c r="E354" s="19"/>
      <c r="F354" s="20"/>
      <c r="G354" s="42"/>
      <c r="H354" s="213"/>
      <c r="I354" s="199"/>
      <c r="J354" s="193"/>
      <c r="K354" s="113" t="str">
        <f t="shared" si="30"/>
        <v/>
      </c>
      <c r="L354" s="115">
        <f t="shared" si="31"/>
        <v>1</v>
      </c>
      <c r="M354" s="114">
        <f t="shared" si="32"/>
        <v>0</v>
      </c>
    </row>
    <row r="355" spans="1:15" ht="30.2" customHeight="1" x14ac:dyDescent="0.25">
      <c r="A355" s="390">
        <v>208</v>
      </c>
      <c r="B355" s="292"/>
      <c r="C355" s="278"/>
      <c r="D355" s="293"/>
      <c r="E355" s="19"/>
      <c r="F355" s="20"/>
      <c r="G355" s="42"/>
      <c r="H355" s="213"/>
      <c r="I355" s="199"/>
      <c r="J355" s="193"/>
      <c r="K355" s="113" t="str">
        <f t="shared" si="30"/>
        <v/>
      </c>
      <c r="L355" s="115">
        <f t="shared" si="31"/>
        <v>1</v>
      </c>
      <c r="M355" s="114">
        <f t="shared" si="32"/>
        <v>0</v>
      </c>
    </row>
    <row r="356" spans="1:15" ht="30.2" customHeight="1" x14ac:dyDescent="0.25">
      <c r="A356" s="390">
        <v>209</v>
      </c>
      <c r="B356" s="292"/>
      <c r="C356" s="278"/>
      <c r="D356" s="293"/>
      <c r="E356" s="19"/>
      <c r="F356" s="20"/>
      <c r="G356" s="42"/>
      <c r="H356" s="213"/>
      <c r="I356" s="199"/>
      <c r="J356" s="193"/>
      <c r="K356" s="113" t="str">
        <f t="shared" si="30"/>
        <v/>
      </c>
      <c r="L356" s="115">
        <f t="shared" si="31"/>
        <v>1</v>
      </c>
      <c r="M356" s="114">
        <f t="shared" si="32"/>
        <v>0</v>
      </c>
    </row>
    <row r="357" spans="1:15" ht="30.2" customHeight="1" x14ac:dyDescent="0.25">
      <c r="A357" s="390">
        <v>210</v>
      </c>
      <c r="B357" s="292"/>
      <c r="C357" s="278"/>
      <c r="D357" s="293"/>
      <c r="E357" s="19"/>
      <c r="F357" s="20"/>
      <c r="G357" s="42"/>
      <c r="H357" s="213"/>
      <c r="I357" s="199"/>
      <c r="J357" s="193"/>
      <c r="K357" s="113" t="str">
        <f t="shared" si="30"/>
        <v/>
      </c>
      <c r="L357" s="115">
        <f t="shared" si="31"/>
        <v>1</v>
      </c>
      <c r="M357" s="114">
        <f t="shared" si="32"/>
        <v>0</v>
      </c>
      <c r="N357" s="71"/>
      <c r="O357" s="71"/>
    </row>
    <row r="358" spans="1:15" ht="30.2" customHeight="1" x14ac:dyDescent="0.25">
      <c r="A358" s="390">
        <v>211</v>
      </c>
      <c r="B358" s="292"/>
      <c r="C358" s="278"/>
      <c r="D358" s="293"/>
      <c r="E358" s="19"/>
      <c r="F358" s="20"/>
      <c r="G358" s="42"/>
      <c r="H358" s="213"/>
      <c r="I358" s="199"/>
      <c r="J358" s="193"/>
      <c r="K358" s="113" t="str">
        <f t="shared" si="30"/>
        <v/>
      </c>
      <c r="L358" s="115">
        <f t="shared" si="31"/>
        <v>1</v>
      </c>
      <c r="M358" s="114">
        <f t="shared" si="32"/>
        <v>0</v>
      </c>
    </row>
    <row r="359" spans="1:15" ht="30.2" customHeight="1" x14ac:dyDescent="0.25">
      <c r="A359" s="390">
        <v>212</v>
      </c>
      <c r="B359" s="292"/>
      <c r="C359" s="278"/>
      <c r="D359" s="293"/>
      <c r="E359" s="19"/>
      <c r="F359" s="20"/>
      <c r="G359" s="42"/>
      <c r="H359" s="213"/>
      <c r="I359" s="199"/>
      <c r="J359" s="193"/>
      <c r="K359" s="113" t="str">
        <f t="shared" si="30"/>
        <v/>
      </c>
      <c r="L359" s="115">
        <f t="shared" si="31"/>
        <v>1</v>
      </c>
      <c r="M359" s="114">
        <f t="shared" si="32"/>
        <v>0</v>
      </c>
    </row>
    <row r="360" spans="1:15" ht="30.2" customHeight="1" x14ac:dyDescent="0.25">
      <c r="A360" s="390">
        <v>213</v>
      </c>
      <c r="B360" s="292"/>
      <c r="C360" s="278"/>
      <c r="D360" s="293"/>
      <c r="E360" s="19"/>
      <c r="F360" s="20"/>
      <c r="G360" s="42"/>
      <c r="H360" s="213"/>
      <c r="I360" s="199"/>
      <c r="J360" s="193"/>
      <c r="K360" s="113" t="str">
        <f t="shared" si="30"/>
        <v/>
      </c>
      <c r="L360" s="115">
        <f t="shared" si="31"/>
        <v>1</v>
      </c>
      <c r="M360" s="114">
        <f t="shared" si="32"/>
        <v>0</v>
      </c>
    </row>
    <row r="361" spans="1:15" ht="30.2" customHeight="1" x14ac:dyDescent="0.25">
      <c r="A361" s="390">
        <v>214</v>
      </c>
      <c r="B361" s="292"/>
      <c r="C361" s="278"/>
      <c r="D361" s="293"/>
      <c r="E361" s="19"/>
      <c r="F361" s="20"/>
      <c r="G361" s="42"/>
      <c r="H361" s="213"/>
      <c r="I361" s="199"/>
      <c r="J361" s="193"/>
      <c r="K361" s="113" t="str">
        <f t="shared" si="30"/>
        <v/>
      </c>
      <c r="L361" s="115">
        <f t="shared" si="31"/>
        <v>1</v>
      </c>
      <c r="M361" s="114">
        <f t="shared" si="32"/>
        <v>0</v>
      </c>
    </row>
    <row r="362" spans="1:15" ht="30.2" customHeight="1" x14ac:dyDescent="0.25">
      <c r="A362" s="390">
        <v>215</v>
      </c>
      <c r="B362" s="292"/>
      <c r="C362" s="278"/>
      <c r="D362" s="293"/>
      <c r="E362" s="19"/>
      <c r="F362" s="20"/>
      <c r="G362" s="42"/>
      <c r="H362" s="213"/>
      <c r="I362" s="199"/>
      <c r="J362" s="193"/>
      <c r="K362" s="113" t="str">
        <f t="shared" si="30"/>
        <v/>
      </c>
      <c r="L362" s="115">
        <f t="shared" si="31"/>
        <v>1</v>
      </c>
      <c r="M362" s="114">
        <f t="shared" si="32"/>
        <v>0</v>
      </c>
    </row>
    <row r="363" spans="1:15" ht="30.2" customHeight="1" x14ac:dyDescent="0.25">
      <c r="A363" s="390">
        <v>216</v>
      </c>
      <c r="B363" s="292"/>
      <c r="C363" s="278"/>
      <c r="D363" s="293"/>
      <c r="E363" s="19"/>
      <c r="F363" s="20"/>
      <c r="G363" s="42"/>
      <c r="H363" s="213"/>
      <c r="I363" s="199"/>
      <c r="J363" s="193"/>
      <c r="K363" s="113" t="str">
        <f t="shared" si="30"/>
        <v/>
      </c>
      <c r="L363" s="115">
        <f t="shared" si="31"/>
        <v>1</v>
      </c>
      <c r="M363" s="114">
        <f t="shared" si="32"/>
        <v>0</v>
      </c>
    </row>
    <row r="364" spans="1:15" ht="30.2" customHeight="1" x14ac:dyDescent="0.25">
      <c r="A364" s="390">
        <v>217</v>
      </c>
      <c r="B364" s="292"/>
      <c r="C364" s="278"/>
      <c r="D364" s="293"/>
      <c r="E364" s="19"/>
      <c r="F364" s="20"/>
      <c r="G364" s="42"/>
      <c r="H364" s="213"/>
      <c r="I364" s="199"/>
      <c r="J364" s="193"/>
      <c r="K364" s="113" t="str">
        <f t="shared" si="30"/>
        <v/>
      </c>
      <c r="L364" s="115">
        <f t="shared" si="31"/>
        <v>1</v>
      </c>
      <c r="M364" s="114">
        <f t="shared" si="32"/>
        <v>0</v>
      </c>
    </row>
    <row r="365" spans="1:15" ht="30.2" customHeight="1" x14ac:dyDescent="0.25">
      <c r="A365" s="390">
        <v>218</v>
      </c>
      <c r="B365" s="292"/>
      <c r="C365" s="278"/>
      <c r="D365" s="293"/>
      <c r="E365" s="19"/>
      <c r="F365" s="20"/>
      <c r="G365" s="42"/>
      <c r="H365" s="213"/>
      <c r="I365" s="199"/>
      <c r="J365" s="193"/>
      <c r="K365" s="113" t="str">
        <f t="shared" si="30"/>
        <v/>
      </c>
      <c r="L365" s="115">
        <f t="shared" si="31"/>
        <v>1</v>
      </c>
      <c r="M365" s="114">
        <f t="shared" si="32"/>
        <v>0</v>
      </c>
    </row>
    <row r="366" spans="1:15" ht="30.2" customHeight="1" x14ac:dyDescent="0.25">
      <c r="A366" s="390">
        <v>219</v>
      </c>
      <c r="B366" s="292"/>
      <c r="C366" s="278"/>
      <c r="D366" s="293"/>
      <c r="E366" s="19"/>
      <c r="F366" s="20"/>
      <c r="G366" s="42"/>
      <c r="H366" s="213"/>
      <c r="I366" s="199"/>
      <c r="J366" s="193"/>
      <c r="K366" s="113" t="str">
        <f t="shared" si="30"/>
        <v/>
      </c>
      <c r="L366" s="115">
        <f t="shared" si="31"/>
        <v>1</v>
      </c>
      <c r="M366" s="114">
        <f t="shared" si="32"/>
        <v>0</v>
      </c>
    </row>
    <row r="367" spans="1:15" ht="30.2" customHeight="1" thickBot="1" x14ac:dyDescent="0.3">
      <c r="A367" s="391">
        <v>220</v>
      </c>
      <c r="B367" s="294"/>
      <c r="C367" s="279"/>
      <c r="D367" s="295"/>
      <c r="E367" s="21"/>
      <c r="F367" s="22"/>
      <c r="G367" s="44"/>
      <c r="H367" s="214"/>
      <c r="I367" s="200"/>
      <c r="J367" s="194"/>
      <c r="K367" s="113" t="str">
        <f t="shared" si="30"/>
        <v/>
      </c>
      <c r="L367" s="115">
        <f t="shared" si="31"/>
        <v>1</v>
      </c>
      <c r="M367" s="114">
        <f t="shared" si="32"/>
        <v>0</v>
      </c>
    </row>
    <row r="368" spans="1:15" ht="30.2" customHeight="1" thickBot="1" x14ac:dyDescent="0.3">
      <c r="A368" s="46"/>
      <c r="B368" s="46"/>
      <c r="C368" s="46"/>
      <c r="D368" s="46"/>
      <c r="E368" s="46"/>
      <c r="F368" s="46"/>
      <c r="G368" s="46"/>
      <c r="H368" s="376" t="s">
        <v>35</v>
      </c>
      <c r="I368" s="195">
        <f>SUM(I348:I367)+I334</f>
        <v>0</v>
      </c>
      <c r="J368" s="222"/>
      <c r="K368" s="68"/>
      <c r="L368" s="112">
        <f>IF(I368&gt;I334,ROW(A374),0)</f>
        <v>0</v>
      </c>
      <c r="M368" s="39"/>
      <c r="N368" s="109">
        <f>IF(I368&gt;I334,ROW(A374),0)</f>
        <v>0</v>
      </c>
    </row>
    <row r="369" spans="1:15" ht="30.2" customHeight="1" x14ac:dyDescent="0.25">
      <c r="A369" s="46"/>
      <c r="B369" s="46"/>
      <c r="C369" s="46"/>
      <c r="D369" s="46"/>
      <c r="E369" s="46"/>
      <c r="F369" s="46"/>
      <c r="G369" s="46"/>
      <c r="H369" s="46"/>
      <c r="I369" s="46"/>
      <c r="J369" s="46"/>
      <c r="K369" s="68"/>
      <c r="L369" s="39"/>
      <c r="M369" s="39"/>
    </row>
    <row r="370" spans="1:15" ht="30.2" customHeight="1" x14ac:dyDescent="0.25">
      <c r="A370" s="143" t="s">
        <v>136</v>
      </c>
      <c r="B370" s="64"/>
      <c r="C370" s="64"/>
      <c r="D370" s="46"/>
      <c r="E370" s="46"/>
      <c r="F370" s="46"/>
      <c r="G370" s="46"/>
      <c r="H370" s="46"/>
      <c r="I370" s="46"/>
      <c r="J370" s="46"/>
      <c r="K370" s="68"/>
      <c r="L370" s="39"/>
      <c r="M370" s="39"/>
    </row>
    <row r="371" spans="1:15" ht="30.2" customHeight="1" x14ac:dyDescent="0.25">
      <c r="A371" s="46"/>
      <c r="B371" s="46"/>
      <c r="C371" s="46"/>
      <c r="D371" s="46"/>
      <c r="E371" s="46"/>
      <c r="F371" s="46"/>
      <c r="G371" s="46"/>
      <c r="H371" s="46"/>
      <c r="I371" s="46"/>
      <c r="J371" s="46"/>
      <c r="K371" s="68"/>
      <c r="L371" s="39"/>
      <c r="M371" s="39"/>
    </row>
    <row r="372" spans="1:15" ht="30.2" customHeight="1" x14ac:dyDescent="0.3">
      <c r="A372" s="352" t="s">
        <v>32</v>
      </c>
      <c r="B372" s="233"/>
      <c r="C372" s="233"/>
      <c r="D372" s="354">
        <f ca="1">imzatarihi</f>
        <v>46091</v>
      </c>
      <c r="E372" s="379" t="s">
        <v>33</v>
      </c>
      <c r="F372" s="355" t="str">
        <f>IF(kurulusyetkilisi&gt;0,kurulusyetkilisi,"")</f>
        <v/>
      </c>
      <c r="G372" s="46"/>
      <c r="H372" s="46"/>
      <c r="I372" s="46"/>
      <c r="J372" s="46"/>
      <c r="K372" s="68"/>
      <c r="L372" s="39"/>
      <c r="M372" s="39"/>
    </row>
    <row r="373" spans="1:15" ht="30.2" customHeight="1" x14ac:dyDescent="0.3">
      <c r="A373" s="46"/>
      <c r="B373" s="46"/>
      <c r="C373" s="46"/>
      <c r="D373" s="234"/>
      <c r="E373" s="379" t="s">
        <v>34</v>
      </c>
      <c r="F373" s="46"/>
      <c r="G373" s="46"/>
      <c r="H373" s="233"/>
      <c r="I373" s="46"/>
      <c r="J373" s="46"/>
      <c r="K373" s="68"/>
      <c r="L373" s="39"/>
      <c r="M373" s="39"/>
    </row>
    <row r="374" spans="1:15" ht="30.2" customHeight="1" x14ac:dyDescent="0.25">
      <c r="A374" s="46"/>
      <c r="B374" s="46"/>
      <c r="C374" s="46"/>
      <c r="D374" s="46"/>
      <c r="E374" s="46"/>
      <c r="F374" s="46"/>
      <c r="G374" s="46"/>
      <c r="H374" s="46"/>
      <c r="I374" s="46"/>
      <c r="J374" s="46"/>
      <c r="K374" s="68"/>
      <c r="L374" s="39"/>
      <c r="M374" s="39"/>
    </row>
    <row r="375" spans="1:15" ht="30.2" customHeight="1" x14ac:dyDescent="0.25">
      <c r="A375" s="555" t="s">
        <v>105</v>
      </c>
      <c r="B375" s="555"/>
      <c r="C375" s="555"/>
      <c r="D375" s="555"/>
      <c r="E375" s="555"/>
      <c r="F375" s="555"/>
      <c r="G375" s="555"/>
      <c r="H375" s="555"/>
      <c r="I375" s="555"/>
      <c r="J375" s="555"/>
      <c r="K375" s="66"/>
      <c r="L375" s="39"/>
      <c r="M375" s="39"/>
    </row>
    <row r="376" spans="1:15" ht="30.2" customHeight="1" x14ac:dyDescent="0.25">
      <c r="A376" s="508" t="str">
        <f>IF(YilDonem&lt;&gt;"",CONCATENATE(YilDonem," dönemine aittir."),"")</f>
        <v/>
      </c>
      <c r="B376" s="508"/>
      <c r="C376" s="508"/>
      <c r="D376" s="508"/>
      <c r="E376" s="508"/>
      <c r="F376" s="508"/>
      <c r="G376" s="508"/>
      <c r="H376" s="508"/>
      <c r="I376" s="508"/>
      <c r="J376" s="508"/>
      <c r="K376" s="66"/>
      <c r="L376" s="39"/>
      <c r="M376" s="39"/>
    </row>
    <row r="377" spans="1:15" ht="30.2" customHeight="1" thickBot="1" x14ac:dyDescent="0.3">
      <c r="A377" s="545" t="s">
        <v>129</v>
      </c>
      <c r="B377" s="545"/>
      <c r="C377" s="545"/>
      <c r="D377" s="545"/>
      <c r="E377" s="545"/>
      <c r="F377" s="545"/>
      <c r="G377" s="545"/>
      <c r="H377" s="545"/>
      <c r="I377" s="545"/>
      <c r="J377" s="545"/>
      <c r="K377" s="66"/>
      <c r="L377" s="39"/>
      <c r="M377" s="39"/>
    </row>
    <row r="378" spans="1:15" ht="30.2" customHeight="1" thickBot="1" x14ac:dyDescent="0.3">
      <c r="A378" s="546" t="s">
        <v>167</v>
      </c>
      <c r="B378" s="547"/>
      <c r="C378" s="547"/>
      <c r="D378" s="548"/>
      <c r="E378" s="546" t="str">
        <f>IF(ProjeNo&gt;0,ProjeNo,"")</f>
        <v/>
      </c>
      <c r="F378" s="547"/>
      <c r="G378" s="547"/>
      <c r="H378" s="547"/>
      <c r="I378" s="547"/>
      <c r="J378" s="548"/>
      <c r="K378" s="66"/>
      <c r="L378" s="39"/>
      <c r="M378" s="39"/>
    </row>
    <row r="379" spans="1:15" ht="30.2" customHeight="1" thickBot="1" x14ac:dyDescent="0.3">
      <c r="A379" s="549" t="s">
        <v>168</v>
      </c>
      <c r="B379" s="550"/>
      <c r="C379" s="550"/>
      <c r="D379" s="551"/>
      <c r="E379" s="552" t="str">
        <f>IF(ProjeAdi&gt;0,ProjeAdi,"")</f>
        <v/>
      </c>
      <c r="F379" s="553"/>
      <c r="G379" s="553"/>
      <c r="H379" s="553"/>
      <c r="I379" s="553"/>
      <c r="J379" s="554"/>
      <c r="K379" s="66"/>
      <c r="L379" s="39"/>
      <c r="M379" s="39"/>
    </row>
    <row r="380" spans="1:15" s="26" customFormat="1" ht="30.2" customHeight="1" thickBot="1" x14ac:dyDescent="0.3">
      <c r="A380" s="543" t="s">
        <v>3</v>
      </c>
      <c r="B380" s="543" t="s">
        <v>182</v>
      </c>
      <c r="C380" s="543" t="s">
        <v>183</v>
      </c>
      <c r="D380" s="543" t="s">
        <v>102</v>
      </c>
      <c r="E380" s="543" t="s">
        <v>103</v>
      </c>
      <c r="F380" s="543" t="s">
        <v>104</v>
      </c>
      <c r="G380" s="543" t="s">
        <v>82</v>
      </c>
      <c r="H380" s="543" t="s">
        <v>83</v>
      </c>
      <c r="I380" s="363" t="s">
        <v>84</v>
      </c>
      <c r="J380" s="363" t="s">
        <v>84</v>
      </c>
      <c r="K380" s="67"/>
      <c r="L380" s="40"/>
      <c r="M380" s="40"/>
      <c r="N380" s="70"/>
      <c r="O380" s="70"/>
    </row>
    <row r="381" spans="1:15" ht="30.2" customHeight="1" thickBot="1" x14ac:dyDescent="0.3">
      <c r="A381" s="559"/>
      <c r="B381" s="544"/>
      <c r="C381" s="544"/>
      <c r="D381" s="559"/>
      <c r="E381" s="559"/>
      <c r="F381" s="559"/>
      <c r="G381" s="559"/>
      <c r="H381" s="559"/>
      <c r="I381" s="395" t="s">
        <v>85</v>
      </c>
      <c r="J381" s="395" t="s">
        <v>88</v>
      </c>
      <c r="K381" s="66"/>
      <c r="L381" s="39"/>
      <c r="M381" s="39"/>
    </row>
    <row r="382" spans="1:15" ht="30.2" customHeight="1" x14ac:dyDescent="0.25">
      <c r="A382" s="388">
        <v>221</v>
      </c>
      <c r="B382" s="290"/>
      <c r="C382" s="277"/>
      <c r="D382" s="291"/>
      <c r="E382" s="27"/>
      <c r="F382" s="41"/>
      <c r="G382" s="28"/>
      <c r="H382" s="212"/>
      <c r="I382" s="198"/>
      <c r="J382" s="186"/>
      <c r="K382" s="113" t="str">
        <f>IF(AND(COUNTA(D382:F382)&gt;0,L382=1),"Belge Tarihi,Belge Numarası ve KDV Dahil Tutar doldurulduktan sonra KDV Hariç Tutar doldurulabilir.","")</f>
        <v/>
      </c>
      <c r="L382" s="115">
        <f>IF(COUNTA(G382:H382)+COUNTA(J382)=3,0,1)</f>
        <v>1</v>
      </c>
      <c r="M382" s="114">
        <f>IF(L382=1,0,100000000)</f>
        <v>0</v>
      </c>
    </row>
    <row r="383" spans="1:15" ht="30.2" customHeight="1" x14ac:dyDescent="0.25">
      <c r="A383" s="390">
        <v>222</v>
      </c>
      <c r="B383" s="292"/>
      <c r="C383" s="278"/>
      <c r="D383" s="293"/>
      <c r="E383" s="19"/>
      <c r="F383" s="20"/>
      <c r="G383" s="42"/>
      <c r="H383" s="213"/>
      <c r="I383" s="199"/>
      <c r="J383" s="193"/>
      <c r="K383" s="113" t="str">
        <f t="shared" ref="K383:K401" si="33">IF(AND(COUNTA(D383:F383)&gt;0,L383=1),"Belge Tarihi,Belge Numarası ve KDV Dahil Tutar doldurulduktan sonra KDV Hariç Tutar doldurulabilir.","")</f>
        <v/>
      </c>
      <c r="L383" s="115">
        <f t="shared" ref="L383:L401" si="34">IF(COUNTA(G383:H383)+COUNTA(J383)=3,0,1)</f>
        <v>1</v>
      </c>
      <c r="M383" s="114">
        <f t="shared" ref="M383:M401" si="35">IF(L383=1,0,100000000)</f>
        <v>0</v>
      </c>
    </row>
    <row r="384" spans="1:15" ht="30.2" customHeight="1" x14ac:dyDescent="0.25">
      <c r="A384" s="390">
        <v>223</v>
      </c>
      <c r="B384" s="292"/>
      <c r="C384" s="278"/>
      <c r="D384" s="293"/>
      <c r="E384" s="19"/>
      <c r="F384" s="20"/>
      <c r="G384" s="42"/>
      <c r="H384" s="213"/>
      <c r="I384" s="199"/>
      <c r="J384" s="193"/>
      <c r="K384" s="113" t="str">
        <f t="shared" si="33"/>
        <v/>
      </c>
      <c r="L384" s="115">
        <f t="shared" si="34"/>
        <v>1</v>
      </c>
      <c r="M384" s="114">
        <f t="shared" si="35"/>
        <v>0</v>
      </c>
    </row>
    <row r="385" spans="1:15" ht="30.2" customHeight="1" x14ac:dyDescent="0.25">
      <c r="A385" s="390">
        <v>224</v>
      </c>
      <c r="B385" s="292"/>
      <c r="C385" s="278"/>
      <c r="D385" s="293"/>
      <c r="E385" s="19"/>
      <c r="F385" s="20"/>
      <c r="G385" s="42"/>
      <c r="H385" s="213"/>
      <c r="I385" s="199"/>
      <c r="J385" s="193"/>
      <c r="K385" s="113" t="str">
        <f t="shared" si="33"/>
        <v/>
      </c>
      <c r="L385" s="115">
        <f t="shared" si="34"/>
        <v>1</v>
      </c>
      <c r="M385" s="114">
        <f t="shared" si="35"/>
        <v>0</v>
      </c>
    </row>
    <row r="386" spans="1:15" ht="30.2" customHeight="1" x14ac:dyDescent="0.25">
      <c r="A386" s="390">
        <v>225</v>
      </c>
      <c r="B386" s="292"/>
      <c r="C386" s="278"/>
      <c r="D386" s="293"/>
      <c r="E386" s="19"/>
      <c r="F386" s="20"/>
      <c r="G386" s="42"/>
      <c r="H386" s="213"/>
      <c r="I386" s="199"/>
      <c r="J386" s="193"/>
      <c r="K386" s="113" t="str">
        <f t="shared" si="33"/>
        <v/>
      </c>
      <c r="L386" s="115">
        <f t="shared" si="34"/>
        <v>1</v>
      </c>
      <c r="M386" s="114">
        <f t="shared" si="35"/>
        <v>0</v>
      </c>
    </row>
    <row r="387" spans="1:15" ht="30.2" customHeight="1" x14ac:dyDescent="0.25">
      <c r="A387" s="390">
        <v>226</v>
      </c>
      <c r="B387" s="292"/>
      <c r="C387" s="278"/>
      <c r="D387" s="293"/>
      <c r="E387" s="19"/>
      <c r="F387" s="20"/>
      <c r="G387" s="42"/>
      <c r="H387" s="213"/>
      <c r="I387" s="199"/>
      <c r="J387" s="193"/>
      <c r="K387" s="113" t="str">
        <f t="shared" si="33"/>
        <v/>
      </c>
      <c r="L387" s="115">
        <f t="shared" si="34"/>
        <v>1</v>
      </c>
      <c r="M387" s="114">
        <f t="shared" si="35"/>
        <v>0</v>
      </c>
    </row>
    <row r="388" spans="1:15" ht="30.2" customHeight="1" x14ac:dyDescent="0.25">
      <c r="A388" s="390">
        <v>227</v>
      </c>
      <c r="B388" s="292"/>
      <c r="C388" s="278"/>
      <c r="D388" s="293"/>
      <c r="E388" s="19"/>
      <c r="F388" s="20"/>
      <c r="G388" s="42"/>
      <c r="H388" s="213"/>
      <c r="I388" s="199"/>
      <c r="J388" s="193"/>
      <c r="K388" s="113" t="str">
        <f t="shared" si="33"/>
        <v/>
      </c>
      <c r="L388" s="115">
        <f t="shared" si="34"/>
        <v>1</v>
      </c>
      <c r="M388" s="114">
        <f t="shared" si="35"/>
        <v>0</v>
      </c>
    </row>
    <row r="389" spans="1:15" ht="30.2" customHeight="1" x14ac:dyDescent="0.25">
      <c r="A389" s="390">
        <v>228</v>
      </c>
      <c r="B389" s="292"/>
      <c r="C389" s="278"/>
      <c r="D389" s="293"/>
      <c r="E389" s="19"/>
      <c r="F389" s="20"/>
      <c r="G389" s="42"/>
      <c r="H389" s="213"/>
      <c r="I389" s="199"/>
      <c r="J389" s="193"/>
      <c r="K389" s="113" t="str">
        <f t="shared" si="33"/>
        <v/>
      </c>
      <c r="L389" s="115">
        <f t="shared" si="34"/>
        <v>1</v>
      </c>
      <c r="M389" s="114">
        <f t="shared" si="35"/>
        <v>0</v>
      </c>
    </row>
    <row r="390" spans="1:15" ht="30.2" customHeight="1" x14ac:dyDescent="0.25">
      <c r="A390" s="390">
        <v>229</v>
      </c>
      <c r="B390" s="292"/>
      <c r="C390" s="278"/>
      <c r="D390" s="293"/>
      <c r="E390" s="19"/>
      <c r="F390" s="20"/>
      <c r="G390" s="42"/>
      <c r="H390" s="213"/>
      <c r="I390" s="199"/>
      <c r="J390" s="193"/>
      <c r="K390" s="113" t="str">
        <f t="shared" si="33"/>
        <v/>
      </c>
      <c r="L390" s="115">
        <f t="shared" si="34"/>
        <v>1</v>
      </c>
      <c r="M390" s="114">
        <f t="shared" si="35"/>
        <v>0</v>
      </c>
    </row>
    <row r="391" spans="1:15" ht="30.2" customHeight="1" x14ac:dyDescent="0.25">
      <c r="A391" s="390">
        <v>230</v>
      </c>
      <c r="B391" s="292"/>
      <c r="C391" s="278"/>
      <c r="D391" s="293"/>
      <c r="E391" s="19"/>
      <c r="F391" s="20"/>
      <c r="G391" s="42"/>
      <c r="H391" s="213"/>
      <c r="I391" s="199"/>
      <c r="J391" s="193"/>
      <c r="K391" s="113" t="str">
        <f t="shared" si="33"/>
        <v/>
      </c>
      <c r="L391" s="115">
        <f t="shared" si="34"/>
        <v>1</v>
      </c>
      <c r="M391" s="114">
        <f t="shared" si="35"/>
        <v>0</v>
      </c>
    </row>
    <row r="392" spans="1:15" ht="30.2" customHeight="1" x14ac:dyDescent="0.25">
      <c r="A392" s="390">
        <v>231</v>
      </c>
      <c r="B392" s="292"/>
      <c r="C392" s="278"/>
      <c r="D392" s="293"/>
      <c r="E392" s="19"/>
      <c r="F392" s="20"/>
      <c r="G392" s="42"/>
      <c r="H392" s="213"/>
      <c r="I392" s="199"/>
      <c r="J392" s="193"/>
      <c r="K392" s="113" t="str">
        <f t="shared" si="33"/>
        <v/>
      </c>
      <c r="L392" s="115">
        <f t="shared" si="34"/>
        <v>1</v>
      </c>
      <c r="M392" s="114">
        <f t="shared" si="35"/>
        <v>0</v>
      </c>
      <c r="N392" s="71"/>
      <c r="O392" s="71"/>
    </row>
    <row r="393" spans="1:15" ht="30.2" customHeight="1" x14ac:dyDescent="0.25">
      <c r="A393" s="390">
        <v>232</v>
      </c>
      <c r="B393" s="292"/>
      <c r="C393" s="278"/>
      <c r="D393" s="293"/>
      <c r="E393" s="19"/>
      <c r="F393" s="20"/>
      <c r="G393" s="42"/>
      <c r="H393" s="213"/>
      <c r="I393" s="199"/>
      <c r="J393" s="193"/>
      <c r="K393" s="113" t="str">
        <f t="shared" si="33"/>
        <v/>
      </c>
      <c r="L393" s="115">
        <f t="shared" si="34"/>
        <v>1</v>
      </c>
      <c r="M393" s="114">
        <f t="shared" si="35"/>
        <v>0</v>
      </c>
    </row>
    <row r="394" spans="1:15" ht="30.2" customHeight="1" x14ac:dyDescent="0.25">
      <c r="A394" s="390">
        <v>233</v>
      </c>
      <c r="B394" s="292"/>
      <c r="C394" s="278"/>
      <c r="D394" s="293"/>
      <c r="E394" s="19"/>
      <c r="F394" s="20"/>
      <c r="G394" s="42"/>
      <c r="H394" s="213"/>
      <c r="I394" s="199"/>
      <c r="J394" s="193"/>
      <c r="K394" s="113" t="str">
        <f t="shared" si="33"/>
        <v/>
      </c>
      <c r="L394" s="115">
        <f t="shared" si="34"/>
        <v>1</v>
      </c>
      <c r="M394" s="114">
        <f t="shared" si="35"/>
        <v>0</v>
      </c>
    </row>
    <row r="395" spans="1:15" ht="30.2" customHeight="1" x14ac:dyDescent="0.25">
      <c r="A395" s="390">
        <v>234</v>
      </c>
      <c r="B395" s="292"/>
      <c r="C395" s="278"/>
      <c r="D395" s="293"/>
      <c r="E395" s="19"/>
      <c r="F395" s="20"/>
      <c r="G395" s="42"/>
      <c r="H395" s="213"/>
      <c r="I395" s="199"/>
      <c r="J395" s="193"/>
      <c r="K395" s="113" t="str">
        <f t="shared" si="33"/>
        <v/>
      </c>
      <c r="L395" s="115">
        <f t="shared" si="34"/>
        <v>1</v>
      </c>
      <c r="M395" s="114">
        <f t="shared" si="35"/>
        <v>0</v>
      </c>
    </row>
    <row r="396" spans="1:15" ht="30.2" customHeight="1" x14ac:dyDescent="0.25">
      <c r="A396" s="390">
        <v>235</v>
      </c>
      <c r="B396" s="292"/>
      <c r="C396" s="278"/>
      <c r="D396" s="293"/>
      <c r="E396" s="19"/>
      <c r="F396" s="20"/>
      <c r="G396" s="42"/>
      <c r="H396" s="213"/>
      <c r="I396" s="199"/>
      <c r="J396" s="193"/>
      <c r="K396" s="113" t="str">
        <f t="shared" si="33"/>
        <v/>
      </c>
      <c r="L396" s="115">
        <f t="shared" si="34"/>
        <v>1</v>
      </c>
      <c r="M396" s="114">
        <f t="shared" si="35"/>
        <v>0</v>
      </c>
    </row>
    <row r="397" spans="1:15" ht="30.2" customHeight="1" x14ac:dyDescent="0.25">
      <c r="A397" s="390">
        <v>236</v>
      </c>
      <c r="B397" s="292"/>
      <c r="C397" s="278"/>
      <c r="D397" s="293"/>
      <c r="E397" s="19"/>
      <c r="F397" s="20"/>
      <c r="G397" s="42"/>
      <c r="H397" s="213"/>
      <c r="I397" s="199"/>
      <c r="J397" s="193"/>
      <c r="K397" s="113" t="str">
        <f t="shared" si="33"/>
        <v/>
      </c>
      <c r="L397" s="115">
        <f t="shared" si="34"/>
        <v>1</v>
      </c>
      <c r="M397" s="114">
        <f t="shared" si="35"/>
        <v>0</v>
      </c>
    </row>
    <row r="398" spans="1:15" ht="30.2" customHeight="1" x14ac:dyDescent="0.25">
      <c r="A398" s="390">
        <v>237</v>
      </c>
      <c r="B398" s="292"/>
      <c r="C398" s="278"/>
      <c r="D398" s="293"/>
      <c r="E398" s="19"/>
      <c r="F398" s="20"/>
      <c r="G398" s="42"/>
      <c r="H398" s="213"/>
      <c r="I398" s="199"/>
      <c r="J398" s="193"/>
      <c r="K398" s="113" t="str">
        <f t="shared" si="33"/>
        <v/>
      </c>
      <c r="L398" s="115">
        <f t="shared" si="34"/>
        <v>1</v>
      </c>
      <c r="M398" s="114">
        <f t="shared" si="35"/>
        <v>0</v>
      </c>
    </row>
    <row r="399" spans="1:15" ht="30.2" customHeight="1" x14ac:dyDescent="0.25">
      <c r="A399" s="390">
        <v>238</v>
      </c>
      <c r="B399" s="292"/>
      <c r="C399" s="278"/>
      <c r="D399" s="293"/>
      <c r="E399" s="19"/>
      <c r="F399" s="20"/>
      <c r="G399" s="42"/>
      <c r="H399" s="213"/>
      <c r="I399" s="199"/>
      <c r="J399" s="193"/>
      <c r="K399" s="113" t="str">
        <f t="shared" si="33"/>
        <v/>
      </c>
      <c r="L399" s="115">
        <f t="shared" si="34"/>
        <v>1</v>
      </c>
      <c r="M399" s="114">
        <f t="shared" si="35"/>
        <v>0</v>
      </c>
    </row>
    <row r="400" spans="1:15" ht="30.2" customHeight="1" x14ac:dyDescent="0.25">
      <c r="A400" s="390">
        <v>239</v>
      </c>
      <c r="B400" s="292"/>
      <c r="C400" s="278"/>
      <c r="D400" s="293"/>
      <c r="E400" s="19"/>
      <c r="F400" s="20"/>
      <c r="G400" s="42"/>
      <c r="H400" s="213"/>
      <c r="I400" s="199"/>
      <c r="J400" s="193"/>
      <c r="K400" s="113" t="str">
        <f t="shared" si="33"/>
        <v/>
      </c>
      <c r="L400" s="115">
        <f t="shared" si="34"/>
        <v>1</v>
      </c>
      <c r="M400" s="114">
        <f t="shared" si="35"/>
        <v>0</v>
      </c>
    </row>
    <row r="401" spans="1:15" ht="30.2" customHeight="1" thickBot="1" x14ac:dyDescent="0.3">
      <c r="A401" s="391">
        <v>240</v>
      </c>
      <c r="B401" s="294"/>
      <c r="C401" s="279"/>
      <c r="D401" s="295"/>
      <c r="E401" s="21"/>
      <c r="F401" s="22"/>
      <c r="G401" s="44"/>
      <c r="H401" s="214"/>
      <c r="I401" s="200"/>
      <c r="J401" s="194"/>
      <c r="K401" s="113" t="str">
        <f t="shared" si="33"/>
        <v/>
      </c>
      <c r="L401" s="115">
        <f t="shared" si="34"/>
        <v>1</v>
      </c>
      <c r="M401" s="114">
        <f t="shared" si="35"/>
        <v>0</v>
      </c>
    </row>
    <row r="402" spans="1:15" ht="30.2" customHeight="1" thickBot="1" x14ac:dyDescent="0.3">
      <c r="A402" s="46"/>
      <c r="B402" s="46"/>
      <c r="C402" s="46"/>
      <c r="D402" s="46"/>
      <c r="E402" s="46"/>
      <c r="F402" s="46"/>
      <c r="G402" s="46"/>
      <c r="H402" s="376" t="s">
        <v>35</v>
      </c>
      <c r="I402" s="195">
        <f>SUM(I382:I401)+I368</f>
        <v>0</v>
      </c>
      <c r="J402" s="222"/>
      <c r="K402" s="68"/>
      <c r="L402" s="112">
        <f>IF(I402&gt;I368,ROW(A408),0)</f>
        <v>0</v>
      </c>
      <c r="M402" s="39"/>
      <c r="N402" s="109">
        <f>IF(I402&gt;I368,ROW(A408),0)</f>
        <v>0</v>
      </c>
    </row>
    <row r="403" spans="1:15" ht="30.2" customHeight="1" x14ac:dyDescent="0.25">
      <c r="A403" s="46"/>
      <c r="B403" s="46"/>
      <c r="C403" s="46"/>
      <c r="D403" s="46"/>
      <c r="E403" s="46"/>
      <c r="F403" s="46"/>
      <c r="G403" s="46"/>
      <c r="H403" s="46"/>
      <c r="I403" s="46"/>
      <c r="J403" s="46"/>
      <c r="K403" s="68"/>
      <c r="L403" s="39"/>
      <c r="M403" s="39"/>
    </row>
    <row r="404" spans="1:15" ht="30.2" customHeight="1" x14ac:dyDescent="0.25">
      <c r="A404" s="143" t="s">
        <v>136</v>
      </c>
      <c r="B404" s="64"/>
      <c r="C404" s="64"/>
      <c r="D404" s="46"/>
      <c r="E404" s="46"/>
      <c r="F404" s="46"/>
      <c r="G404" s="46"/>
      <c r="H404" s="46"/>
      <c r="I404" s="46"/>
      <c r="J404" s="46"/>
      <c r="K404" s="68"/>
      <c r="L404" s="39"/>
      <c r="M404" s="39"/>
    </row>
    <row r="405" spans="1:15" ht="30.2" customHeight="1" x14ac:dyDescent="0.25">
      <c r="A405" s="46"/>
      <c r="B405" s="46"/>
      <c r="C405" s="46"/>
      <c r="D405" s="46"/>
      <c r="E405" s="46"/>
      <c r="F405" s="46"/>
      <c r="G405" s="46"/>
      <c r="H405" s="46"/>
      <c r="I405" s="46"/>
      <c r="J405" s="46"/>
      <c r="K405" s="68"/>
      <c r="L405" s="39"/>
      <c r="M405" s="39"/>
    </row>
    <row r="406" spans="1:15" ht="30.2" customHeight="1" x14ac:dyDescent="0.3">
      <c r="A406" s="352" t="s">
        <v>32</v>
      </c>
      <c r="B406" s="233"/>
      <c r="C406" s="233"/>
      <c r="D406" s="354">
        <f ca="1">imzatarihi</f>
        <v>46091</v>
      </c>
      <c r="E406" s="379" t="s">
        <v>33</v>
      </c>
      <c r="F406" s="355" t="str">
        <f>IF(kurulusyetkilisi&gt;0,kurulusyetkilisi,"")</f>
        <v/>
      </c>
      <c r="G406" s="46"/>
      <c r="H406" s="46"/>
      <c r="I406" s="46"/>
      <c r="J406" s="46"/>
      <c r="K406" s="68"/>
      <c r="L406" s="39"/>
      <c r="M406" s="39"/>
    </row>
    <row r="407" spans="1:15" ht="30.2" customHeight="1" x14ac:dyDescent="0.3">
      <c r="A407" s="46"/>
      <c r="B407" s="46"/>
      <c r="C407" s="46"/>
      <c r="D407" s="234"/>
      <c r="E407" s="379" t="s">
        <v>34</v>
      </c>
      <c r="F407" s="46"/>
      <c r="G407" s="46"/>
      <c r="H407" s="233"/>
      <c r="I407" s="46"/>
      <c r="J407" s="46"/>
      <c r="K407" s="68"/>
      <c r="L407" s="39"/>
      <c r="M407" s="39"/>
    </row>
    <row r="408" spans="1:15" ht="30.2" customHeight="1" x14ac:dyDescent="0.25">
      <c r="A408" s="46"/>
      <c r="B408" s="46"/>
      <c r="C408" s="46"/>
      <c r="D408" s="46"/>
      <c r="E408" s="46"/>
      <c r="F408" s="46"/>
      <c r="G408" s="46"/>
      <c r="H408" s="46"/>
      <c r="I408" s="46"/>
      <c r="J408" s="46"/>
      <c r="K408" s="68"/>
      <c r="L408" s="39"/>
      <c r="M408" s="39"/>
    </row>
    <row r="409" spans="1:15" ht="30.2" customHeight="1" x14ac:dyDescent="0.25">
      <c r="A409" s="555" t="s">
        <v>105</v>
      </c>
      <c r="B409" s="555"/>
      <c r="C409" s="555"/>
      <c r="D409" s="555"/>
      <c r="E409" s="555"/>
      <c r="F409" s="555"/>
      <c r="G409" s="555"/>
      <c r="H409" s="555"/>
      <c r="I409" s="555"/>
      <c r="J409" s="555"/>
      <c r="K409" s="66"/>
      <c r="L409" s="39"/>
      <c r="M409" s="39"/>
    </row>
    <row r="410" spans="1:15" ht="30.2" customHeight="1" x14ac:dyDescent="0.25">
      <c r="A410" s="508" t="str">
        <f>IF(YilDonem&lt;&gt;"",CONCATENATE(YilDonem," dönemine aittir."),"")</f>
        <v/>
      </c>
      <c r="B410" s="508"/>
      <c r="C410" s="508"/>
      <c r="D410" s="508"/>
      <c r="E410" s="508"/>
      <c r="F410" s="508"/>
      <c r="G410" s="508"/>
      <c r="H410" s="508"/>
      <c r="I410" s="508"/>
      <c r="J410" s="508"/>
      <c r="K410" s="66"/>
      <c r="L410" s="39"/>
      <c r="M410" s="39"/>
    </row>
    <row r="411" spans="1:15" ht="30.2" customHeight="1" thickBot="1" x14ac:dyDescent="0.3">
      <c r="A411" s="545" t="s">
        <v>129</v>
      </c>
      <c r="B411" s="545"/>
      <c r="C411" s="545"/>
      <c r="D411" s="545"/>
      <c r="E411" s="545"/>
      <c r="F411" s="545"/>
      <c r="G411" s="545"/>
      <c r="H411" s="545"/>
      <c r="I411" s="545"/>
      <c r="J411" s="545"/>
      <c r="K411" s="66"/>
      <c r="L411" s="39"/>
      <c r="M411" s="39"/>
    </row>
    <row r="412" spans="1:15" ht="30.2" customHeight="1" thickBot="1" x14ac:dyDescent="0.3">
      <c r="A412" s="546" t="s">
        <v>167</v>
      </c>
      <c r="B412" s="547"/>
      <c r="C412" s="547"/>
      <c r="D412" s="548"/>
      <c r="E412" s="546" t="str">
        <f>IF(ProjeNo&gt;0,ProjeNo,"")</f>
        <v/>
      </c>
      <c r="F412" s="547"/>
      <c r="G412" s="547"/>
      <c r="H412" s="547"/>
      <c r="I412" s="547"/>
      <c r="J412" s="548"/>
      <c r="K412" s="66"/>
      <c r="L412" s="39"/>
      <c r="M412" s="39"/>
    </row>
    <row r="413" spans="1:15" ht="30.2" customHeight="1" thickBot="1" x14ac:dyDescent="0.3">
      <c r="A413" s="549" t="s">
        <v>168</v>
      </c>
      <c r="B413" s="550"/>
      <c r="C413" s="550"/>
      <c r="D413" s="551"/>
      <c r="E413" s="552" t="str">
        <f>IF(ProjeAdi&gt;0,ProjeAdi,"")</f>
        <v/>
      </c>
      <c r="F413" s="553"/>
      <c r="G413" s="553"/>
      <c r="H413" s="553"/>
      <c r="I413" s="553"/>
      <c r="J413" s="554"/>
      <c r="K413" s="66"/>
      <c r="L413" s="39"/>
      <c r="M413" s="39"/>
    </row>
    <row r="414" spans="1:15" s="26" customFormat="1" ht="30.2" customHeight="1" thickBot="1" x14ac:dyDescent="0.3">
      <c r="A414" s="543" t="s">
        <v>3</v>
      </c>
      <c r="B414" s="543" t="s">
        <v>182</v>
      </c>
      <c r="C414" s="543" t="s">
        <v>183</v>
      </c>
      <c r="D414" s="543" t="s">
        <v>102</v>
      </c>
      <c r="E414" s="543" t="s">
        <v>103</v>
      </c>
      <c r="F414" s="543" t="s">
        <v>104</v>
      </c>
      <c r="G414" s="543" t="s">
        <v>82</v>
      </c>
      <c r="H414" s="543" t="s">
        <v>83</v>
      </c>
      <c r="I414" s="363" t="s">
        <v>84</v>
      </c>
      <c r="J414" s="363" t="s">
        <v>84</v>
      </c>
      <c r="K414" s="67"/>
      <c r="L414" s="40"/>
      <c r="M414" s="40"/>
      <c r="N414" s="70"/>
      <c r="O414" s="70"/>
    </row>
    <row r="415" spans="1:15" ht="30.2" customHeight="1" thickBot="1" x14ac:dyDescent="0.3">
      <c r="A415" s="559"/>
      <c r="B415" s="544"/>
      <c r="C415" s="544"/>
      <c r="D415" s="559"/>
      <c r="E415" s="559"/>
      <c r="F415" s="559"/>
      <c r="G415" s="559"/>
      <c r="H415" s="559"/>
      <c r="I415" s="395" t="s">
        <v>85</v>
      </c>
      <c r="J415" s="395" t="s">
        <v>88</v>
      </c>
      <c r="K415" s="66"/>
      <c r="L415" s="39"/>
      <c r="M415" s="39"/>
    </row>
    <row r="416" spans="1:15" ht="30.2" customHeight="1" x14ac:dyDescent="0.25">
      <c r="A416" s="388">
        <v>241</v>
      </c>
      <c r="B416" s="290"/>
      <c r="C416" s="277"/>
      <c r="D416" s="291"/>
      <c r="E416" s="27"/>
      <c r="F416" s="41"/>
      <c r="G416" s="28"/>
      <c r="H416" s="212"/>
      <c r="I416" s="198"/>
      <c r="J416" s="186"/>
      <c r="K416" s="113" t="str">
        <f>IF(AND(COUNTA(D416:F416)&gt;0,L416=1),"Belge Tarihi,Belge Numarası ve KDV Dahil Tutar doldurulduktan sonra KDV Hariç Tutar doldurulabilir.","")</f>
        <v/>
      </c>
      <c r="L416" s="115">
        <f>IF(COUNTA(G416:H416)+COUNTA(J416)=3,0,1)</f>
        <v>1</v>
      </c>
      <c r="M416" s="114">
        <f>IF(L416=1,0,100000000)</f>
        <v>0</v>
      </c>
    </row>
    <row r="417" spans="1:15" ht="30.2" customHeight="1" x14ac:dyDescent="0.25">
      <c r="A417" s="390">
        <v>242</v>
      </c>
      <c r="B417" s="292"/>
      <c r="C417" s="278"/>
      <c r="D417" s="293"/>
      <c r="E417" s="19"/>
      <c r="F417" s="20"/>
      <c r="G417" s="42"/>
      <c r="H417" s="213"/>
      <c r="I417" s="199"/>
      <c r="J417" s="193"/>
      <c r="K417" s="113" t="str">
        <f t="shared" ref="K417:K435" si="36">IF(AND(COUNTA(D417:F417)&gt;0,L417=1),"Belge Tarihi,Belge Numarası ve KDV Dahil Tutar doldurulduktan sonra KDV Hariç Tutar doldurulabilir.","")</f>
        <v/>
      </c>
      <c r="L417" s="115">
        <f t="shared" ref="L417:L435" si="37">IF(COUNTA(G417:H417)+COUNTA(J417)=3,0,1)</f>
        <v>1</v>
      </c>
      <c r="M417" s="114">
        <f t="shared" ref="M417:M435" si="38">IF(L417=1,0,100000000)</f>
        <v>0</v>
      </c>
    </row>
    <row r="418" spans="1:15" ht="30.2" customHeight="1" x14ac:dyDescent="0.25">
      <c r="A418" s="390">
        <v>243</v>
      </c>
      <c r="B418" s="292"/>
      <c r="C418" s="278"/>
      <c r="D418" s="293"/>
      <c r="E418" s="19"/>
      <c r="F418" s="20"/>
      <c r="G418" s="42"/>
      <c r="H418" s="213"/>
      <c r="I418" s="199"/>
      <c r="J418" s="193"/>
      <c r="K418" s="113" t="str">
        <f t="shared" si="36"/>
        <v/>
      </c>
      <c r="L418" s="115">
        <f t="shared" si="37"/>
        <v>1</v>
      </c>
      <c r="M418" s="114">
        <f t="shared" si="38"/>
        <v>0</v>
      </c>
    </row>
    <row r="419" spans="1:15" ht="30.2" customHeight="1" x14ac:dyDescent="0.25">
      <c r="A419" s="390">
        <v>244</v>
      </c>
      <c r="B419" s="292"/>
      <c r="C419" s="278"/>
      <c r="D419" s="293"/>
      <c r="E419" s="19"/>
      <c r="F419" s="20"/>
      <c r="G419" s="42"/>
      <c r="H419" s="213"/>
      <c r="I419" s="199"/>
      <c r="J419" s="193"/>
      <c r="K419" s="113" t="str">
        <f t="shared" si="36"/>
        <v/>
      </c>
      <c r="L419" s="115">
        <f t="shared" si="37"/>
        <v>1</v>
      </c>
      <c r="M419" s="114">
        <f t="shared" si="38"/>
        <v>0</v>
      </c>
    </row>
    <row r="420" spans="1:15" ht="30.2" customHeight="1" x14ac:dyDescent="0.25">
      <c r="A420" s="390">
        <v>245</v>
      </c>
      <c r="B420" s="292"/>
      <c r="C420" s="278"/>
      <c r="D420" s="293"/>
      <c r="E420" s="19"/>
      <c r="F420" s="20"/>
      <c r="G420" s="42"/>
      <c r="H420" s="213"/>
      <c r="I420" s="199"/>
      <c r="J420" s="193"/>
      <c r="K420" s="113" t="str">
        <f t="shared" si="36"/>
        <v/>
      </c>
      <c r="L420" s="115">
        <f t="shared" si="37"/>
        <v>1</v>
      </c>
      <c r="M420" s="114">
        <f t="shared" si="38"/>
        <v>0</v>
      </c>
    </row>
    <row r="421" spans="1:15" ht="30.2" customHeight="1" x14ac:dyDescent="0.25">
      <c r="A421" s="390">
        <v>246</v>
      </c>
      <c r="B421" s="292"/>
      <c r="C421" s="278"/>
      <c r="D421" s="293"/>
      <c r="E421" s="19"/>
      <c r="F421" s="20"/>
      <c r="G421" s="42"/>
      <c r="H421" s="213"/>
      <c r="I421" s="199"/>
      <c r="J421" s="193"/>
      <c r="K421" s="113" t="str">
        <f t="shared" si="36"/>
        <v/>
      </c>
      <c r="L421" s="115">
        <f t="shared" si="37"/>
        <v>1</v>
      </c>
      <c r="M421" s="114">
        <f t="shared" si="38"/>
        <v>0</v>
      </c>
    </row>
    <row r="422" spans="1:15" ht="30.2" customHeight="1" x14ac:dyDescent="0.25">
      <c r="A422" s="390">
        <v>247</v>
      </c>
      <c r="B422" s="292"/>
      <c r="C422" s="278"/>
      <c r="D422" s="293"/>
      <c r="E422" s="19"/>
      <c r="F422" s="20"/>
      <c r="G422" s="42"/>
      <c r="H422" s="213"/>
      <c r="I422" s="199"/>
      <c r="J422" s="193"/>
      <c r="K422" s="113" t="str">
        <f t="shared" si="36"/>
        <v/>
      </c>
      <c r="L422" s="115">
        <f t="shared" si="37"/>
        <v>1</v>
      </c>
      <c r="M422" s="114">
        <f t="shared" si="38"/>
        <v>0</v>
      </c>
    </row>
    <row r="423" spans="1:15" ht="30.2" customHeight="1" x14ac:dyDescent="0.25">
      <c r="A423" s="390">
        <v>248</v>
      </c>
      <c r="B423" s="292"/>
      <c r="C423" s="278"/>
      <c r="D423" s="293"/>
      <c r="E423" s="19"/>
      <c r="F423" s="20"/>
      <c r="G423" s="42"/>
      <c r="H423" s="213"/>
      <c r="I423" s="199"/>
      <c r="J423" s="193"/>
      <c r="K423" s="113" t="str">
        <f t="shared" si="36"/>
        <v/>
      </c>
      <c r="L423" s="115">
        <f t="shared" si="37"/>
        <v>1</v>
      </c>
      <c r="M423" s="114">
        <f t="shared" si="38"/>
        <v>0</v>
      </c>
    </row>
    <row r="424" spans="1:15" ht="30.2" customHeight="1" x14ac:dyDescent="0.25">
      <c r="A424" s="390">
        <v>249</v>
      </c>
      <c r="B424" s="292"/>
      <c r="C424" s="278"/>
      <c r="D424" s="293"/>
      <c r="E424" s="19"/>
      <c r="F424" s="20"/>
      <c r="G424" s="42"/>
      <c r="H424" s="213"/>
      <c r="I424" s="199"/>
      <c r="J424" s="193"/>
      <c r="K424" s="113" t="str">
        <f t="shared" si="36"/>
        <v/>
      </c>
      <c r="L424" s="115">
        <f t="shared" si="37"/>
        <v>1</v>
      </c>
      <c r="M424" s="114">
        <f t="shared" si="38"/>
        <v>0</v>
      </c>
    </row>
    <row r="425" spans="1:15" ht="30.2" customHeight="1" x14ac:dyDescent="0.25">
      <c r="A425" s="390">
        <v>250</v>
      </c>
      <c r="B425" s="292"/>
      <c r="C425" s="278"/>
      <c r="D425" s="293"/>
      <c r="E425" s="19"/>
      <c r="F425" s="20"/>
      <c r="G425" s="42"/>
      <c r="H425" s="213"/>
      <c r="I425" s="199"/>
      <c r="J425" s="193"/>
      <c r="K425" s="113" t="str">
        <f t="shared" si="36"/>
        <v/>
      </c>
      <c r="L425" s="115">
        <f t="shared" si="37"/>
        <v>1</v>
      </c>
      <c r="M425" s="114">
        <f t="shared" si="38"/>
        <v>0</v>
      </c>
    </row>
    <row r="426" spans="1:15" ht="30.2" customHeight="1" x14ac:dyDescent="0.25">
      <c r="A426" s="390">
        <v>251</v>
      </c>
      <c r="B426" s="292"/>
      <c r="C426" s="278"/>
      <c r="D426" s="293"/>
      <c r="E426" s="19"/>
      <c r="F426" s="20"/>
      <c r="G426" s="42"/>
      <c r="H426" s="213"/>
      <c r="I426" s="199"/>
      <c r="J426" s="193"/>
      <c r="K426" s="113" t="str">
        <f t="shared" si="36"/>
        <v/>
      </c>
      <c r="L426" s="115">
        <f t="shared" si="37"/>
        <v>1</v>
      </c>
      <c r="M426" s="114">
        <f t="shared" si="38"/>
        <v>0</v>
      </c>
    </row>
    <row r="427" spans="1:15" ht="30.2" customHeight="1" x14ac:dyDescent="0.25">
      <c r="A427" s="390">
        <v>252</v>
      </c>
      <c r="B427" s="292"/>
      <c r="C427" s="278"/>
      <c r="D427" s="293"/>
      <c r="E427" s="19"/>
      <c r="F427" s="20"/>
      <c r="G427" s="42"/>
      <c r="H427" s="213"/>
      <c r="I427" s="199"/>
      <c r="J427" s="193"/>
      <c r="K427" s="113" t="str">
        <f t="shared" si="36"/>
        <v/>
      </c>
      <c r="L427" s="115">
        <f t="shared" si="37"/>
        <v>1</v>
      </c>
      <c r="M427" s="114">
        <f t="shared" si="38"/>
        <v>0</v>
      </c>
      <c r="N427" s="71"/>
      <c r="O427" s="71"/>
    </row>
    <row r="428" spans="1:15" ht="30.2" customHeight="1" x14ac:dyDescent="0.25">
      <c r="A428" s="390">
        <v>253</v>
      </c>
      <c r="B428" s="292"/>
      <c r="C428" s="278"/>
      <c r="D428" s="293"/>
      <c r="E428" s="19"/>
      <c r="F428" s="20"/>
      <c r="G428" s="42"/>
      <c r="H428" s="213"/>
      <c r="I428" s="199"/>
      <c r="J428" s="193"/>
      <c r="K428" s="113" t="str">
        <f t="shared" si="36"/>
        <v/>
      </c>
      <c r="L428" s="115">
        <f t="shared" si="37"/>
        <v>1</v>
      </c>
      <c r="M428" s="114">
        <f t="shared" si="38"/>
        <v>0</v>
      </c>
    </row>
    <row r="429" spans="1:15" ht="30.2" customHeight="1" x14ac:dyDescent="0.25">
      <c r="A429" s="390">
        <v>254</v>
      </c>
      <c r="B429" s="292"/>
      <c r="C429" s="278"/>
      <c r="D429" s="293"/>
      <c r="E429" s="19"/>
      <c r="F429" s="20"/>
      <c r="G429" s="42"/>
      <c r="H429" s="213"/>
      <c r="I429" s="199"/>
      <c r="J429" s="193"/>
      <c r="K429" s="113" t="str">
        <f t="shared" si="36"/>
        <v/>
      </c>
      <c r="L429" s="115">
        <f t="shared" si="37"/>
        <v>1</v>
      </c>
      <c r="M429" s="114">
        <f t="shared" si="38"/>
        <v>0</v>
      </c>
    </row>
    <row r="430" spans="1:15" ht="30.2" customHeight="1" x14ac:dyDescent="0.25">
      <c r="A430" s="390">
        <v>255</v>
      </c>
      <c r="B430" s="292"/>
      <c r="C430" s="278"/>
      <c r="D430" s="293"/>
      <c r="E430" s="19"/>
      <c r="F430" s="20"/>
      <c r="G430" s="42"/>
      <c r="H430" s="213"/>
      <c r="I430" s="199"/>
      <c r="J430" s="193"/>
      <c r="K430" s="113" t="str">
        <f t="shared" si="36"/>
        <v/>
      </c>
      <c r="L430" s="115">
        <f t="shared" si="37"/>
        <v>1</v>
      </c>
      <c r="M430" s="114">
        <f t="shared" si="38"/>
        <v>0</v>
      </c>
    </row>
    <row r="431" spans="1:15" ht="30.2" customHeight="1" x14ac:dyDescent="0.25">
      <c r="A431" s="390">
        <v>256</v>
      </c>
      <c r="B431" s="292"/>
      <c r="C431" s="278"/>
      <c r="D431" s="293"/>
      <c r="E431" s="19"/>
      <c r="F431" s="20"/>
      <c r="G431" s="42"/>
      <c r="H431" s="213"/>
      <c r="I431" s="199"/>
      <c r="J431" s="193"/>
      <c r="K431" s="113" t="str">
        <f t="shared" si="36"/>
        <v/>
      </c>
      <c r="L431" s="115">
        <f t="shared" si="37"/>
        <v>1</v>
      </c>
      <c r="M431" s="114">
        <f t="shared" si="38"/>
        <v>0</v>
      </c>
    </row>
    <row r="432" spans="1:15" ht="30.2" customHeight="1" x14ac:dyDescent="0.25">
      <c r="A432" s="390">
        <v>257</v>
      </c>
      <c r="B432" s="292"/>
      <c r="C432" s="278"/>
      <c r="D432" s="293"/>
      <c r="E432" s="19"/>
      <c r="F432" s="20"/>
      <c r="G432" s="42"/>
      <c r="H432" s="213"/>
      <c r="I432" s="199"/>
      <c r="J432" s="193"/>
      <c r="K432" s="113" t="str">
        <f t="shared" si="36"/>
        <v/>
      </c>
      <c r="L432" s="115">
        <f t="shared" si="37"/>
        <v>1</v>
      </c>
      <c r="M432" s="114">
        <f t="shared" si="38"/>
        <v>0</v>
      </c>
    </row>
    <row r="433" spans="1:15" ht="30.2" customHeight="1" x14ac:dyDescent="0.25">
      <c r="A433" s="390">
        <v>258</v>
      </c>
      <c r="B433" s="292"/>
      <c r="C433" s="278"/>
      <c r="D433" s="293"/>
      <c r="E433" s="19"/>
      <c r="F433" s="20"/>
      <c r="G433" s="42"/>
      <c r="H433" s="213"/>
      <c r="I433" s="199"/>
      <c r="J433" s="193"/>
      <c r="K433" s="113" t="str">
        <f t="shared" si="36"/>
        <v/>
      </c>
      <c r="L433" s="115">
        <f t="shared" si="37"/>
        <v>1</v>
      </c>
      <c r="M433" s="114">
        <f t="shared" si="38"/>
        <v>0</v>
      </c>
    </row>
    <row r="434" spans="1:15" ht="30.2" customHeight="1" x14ac:dyDescent="0.25">
      <c r="A434" s="390">
        <v>259</v>
      </c>
      <c r="B434" s="292"/>
      <c r="C434" s="278"/>
      <c r="D434" s="293"/>
      <c r="E434" s="19"/>
      <c r="F434" s="20"/>
      <c r="G434" s="42"/>
      <c r="H434" s="213"/>
      <c r="I434" s="199"/>
      <c r="J434" s="193"/>
      <c r="K434" s="113" t="str">
        <f t="shared" si="36"/>
        <v/>
      </c>
      <c r="L434" s="115">
        <f t="shared" si="37"/>
        <v>1</v>
      </c>
      <c r="M434" s="114">
        <f t="shared" si="38"/>
        <v>0</v>
      </c>
    </row>
    <row r="435" spans="1:15" ht="30.2" customHeight="1" thickBot="1" x14ac:dyDescent="0.3">
      <c r="A435" s="391">
        <v>260</v>
      </c>
      <c r="B435" s="294"/>
      <c r="C435" s="279"/>
      <c r="D435" s="295"/>
      <c r="E435" s="21"/>
      <c r="F435" s="22"/>
      <c r="G435" s="44"/>
      <c r="H435" s="214"/>
      <c r="I435" s="200"/>
      <c r="J435" s="194"/>
      <c r="K435" s="113" t="str">
        <f t="shared" si="36"/>
        <v/>
      </c>
      <c r="L435" s="115">
        <f t="shared" si="37"/>
        <v>1</v>
      </c>
      <c r="M435" s="114">
        <f t="shared" si="38"/>
        <v>0</v>
      </c>
    </row>
    <row r="436" spans="1:15" ht="30.2" customHeight="1" thickBot="1" x14ac:dyDescent="0.3">
      <c r="A436" s="46"/>
      <c r="B436" s="46"/>
      <c r="C436" s="46"/>
      <c r="D436" s="46"/>
      <c r="E436" s="46"/>
      <c r="F436" s="46"/>
      <c r="G436" s="46"/>
      <c r="H436" s="376" t="s">
        <v>35</v>
      </c>
      <c r="I436" s="195">
        <f>SUM(I416:I435)+I402</f>
        <v>0</v>
      </c>
      <c r="J436" s="222"/>
      <c r="K436" s="68"/>
      <c r="L436" s="112">
        <f>IF(I436&gt;I402,ROW(A442),0)</f>
        <v>0</v>
      </c>
      <c r="M436" s="39"/>
      <c r="N436" s="109">
        <f>IF(I436&gt;I402,ROW(A442),0)</f>
        <v>0</v>
      </c>
    </row>
    <row r="437" spans="1:15" ht="30.2" customHeight="1" x14ac:dyDescent="0.25">
      <c r="A437" s="46"/>
      <c r="B437" s="46"/>
      <c r="C437" s="46"/>
      <c r="D437" s="46"/>
      <c r="E437" s="46"/>
      <c r="F437" s="46"/>
      <c r="G437" s="46"/>
      <c r="H437" s="46"/>
      <c r="I437" s="46"/>
      <c r="J437" s="46"/>
      <c r="K437" s="68"/>
      <c r="L437" s="39"/>
      <c r="M437" s="39"/>
    </row>
    <row r="438" spans="1:15" ht="30.2" customHeight="1" x14ac:dyDescent="0.25">
      <c r="A438" s="143" t="s">
        <v>136</v>
      </c>
      <c r="B438" s="64"/>
      <c r="C438" s="64"/>
      <c r="D438" s="46"/>
      <c r="E438" s="46"/>
      <c r="F438" s="46"/>
      <c r="G438" s="46"/>
      <c r="H438" s="46"/>
      <c r="I438" s="46"/>
      <c r="J438" s="46"/>
      <c r="K438" s="68"/>
      <c r="L438" s="39"/>
      <c r="M438" s="39"/>
    </row>
    <row r="439" spans="1:15" ht="30.2" customHeight="1" x14ac:dyDescent="0.25">
      <c r="A439" s="46"/>
      <c r="B439" s="46"/>
      <c r="C439" s="46"/>
      <c r="D439" s="46"/>
      <c r="E439" s="46"/>
      <c r="F439" s="46"/>
      <c r="G439" s="46"/>
      <c r="H439" s="46"/>
      <c r="I439" s="46"/>
      <c r="J439" s="46"/>
      <c r="K439" s="68"/>
      <c r="L439" s="39"/>
      <c r="M439" s="39"/>
    </row>
    <row r="440" spans="1:15" ht="30.2" customHeight="1" x14ac:dyDescent="0.3">
      <c r="A440" s="352" t="s">
        <v>32</v>
      </c>
      <c r="B440" s="233"/>
      <c r="C440" s="233"/>
      <c r="D440" s="354">
        <f ca="1">imzatarihi</f>
        <v>46091</v>
      </c>
      <c r="E440" s="379" t="s">
        <v>33</v>
      </c>
      <c r="F440" s="355" t="str">
        <f>IF(kurulusyetkilisi&gt;0,kurulusyetkilisi,"")</f>
        <v/>
      </c>
      <c r="G440" s="46"/>
      <c r="H440" s="46"/>
      <c r="I440" s="46"/>
      <c r="J440" s="46"/>
      <c r="K440" s="68"/>
      <c r="L440" s="39"/>
      <c r="M440" s="39"/>
    </row>
    <row r="441" spans="1:15" ht="30.2" customHeight="1" x14ac:dyDescent="0.3">
      <c r="A441" s="46"/>
      <c r="B441" s="46"/>
      <c r="C441" s="46"/>
      <c r="D441" s="234"/>
      <c r="E441" s="379" t="s">
        <v>34</v>
      </c>
      <c r="F441" s="46"/>
      <c r="G441" s="46"/>
      <c r="H441" s="233"/>
      <c r="I441" s="46"/>
      <c r="J441" s="46"/>
      <c r="K441" s="68"/>
      <c r="L441" s="39"/>
      <c r="M441" s="39"/>
    </row>
    <row r="442" spans="1:15" ht="30.2" customHeight="1" x14ac:dyDescent="0.25">
      <c r="A442" s="46"/>
      <c r="B442" s="46"/>
      <c r="C442" s="46"/>
      <c r="D442" s="46"/>
      <c r="E442" s="46"/>
      <c r="F442" s="46"/>
      <c r="G442" s="46"/>
      <c r="H442" s="46"/>
      <c r="I442" s="46"/>
      <c r="J442" s="46"/>
      <c r="K442" s="68"/>
      <c r="L442" s="39"/>
      <c r="M442" s="39"/>
    </row>
    <row r="443" spans="1:15" ht="30.2" customHeight="1" x14ac:dyDescent="0.25">
      <c r="A443" s="555" t="s">
        <v>105</v>
      </c>
      <c r="B443" s="555"/>
      <c r="C443" s="555"/>
      <c r="D443" s="555"/>
      <c r="E443" s="555"/>
      <c r="F443" s="555"/>
      <c r="G443" s="555"/>
      <c r="H443" s="555"/>
      <c r="I443" s="555"/>
      <c r="J443" s="555"/>
      <c r="K443" s="66"/>
      <c r="L443" s="39"/>
      <c r="M443" s="39"/>
    </row>
    <row r="444" spans="1:15" ht="30.2" customHeight="1" x14ac:dyDescent="0.25">
      <c r="A444" s="508" t="str">
        <f>IF(YilDonem&lt;&gt;"",CONCATENATE(YilDonem," dönemine aittir."),"")</f>
        <v/>
      </c>
      <c r="B444" s="508"/>
      <c r="C444" s="508"/>
      <c r="D444" s="508"/>
      <c r="E444" s="508"/>
      <c r="F444" s="508"/>
      <c r="G444" s="508"/>
      <c r="H444" s="508"/>
      <c r="I444" s="508"/>
      <c r="J444" s="508"/>
      <c r="K444" s="66"/>
      <c r="L444" s="39"/>
      <c r="M444" s="39"/>
    </row>
    <row r="445" spans="1:15" ht="30.2" customHeight="1" thickBot="1" x14ac:dyDescent="0.3">
      <c r="A445" s="545" t="s">
        <v>129</v>
      </c>
      <c r="B445" s="545"/>
      <c r="C445" s="545"/>
      <c r="D445" s="545"/>
      <c r="E445" s="545"/>
      <c r="F445" s="545"/>
      <c r="G445" s="545"/>
      <c r="H445" s="545"/>
      <c r="I445" s="545"/>
      <c r="J445" s="545"/>
      <c r="K445" s="66"/>
      <c r="L445" s="39"/>
      <c r="M445" s="39"/>
    </row>
    <row r="446" spans="1:15" ht="30.2" customHeight="1" thickBot="1" x14ac:dyDescent="0.3">
      <c r="A446" s="546" t="s">
        <v>167</v>
      </c>
      <c r="B446" s="547"/>
      <c r="C446" s="547"/>
      <c r="D446" s="548"/>
      <c r="E446" s="546" t="str">
        <f>IF(ProjeNo&gt;0,ProjeNo,"")</f>
        <v/>
      </c>
      <c r="F446" s="547"/>
      <c r="G446" s="547"/>
      <c r="H446" s="547"/>
      <c r="I446" s="547"/>
      <c r="J446" s="548"/>
      <c r="K446" s="66"/>
      <c r="L446" s="39"/>
      <c r="M446" s="39"/>
    </row>
    <row r="447" spans="1:15" ht="30.2" customHeight="1" thickBot="1" x14ac:dyDescent="0.3">
      <c r="A447" s="549" t="s">
        <v>168</v>
      </c>
      <c r="B447" s="550"/>
      <c r="C447" s="550"/>
      <c r="D447" s="551"/>
      <c r="E447" s="552" t="str">
        <f>IF(ProjeAdi&gt;0,ProjeAdi,"")</f>
        <v/>
      </c>
      <c r="F447" s="553"/>
      <c r="G447" s="553"/>
      <c r="H447" s="553"/>
      <c r="I447" s="553"/>
      <c r="J447" s="554"/>
      <c r="K447" s="66"/>
      <c r="L447" s="39"/>
      <c r="M447" s="39"/>
    </row>
    <row r="448" spans="1:15" s="26" customFormat="1" ht="30.2" customHeight="1" thickBot="1" x14ac:dyDescent="0.3">
      <c r="A448" s="543" t="s">
        <v>3</v>
      </c>
      <c r="B448" s="543" t="s">
        <v>182</v>
      </c>
      <c r="C448" s="543" t="s">
        <v>183</v>
      </c>
      <c r="D448" s="543" t="s">
        <v>102</v>
      </c>
      <c r="E448" s="543" t="s">
        <v>103</v>
      </c>
      <c r="F448" s="543" t="s">
        <v>104</v>
      </c>
      <c r="G448" s="543" t="s">
        <v>82</v>
      </c>
      <c r="H448" s="543" t="s">
        <v>83</v>
      </c>
      <c r="I448" s="363" t="s">
        <v>84</v>
      </c>
      <c r="J448" s="363" t="s">
        <v>84</v>
      </c>
      <c r="K448" s="67"/>
      <c r="L448" s="40"/>
      <c r="M448" s="40"/>
      <c r="N448" s="70"/>
      <c r="O448" s="70"/>
    </row>
    <row r="449" spans="1:15" ht="30.2" customHeight="1" thickBot="1" x14ac:dyDescent="0.3">
      <c r="A449" s="559"/>
      <c r="B449" s="544"/>
      <c r="C449" s="544"/>
      <c r="D449" s="559"/>
      <c r="E449" s="559"/>
      <c r="F449" s="559"/>
      <c r="G449" s="559"/>
      <c r="H449" s="559"/>
      <c r="I449" s="395" t="s">
        <v>85</v>
      </c>
      <c r="J449" s="395" t="s">
        <v>88</v>
      </c>
      <c r="K449" s="66"/>
      <c r="L449" s="39"/>
      <c r="M449" s="39"/>
    </row>
    <row r="450" spans="1:15" ht="30.2" customHeight="1" x14ac:dyDescent="0.25">
      <c r="A450" s="388">
        <v>261</v>
      </c>
      <c r="B450" s="290"/>
      <c r="C450" s="277"/>
      <c r="D450" s="291"/>
      <c r="E450" s="27"/>
      <c r="F450" s="41"/>
      <c r="G450" s="28"/>
      <c r="H450" s="212"/>
      <c r="I450" s="198"/>
      <c r="J450" s="186"/>
      <c r="K450" s="113" t="str">
        <f>IF(AND(COUNTA(D450:F450)&gt;0,L450=1),"Belge Tarihi,Belge Numarası ve KDV Dahil Tutar doldurulduktan sonra KDV Hariç Tutar doldurulabilir.","")</f>
        <v/>
      </c>
      <c r="L450" s="115">
        <f>IF(COUNTA(G450:H450)+COUNTA(J450)=3,0,1)</f>
        <v>1</v>
      </c>
      <c r="M450" s="114">
        <f>IF(L450=1,0,100000000)</f>
        <v>0</v>
      </c>
    </row>
    <row r="451" spans="1:15" ht="30.2" customHeight="1" x14ac:dyDescent="0.25">
      <c r="A451" s="390">
        <v>262</v>
      </c>
      <c r="B451" s="292"/>
      <c r="C451" s="278"/>
      <c r="D451" s="293"/>
      <c r="E451" s="19"/>
      <c r="F451" s="20"/>
      <c r="G451" s="42"/>
      <c r="H451" s="213"/>
      <c r="I451" s="199"/>
      <c r="J451" s="193"/>
      <c r="K451" s="113" t="str">
        <f t="shared" ref="K451:K469" si="39">IF(AND(COUNTA(D451:F451)&gt;0,L451=1),"Belge Tarihi,Belge Numarası ve KDV Dahil Tutar doldurulduktan sonra KDV Hariç Tutar doldurulabilir.","")</f>
        <v/>
      </c>
      <c r="L451" s="115">
        <f t="shared" ref="L451:L469" si="40">IF(COUNTA(G451:H451)+COUNTA(J451)=3,0,1)</f>
        <v>1</v>
      </c>
      <c r="M451" s="114">
        <f t="shared" ref="M451:M469" si="41">IF(L451=1,0,100000000)</f>
        <v>0</v>
      </c>
    </row>
    <row r="452" spans="1:15" ht="30.2" customHeight="1" x14ac:dyDescent="0.25">
      <c r="A452" s="390">
        <v>263</v>
      </c>
      <c r="B452" s="292"/>
      <c r="C452" s="278"/>
      <c r="D452" s="293"/>
      <c r="E452" s="19"/>
      <c r="F452" s="20"/>
      <c r="G452" s="42"/>
      <c r="H452" s="213"/>
      <c r="I452" s="199"/>
      <c r="J452" s="193"/>
      <c r="K452" s="113" t="str">
        <f t="shared" si="39"/>
        <v/>
      </c>
      <c r="L452" s="115">
        <f t="shared" si="40"/>
        <v>1</v>
      </c>
      <c r="M452" s="114">
        <f t="shared" si="41"/>
        <v>0</v>
      </c>
    </row>
    <row r="453" spans="1:15" ht="30.2" customHeight="1" x14ac:dyDescent="0.25">
      <c r="A453" s="390">
        <v>264</v>
      </c>
      <c r="B453" s="292"/>
      <c r="C453" s="278"/>
      <c r="D453" s="293"/>
      <c r="E453" s="19"/>
      <c r="F453" s="20"/>
      <c r="G453" s="42"/>
      <c r="H453" s="213"/>
      <c r="I453" s="199"/>
      <c r="J453" s="193"/>
      <c r="K453" s="113" t="str">
        <f t="shared" si="39"/>
        <v/>
      </c>
      <c r="L453" s="115">
        <f t="shared" si="40"/>
        <v>1</v>
      </c>
      <c r="M453" s="114">
        <f t="shared" si="41"/>
        <v>0</v>
      </c>
    </row>
    <row r="454" spans="1:15" ht="30.2" customHeight="1" x14ac:dyDescent="0.25">
      <c r="A454" s="390">
        <v>265</v>
      </c>
      <c r="B454" s="292"/>
      <c r="C454" s="278"/>
      <c r="D454" s="293"/>
      <c r="E454" s="19"/>
      <c r="F454" s="20"/>
      <c r="G454" s="42"/>
      <c r="H454" s="213"/>
      <c r="I454" s="199"/>
      <c r="J454" s="193"/>
      <c r="K454" s="113" t="str">
        <f t="shared" si="39"/>
        <v/>
      </c>
      <c r="L454" s="115">
        <f t="shared" si="40"/>
        <v>1</v>
      </c>
      <c r="M454" s="114">
        <f t="shared" si="41"/>
        <v>0</v>
      </c>
    </row>
    <row r="455" spans="1:15" ht="30.2" customHeight="1" x14ac:dyDescent="0.25">
      <c r="A455" s="390">
        <v>266</v>
      </c>
      <c r="B455" s="292"/>
      <c r="C455" s="278"/>
      <c r="D455" s="293"/>
      <c r="E455" s="19"/>
      <c r="F455" s="20"/>
      <c r="G455" s="42"/>
      <c r="H455" s="213"/>
      <c r="I455" s="199"/>
      <c r="J455" s="193"/>
      <c r="K455" s="113" t="str">
        <f t="shared" si="39"/>
        <v/>
      </c>
      <c r="L455" s="115">
        <f t="shared" si="40"/>
        <v>1</v>
      </c>
      <c r="M455" s="114">
        <f t="shared" si="41"/>
        <v>0</v>
      </c>
    </row>
    <row r="456" spans="1:15" ht="30.2" customHeight="1" x14ac:dyDescent="0.25">
      <c r="A456" s="390">
        <v>267</v>
      </c>
      <c r="B456" s="292"/>
      <c r="C456" s="278"/>
      <c r="D456" s="293"/>
      <c r="E456" s="19"/>
      <c r="F456" s="20"/>
      <c r="G456" s="42"/>
      <c r="H456" s="213"/>
      <c r="I456" s="199"/>
      <c r="J456" s="193"/>
      <c r="K456" s="113" t="str">
        <f t="shared" si="39"/>
        <v/>
      </c>
      <c r="L456" s="115">
        <f t="shared" si="40"/>
        <v>1</v>
      </c>
      <c r="M456" s="114">
        <f t="shared" si="41"/>
        <v>0</v>
      </c>
    </row>
    <row r="457" spans="1:15" ht="30.2" customHeight="1" x14ac:dyDescent="0.25">
      <c r="A457" s="390">
        <v>268</v>
      </c>
      <c r="B457" s="292"/>
      <c r="C457" s="278"/>
      <c r="D457" s="293"/>
      <c r="E457" s="19"/>
      <c r="F457" s="20"/>
      <c r="G457" s="42"/>
      <c r="H457" s="213"/>
      <c r="I457" s="199"/>
      <c r="J457" s="193"/>
      <c r="K457" s="113" t="str">
        <f t="shared" si="39"/>
        <v/>
      </c>
      <c r="L457" s="115">
        <f t="shared" si="40"/>
        <v>1</v>
      </c>
      <c r="M457" s="114">
        <f t="shared" si="41"/>
        <v>0</v>
      </c>
    </row>
    <row r="458" spans="1:15" ht="30.2" customHeight="1" x14ac:dyDescent="0.25">
      <c r="A458" s="390">
        <v>269</v>
      </c>
      <c r="B458" s="292"/>
      <c r="C458" s="278"/>
      <c r="D458" s="293"/>
      <c r="E458" s="19"/>
      <c r="F458" s="20"/>
      <c r="G458" s="42"/>
      <c r="H458" s="213"/>
      <c r="I458" s="199"/>
      <c r="J458" s="193"/>
      <c r="K458" s="113" t="str">
        <f t="shared" si="39"/>
        <v/>
      </c>
      <c r="L458" s="115">
        <f t="shared" si="40"/>
        <v>1</v>
      </c>
      <c r="M458" s="114">
        <f t="shared" si="41"/>
        <v>0</v>
      </c>
    </row>
    <row r="459" spans="1:15" ht="30.2" customHeight="1" x14ac:dyDescent="0.25">
      <c r="A459" s="390">
        <v>270</v>
      </c>
      <c r="B459" s="292"/>
      <c r="C459" s="278"/>
      <c r="D459" s="293"/>
      <c r="E459" s="19"/>
      <c r="F459" s="20"/>
      <c r="G459" s="42"/>
      <c r="H459" s="213"/>
      <c r="I459" s="199"/>
      <c r="J459" s="193"/>
      <c r="K459" s="113" t="str">
        <f t="shared" si="39"/>
        <v/>
      </c>
      <c r="L459" s="115">
        <f t="shared" si="40"/>
        <v>1</v>
      </c>
      <c r="M459" s="114">
        <f t="shared" si="41"/>
        <v>0</v>
      </c>
    </row>
    <row r="460" spans="1:15" ht="30.2" customHeight="1" x14ac:dyDescent="0.25">
      <c r="A460" s="390">
        <v>271</v>
      </c>
      <c r="B460" s="292"/>
      <c r="C460" s="278"/>
      <c r="D460" s="293"/>
      <c r="E460" s="19"/>
      <c r="F460" s="20"/>
      <c r="G460" s="42"/>
      <c r="H460" s="213"/>
      <c r="I460" s="199"/>
      <c r="J460" s="193"/>
      <c r="K460" s="113" t="str">
        <f t="shared" si="39"/>
        <v/>
      </c>
      <c r="L460" s="115">
        <f t="shared" si="40"/>
        <v>1</v>
      </c>
      <c r="M460" s="114">
        <f t="shared" si="41"/>
        <v>0</v>
      </c>
    </row>
    <row r="461" spans="1:15" ht="30.2" customHeight="1" x14ac:dyDescent="0.25">
      <c r="A461" s="390">
        <v>272</v>
      </c>
      <c r="B461" s="292"/>
      <c r="C461" s="278"/>
      <c r="D461" s="293"/>
      <c r="E461" s="19"/>
      <c r="F461" s="20"/>
      <c r="G461" s="42"/>
      <c r="H461" s="213"/>
      <c r="I461" s="199"/>
      <c r="J461" s="193"/>
      <c r="K461" s="113" t="str">
        <f t="shared" si="39"/>
        <v/>
      </c>
      <c r="L461" s="115">
        <f t="shared" si="40"/>
        <v>1</v>
      </c>
      <c r="M461" s="114">
        <f t="shared" si="41"/>
        <v>0</v>
      </c>
    </row>
    <row r="462" spans="1:15" ht="30.2" customHeight="1" x14ac:dyDescent="0.25">
      <c r="A462" s="390">
        <v>273</v>
      </c>
      <c r="B462" s="292"/>
      <c r="C462" s="278"/>
      <c r="D462" s="293"/>
      <c r="E462" s="19"/>
      <c r="F462" s="20"/>
      <c r="G462" s="42"/>
      <c r="H462" s="213"/>
      <c r="I462" s="199"/>
      <c r="J462" s="193"/>
      <c r="K462" s="113" t="str">
        <f t="shared" si="39"/>
        <v/>
      </c>
      <c r="L462" s="115">
        <f t="shared" si="40"/>
        <v>1</v>
      </c>
      <c r="M462" s="114">
        <f t="shared" si="41"/>
        <v>0</v>
      </c>
      <c r="N462" s="71"/>
      <c r="O462" s="71"/>
    </row>
    <row r="463" spans="1:15" ht="30.2" customHeight="1" x14ac:dyDescent="0.25">
      <c r="A463" s="390">
        <v>274</v>
      </c>
      <c r="B463" s="292"/>
      <c r="C463" s="278"/>
      <c r="D463" s="293"/>
      <c r="E463" s="19"/>
      <c r="F463" s="20"/>
      <c r="G463" s="42"/>
      <c r="H463" s="213"/>
      <c r="I463" s="199"/>
      <c r="J463" s="193"/>
      <c r="K463" s="113" t="str">
        <f t="shared" si="39"/>
        <v/>
      </c>
      <c r="L463" s="115">
        <f t="shared" si="40"/>
        <v>1</v>
      </c>
      <c r="M463" s="114">
        <f t="shared" si="41"/>
        <v>0</v>
      </c>
    </row>
    <row r="464" spans="1:15" ht="30.2" customHeight="1" x14ac:dyDescent="0.25">
      <c r="A464" s="390">
        <v>275</v>
      </c>
      <c r="B464" s="292"/>
      <c r="C464" s="278"/>
      <c r="D464" s="293"/>
      <c r="E464" s="19"/>
      <c r="F464" s="20"/>
      <c r="G464" s="42"/>
      <c r="H464" s="213"/>
      <c r="I464" s="199"/>
      <c r="J464" s="193"/>
      <c r="K464" s="113" t="str">
        <f t="shared" si="39"/>
        <v/>
      </c>
      <c r="L464" s="115">
        <f t="shared" si="40"/>
        <v>1</v>
      </c>
      <c r="M464" s="114">
        <f t="shared" si="41"/>
        <v>0</v>
      </c>
    </row>
    <row r="465" spans="1:14" ht="30.2" customHeight="1" x14ac:dyDescent="0.25">
      <c r="A465" s="390">
        <v>276</v>
      </c>
      <c r="B465" s="292"/>
      <c r="C465" s="278"/>
      <c r="D465" s="293"/>
      <c r="E465" s="19"/>
      <c r="F465" s="20"/>
      <c r="G465" s="42"/>
      <c r="H465" s="213"/>
      <c r="I465" s="199"/>
      <c r="J465" s="193"/>
      <c r="K465" s="113" t="str">
        <f t="shared" si="39"/>
        <v/>
      </c>
      <c r="L465" s="115">
        <f t="shared" si="40"/>
        <v>1</v>
      </c>
      <c r="M465" s="114">
        <f t="shared" si="41"/>
        <v>0</v>
      </c>
    </row>
    <row r="466" spans="1:14" ht="30.2" customHeight="1" x14ac:dyDescent="0.25">
      <c r="A466" s="390">
        <v>277</v>
      </c>
      <c r="B466" s="292"/>
      <c r="C466" s="278"/>
      <c r="D466" s="293"/>
      <c r="E466" s="19"/>
      <c r="F466" s="20"/>
      <c r="G466" s="42"/>
      <c r="H466" s="213"/>
      <c r="I466" s="199"/>
      <c r="J466" s="193"/>
      <c r="K466" s="113" t="str">
        <f t="shared" si="39"/>
        <v/>
      </c>
      <c r="L466" s="115">
        <f t="shared" si="40"/>
        <v>1</v>
      </c>
      <c r="M466" s="114">
        <f t="shared" si="41"/>
        <v>0</v>
      </c>
    </row>
    <row r="467" spans="1:14" ht="30.2" customHeight="1" x14ac:dyDescent="0.25">
      <c r="A467" s="390">
        <v>278</v>
      </c>
      <c r="B467" s="292"/>
      <c r="C467" s="278"/>
      <c r="D467" s="293"/>
      <c r="E467" s="19"/>
      <c r="F467" s="20"/>
      <c r="G467" s="42"/>
      <c r="H467" s="213"/>
      <c r="I467" s="199"/>
      <c r="J467" s="193"/>
      <c r="K467" s="113" t="str">
        <f t="shared" si="39"/>
        <v/>
      </c>
      <c r="L467" s="115">
        <f t="shared" si="40"/>
        <v>1</v>
      </c>
      <c r="M467" s="114">
        <f t="shared" si="41"/>
        <v>0</v>
      </c>
    </row>
    <row r="468" spans="1:14" ht="30.2" customHeight="1" x14ac:dyDescent="0.25">
      <c r="A468" s="390">
        <v>279</v>
      </c>
      <c r="B468" s="292"/>
      <c r="C468" s="278"/>
      <c r="D468" s="293"/>
      <c r="E468" s="19"/>
      <c r="F468" s="20"/>
      <c r="G468" s="42"/>
      <c r="H468" s="213"/>
      <c r="I468" s="199"/>
      <c r="J468" s="193"/>
      <c r="K468" s="113" t="str">
        <f t="shared" si="39"/>
        <v/>
      </c>
      <c r="L468" s="115">
        <f t="shared" si="40"/>
        <v>1</v>
      </c>
      <c r="M468" s="114">
        <f t="shared" si="41"/>
        <v>0</v>
      </c>
    </row>
    <row r="469" spans="1:14" ht="30.2" customHeight="1" thickBot="1" x14ac:dyDescent="0.3">
      <c r="A469" s="391">
        <v>280</v>
      </c>
      <c r="B469" s="294"/>
      <c r="C469" s="279"/>
      <c r="D469" s="295"/>
      <c r="E469" s="21"/>
      <c r="F469" s="22"/>
      <c r="G469" s="44"/>
      <c r="H469" s="214"/>
      <c r="I469" s="200"/>
      <c r="J469" s="194"/>
      <c r="K469" s="113" t="str">
        <f t="shared" si="39"/>
        <v/>
      </c>
      <c r="L469" s="115">
        <f t="shared" si="40"/>
        <v>1</v>
      </c>
      <c r="M469" s="114">
        <f t="shared" si="41"/>
        <v>0</v>
      </c>
    </row>
    <row r="470" spans="1:14" ht="30.2" customHeight="1" thickBot="1" x14ac:dyDescent="0.3">
      <c r="A470" s="46"/>
      <c r="B470" s="46"/>
      <c r="C470" s="46"/>
      <c r="D470" s="46"/>
      <c r="E470" s="46"/>
      <c r="F470" s="46"/>
      <c r="G470" s="46"/>
      <c r="H470" s="376" t="s">
        <v>35</v>
      </c>
      <c r="I470" s="195">
        <f>SUM(I450:I469)+I436</f>
        <v>0</v>
      </c>
      <c r="J470" s="222"/>
      <c r="K470" s="68"/>
      <c r="L470" s="112">
        <f>IF(I470&gt;I436,ROW(A476),0)</f>
        <v>0</v>
      </c>
      <c r="M470" s="39"/>
      <c r="N470" s="109">
        <f>IF(I470&gt;I436,ROW(A476),0)</f>
        <v>0</v>
      </c>
    </row>
    <row r="471" spans="1:14" ht="30.2" customHeight="1" x14ac:dyDescent="0.25">
      <c r="A471" s="46"/>
      <c r="B471" s="46"/>
      <c r="C471" s="46"/>
      <c r="D471" s="46"/>
      <c r="E471" s="46"/>
      <c r="F471" s="46"/>
      <c r="G471" s="46"/>
      <c r="H471" s="46"/>
      <c r="I471" s="46"/>
      <c r="J471" s="46"/>
      <c r="K471" s="68"/>
      <c r="L471" s="39"/>
      <c r="M471" s="39"/>
    </row>
    <row r="472" spans="1:14" ht="30.2" customHeight="1" x14ac:dyDescent="0.25">
      <c r="A472" s="143" t="s">
        <v>136</v>
      </c>
      <c r="B472" s="64"/>
      <c r="C472" s="64"/>
      <c r="D472" s="46"/>
      <c r="E472" s="46"/>
      <c r="F472" s="46"/>
      <c r="G472" s="46"/>
      <c r="H472" s="46"/>
      <c r="I472" s="46"/>
      <c r="J472" s="46"/>
      <c r="K472" s="68"/>
      <c r="L472" s="39"/>
      <c r="M472" s="39"/>
    </row>
    <row r="473" spans="1:14" ht="30.2" customHeight="1" x14ac:dyDescent="0.25">
      <c r="A473" s="46"/>
      <c r="B473" s="46"/>
      <c r="C473" s="46"/>
      <c r="D473" s="46"/>
      <c r="E473" s="46"/>
      <c r="F473" s="46"/>
      <c r="G473" s="46"/>
      <c r="H473" s="46"/>
      <c r="I473" s="46"/>
      <c r="J473" s="46"/>
      <c r="K473" s="68"/>
      <c r="L473" s="39"/>
      <c r="M473" s="39"/>
    </row>
    <row r="474" spans="1:14" ht="30.2" customHeight="1" x14ac:dyDescent="0.3">
      <c r="A474" s="352" t="s">
        <v>32</v>
      </c>
      <c r="B474" s="233"/>
      <c r="C474" s="233"/>
      <c r="D474" s="354">
        <f ca="1">imzatarihi</f>
        <v>46091</v>
      </c>
      <c r="E474" s="379" t="s">
        <v>33</v>
      </c>
      <c r="F474" s="355" t="str">
        <f>IF(kurulusyetkilisi&gt;0,kurulusyetkilisi,"")</f>
        <v/>
      </c>
      <c r="G474" s="46"/>
      <c r="H474" s="46"/>
      <c r="I474" s="46"/>
      <c r="J474" s="46"/>
      <c r="K474" s="68"/>
      <c r="L474" s="39"/>
      <c r="M474" s="39"/>
    </row>
    <row r="475" spans="1:14" ht="30.2" customHeight="1" x14ac:dyDescent="0.3">
      <c r="A475" s="46"/>
      <c r="B475" s="46"/>
      <c r="C475" s="46"/>
      <c r="D475" s="234"/>
      <c r="E475" s="379" t="s">
        <v>34</v>
      </c>
      <c r="F475" s="46"/>
      <c r="G475" s="46"/>
      <c r="H475" s="233"/>
      <c r="I475" s="46"/>
      <c r="J475" s="46"/>
      <c r="K475" s="68"/>
      <c r="L475" s="39"/>
      <c r="M475" s="39"/>
    </row>
    <row r="476" spans="1:14" ht="30.2" customHeight="1" x14ac:dyDescent="0.25">
      <c r="A476" s="46"/>
      <c r="B476" s="46"/>
      <c r="C476" s="46"/>
      <c r="D476" s="46"/>
      <c r="E476" s="46"/>
      <c r="F476" s="46"/>
      <c r="G476" s="46"/>
      <c r="H476" s="46"/>
      <c r="I476" s="46"/>
      <c r="J476" s="46"/>
      <c r="K476" s="68"/>
      <c r="L476" s="39"/>
      <c r="M476" s="39"/>
    </row>
    <row r="477" spans="1:14" ht="30.2" customHeight="1" x14ac:dyDescent="0.25">
      <c r="A477" s="555" t="s">
        <v>105</v>
      </c>
      <c r="B477" s="555"/>
      <c r="C477" s="555"/>
      <c r="D477" s="555"/>
      <c r="E477" s="555"/>
      <c r="F477" s="555"/>
      <c r="G477" s="555"/>
      <c r="H477" s="555"/>
      <c r="I477" s="555"/>
      <c r="J477" s="555"/>
      <c r="K477" s="66"/>
      <c r="L477" s="39"/>
      <c r="M477" s="39"/>
    </row>
    <row r="478" spans="1:14" ht="30.2" customHeight="1" x14ac:dyDescent="0.25">
      <c r="A478" s="508" t="str">
        <f>IF(YilDonem&lt;&gt;"",CONCATENATE(YilDonem," dönemine aittir."),"")</f>
        <v/>
      </c>
      <c r="B478" s="508"/>
      <c r="C478" s="508"/>
      <c r="D478" s="508"/>
      <c r="E478" s="508"/>
      <c r="F478" s="508"/>
      <c r="G478" s="508"/>
      <c r="H478" s="508"/>
      <c r="I478" s="508"/>
      <c r="J478" s="508"/>
      <c r="K478" s="66"/>
      <c r="L478" s="39"/>
      <c r="M478" s="39"/>
    </row>
    <row r="479" spans="1:14" ht="30.2" customHeight="1" thickBot="1" x14ac:dyDescent="0.3">
      <c r="A479" s="545" t="s">
        <v>129</v>
      </c>
      <c r="B479" s="545"/>
      <c r="C479" s="545"/>
      <c r="D479" s="545"/>
      <c r="E479" s="545"/>
      <c r="F479" s="545"/>
      <c r="G479" s="545"/>
      <c r="H479" s="545"/>
      <c r="I479" s="545"/>
      <c r="J479" s="545"/>
      <c r="K479" s="66"/>
      <c r="L479" s="39"/>
      <c r="M479" s="39"/>
    </row>
    <row r="480" spans="1:14" ht="30.2" customHeight="1" thickBot="1" x14ac:dyDescent="0.3">
      <c r="A480" s="546" t="s">
        <v>167</v>
      </c>
      <c r="B480" s="547"/>
      <c r="C480" s="547"/>
      <c r="D480" s="548"/>
      <c r="E480" s="546" t="str">
        <f>IF(ProjeNo&gt;0,ProjeNo,"")</f>
        <v/>
      </c>
      <c r="F480" s="547"/>
      <c r="G480" s="547"/>
      <c r="H480" s="547"/>
      <c r="I480" s="547"/>
      <c r="J480" s="548"/>
      <c r="K480" s="66"/>
      <c r="L480" s="39"/>
      <c r="M480" s="39"/>
    </row>
    <row r="481" spans="1:15" ht="30.2" customHeight="1" thickBot="1" x14ac:dyDescent="0.3">
      <c r="A481" s="549" t="s">
        <v>168</v>
      </c>
      <c r="B481" s="550"/>
      <c r="C481" s="550"/>
      <c r="D481" s="551"/>
      <c r="E481" s="552" t="str">
        <f>IF(ProjeAdi&gt;0,ProjeAdi,"")</f>
        <v/>
      </c>
      <c r="F481" s="553"/>
      <c r="G481" s="553"/>
      <c r="H481" s="553"/>
      <c r="I481" s="553"/>
      <c r="J481" s="554"/>
      <c r="K481" s="66"/>
      <c r="L481" s="39"/>
      <c r="M481" s="39"/>
    </row>
    <row r="482" spans="1:15" s="26" customFormat="1" ht="30.2" customHeight="1" thickBot="1" x14ac:dyDescent="0.3">
      <c r="A482" s="543" t="s">
        <v>3</v>
      </c>
      <c r="B482" s="543" t="s">
        <v>182</v>
      </c>
      <c r="C482" s="543" t="s">
        <v>183</v>
      </c>
      <c r="D482" s="543" t="s">
        <v>102</v>
      </c>
      <c r="E482" s="543" t="s">
        <v>103</v>
      </c>
      <c r="F482" s="543" t="s">
        <v>104</v>
      </c>
      <c r="G482" s="543" t="s">
        <v>82</v>
      </c>
      <c r="H482" s="543" t="s">
        <v>83</v>
      </c>
      <c r="I482" s="363" t="s">
        <v>84</v>
      </c>
      <c r="J482" s="363" t="s">
        <v>84</v>
      </c>
      <c r="K482" s="67"/>
      <c r="L482" s="40"/>
      <c r="M482" s="40"/>
      <c r="N482" s="70"/>
      <c r="O482" s="70"/>
    </row>
    <row r="483" spans="1:15" ht="30.2" customHeight="1" thickBot="1" x14ac:dyDescent="0.3">
      <c r="A483" s="559"/>
      <c r="B483" s="544"/>
      <c r="C483" s="544"/>
      <c r="D483" s="559"/>
      <c r="E483" s="559"/>
      <c r="F483" s="559"/>
      <c r="G483" s="559"/>
      <c r="H483" s="559"/>
      <c r="I483" s="395" t="s">
        <v>85</v>
      </c>
      <c r="J483" s="395" t="s">
        <v>88</v>
      </c>
      <c r="K483" s="66"/>
      <c r="L483" s="39"/>
      <c r="M483" s="39"/>
    </row>
    <row r="484" spans="1:15" ht="30.2" customHeight="1" x14ac:dyDescent="0.25">
      <c r="A484" s="388">
        <v>281</v>
      </c>
      <c r="B484" s="290"/>
      <c r="C484" s="277"/>
      <c r="D484" s="291"/>
      <c r="E484" s="27"/>
      <c r="F484" s="41"/>
      <c r="G484" s="28"/>
      <c r="H484" s="212"/>
      <c r="I484" s="198"/>
      <c r="J484" s="186"/>
      <c r="K484" s="113" t="str">
        <f>IF(AND(COUNTA(D484:F484)&gt;0,L484=1),"Belge Tarihi,Belge Numarası ve KDV Dahil Tutar doldurulduktan sonra KDV Hariç Tutar doldurulabilir.","")</f>
        <v/>
      </c>
      <c r="L484" s="115">
        <f>IF(COUNTA(G484:H484)+COUNTA(J484)=3,0,1)</f>
        <v>1</v>
      </c>
      <c r="M484" s="114">
        <f>IF(L484=1,0,100000000)</f>
        <v>0</v>
      </c>
    </row>
    <row r="485" spans="1:15" ht="30.2" customHeight="1" x14ac:dyDescent="0.25">
      <c r="A485" s="390">
        <v>282</v>
      </c>
      <c r="B485" s="292"/>
      <c r="C485" s="278"/>
      <c r="D485" s="293"/>
      <c r="E485" s="19"/>
      <c r="F485" s="20"/>
      <c r="G485" s="42"/>
      <c r="H485" s="213"/>
      <c r="I485" s="199"/>
      <c r="J485" s="193"/>
      <c r="K485" s="113" t="str">
        <f t="shared" ref="K485:K503" si="42">IF(AND(COUNTA(D485:F485)&gt;0,L485=1),"Belge Tarihi,Belge Numarası ve KDV Dahil Tutar doldurulduktan sonra KDV Hariç Tutar doldurulabilir.","")</f>
        <v/>
      </c>
      <c r="L485" s="115">
        <f t="shared" ref="L485:L503" si="43">IF(COUNTA(G485:H485)+COUNTA(J485)=3,0,1)</f>
        <v>1</v>
      </c>
      <c r="M485" s="114">
        <f t="shared" ref="M485:M503" si="44">IF(L485=1,0,100000000)</f>
        <v>0</v>
      </c>
    </row>
    <row r="486" spans="1:15" ht="30.2" customHeight="1" x14ac:dyDescent="0.25">
      <c r="A486" s="390">
        <v>283</v>
      </c>
      <c r="B486" s="292"/>
      <c r="C486" s="278"/>
      <c r="D486" s="293"/>
      <c r="E486" s="19"/>
      <c r="F486" s="20"/>
      <c r="G486" s="42"/>
      <c r="H486" s="213"/>
      <c r="I486" s="199"/>
      <c r="J486" s="193"/>
      <c r="K486" s="113" t="str">
        <f t="shared" si="42"/>
        <v/>
      </c>
      <c r="L486" s="115">
        <f t="shared" si="43"/>
        <v>1</v>
      </c>
      <c r="M486" s="114">
        <f t="shared" si="44"/>
        <v>0</v>
      </c>
    </row>
    <row r="487" spans="1:15" ht="30.2" customHeight="1" x14ac:dyDescent="0.25">
      <c r="A487" s="390">
        <v>284</v>
      </c>
      <c r="B487" s="292"/>
      <c r="C487" s="278"/>
      <c r="D487" s="293"/>
      <c r="E487" s="19"/>
      <c r="F487" s="20"/>
      <c r="G487" s="42"/>
      <c r="H487" s="213"/>
      <c r="I487" s="199"/>
      <c r="J487" s="193"/>
      <c r="K487" s="113" t="str">
        <f t="shared" si="42"/>
        <v/>
      </c>
      <c r="L487" s="115">
        <f t="shared" si="43"/>
        <v>1</v>
      </c>
      <c r="M487" s="114">
        <f t="shared" si="44"/>
        <v>0</v>
      </c>
    </row>
    <row r="488" spans="1:15" ht="30.2" customHeight="1" x14ac:dyDescent="0.25">
      <c r="A488" s="390">
        <v>285</v>
      </c>
      <c r="B488" s="292"/>
      <c r="C488" s="278"/>
      <c r="D488" s="293"/>
      <c r="E488" s="19"/>
      <c r="F488" s="20"/>
      <c r="G488" s="42"/>
      <c r="H488" s="213"/>
      <c r="I488" s="199"/>
      <c r="J488" s="193"/>
      <c r="K488" s="113" t="str">
        <f t="shared" si="42"/>
        <v/>
      </c>
      <c r="L488" s="115">
        <f t="shared" si="43"/>
        <v>1</v>
      </c>
      <c r="M488" s="114">
        <f t="shared" si="44"/>
        <v>0</v>
      </c>
    </row>
    <row r="489" spans="1:15" ht="30.2" customHeight="1" x14ac:dyDescent="0.25">
      <c r="A489" s="390">
        <v>286</v>
      </c>
      <c r="B489" s="292"/>
      <c r="C489" s="278"/>
      <c r="D489" s="293"/>
      <c r="E489" s="19"/>
      <c r="F489" s="20"/>
      <c r="G489" s="42"/>
      <c r="H489" s="213"/>
      <c r="I489" s="199"/>
      <c r="J489" s="193"/>
      <c r="K489" s="113" t="str">
        <f t="shared" si="42"/>
        <v/>
      </c>
      <c r="L489" s="115">
        <f t="shared" si="43"/>
        <v>1</v>
      </c>
      <c r="M489" s="114">
        <f t="shared" si="44"/>
        <v>0</v>
      </c>
    </row>
    <row r="490" spans="1:15" ht="30.2" customHeight="1" x14ac:dyDescent="0.25">
      <c r="A490" s="390">
        <v>287</v>
      </c>
      <c r="B490" s="292"/>
      <c r="C490" s="278"/>
      <c r="D490" s="293"/>
      <c r="E490" s="19"/>
      <c r="F490" s="20"/>
      <c r="G490" s="42"/>
      <c r="H490" s="213"/>
      <c r="I490" s="199"/>
      <c r="J490" s="193"/>
      <c r="K490" s="113" t="str">
        <f t="shared" si="42"/>
        <v/>
      </c>
      <c r="L490" s="115">
        <f t="shared" si="43"/>
        <v>1</v>
      </c>
      <c r="M490" s="114">
        <f t="shared" si="44"/>
        <v>0</v>
      </c>
    </row>
    <row r="491" spans="1:15" ht="30.2" customHeight="1" x14ac:dyDescent="0.25">
      <c r="A491" s="390">
        <v>288</v>
      </c>
      <c r="B491" s="292"/>
      <c r="C491" s="278"/>
      <c r="D491" s="293"/>
      <c r="E491" s="19"/>
      <c r="F491" s="20"/>
      <c r="G491" s="42"/>
      <c r="H491" s="213"/>
      <c r="I491" s="199"/>
      <c r="J491" s="193"/>
      <c r="K491" s="113" t="str">
        <f t="shared" si="42"/>
        <v/>
      </c>
      <c r="L491" s="115">
        <f t="shared" si="43"/>
        <v>1</v>
      </c>
      <c r="M491" s="114">
        <f t="shared" si="44"/>
        <v>0</v>
      </c>
    </row>
    <row r="492" spans="1:15" ht="30.2" customHeight="1" x14ac:dyDescent="0.25">
      <c r="A492" s="390">
        <v>289</v>
      </c>
      <c r="B492" s="292"/>
      <c r="C492" s="278"/>
      <c r="D492" s="293"/>
      <c r="E492" s="19"/>
      <c r="F492" s="20"/>
      <c r="G492" s="42"/>
      <c r="H492" s="213"/>
      <c r="I492" s="199"/>
      <c r="J492" s="193"/>
      <c r="K492" s="113" t="str">
        <f t="shared" si="42"/>
        <v/>
      </c>
      <c r="L492" s="115">
        <f t="shared" si="43"/>
        <v>1</v>
      </c>
      <c r="M492" s="114">
        <f t="shared" si="44"/>
        <v>0</v>
      </c>
    </row>
    <row r="493" spans="1:15" ht="30.2" customHeight="1" x14ac:dyDescent="0.25">
      <c r="A493" s="390">
        <v>290</v>
      </c>
      <c r="B493" s="292"/>
      <c r="C493" s="278"/>
      <c r="D493" s="293"/>
      <c r="E493" s="19"/>
      <c r="F493" s="20"/>
      <c r="G493" s="42"/>
      <c r="H493" s="213"/>
      <c r="I493" s="199"/>
      <c r="J493" s="193"/>
      <c r="K493" s="113" t="str">
        <f t="shared" si="42"/>
        <v/>
      </c>
      <c r="L493" s="115">
        <f t="shared" si="43"/>
        <v>1</v>
      </c>
      <c r="M493" s="114">
        <f t="shared" si="44"/>
        <v>0</v>
      </c>
    </row>
    <row r="494" spans="1:15" ht="30.2" customHeight="1" x14ac:dyDescent="0.25">
      <c r="A494" s="390">
        <v>291</v>
      </c>
      <c r="B494" s="292"/>
      <c r="C494" s="278"/>
      <c r="D494" s="293"/>
      <c r="E494" s="19"/>
      <c r="F494" s="20"/>
      <c r="G494" s="42"/>
      <c r="H494" s="213"/>
      <c r="I494" s="199"/>
      <c r="J494" s="193"/>
      <c r="K494" s="113" t="str">
        <f t="shared" si="42"/>
        <v/>
      </c>
      <c r="L494" s="115">
        <f t="shared" si="43"/>
        <v>1</v>
      </c>
      <c r="M494" s="114">
        <f t="shared" si="44"/>
        <v>0</v>
      </c>
    </row>
    <row r="495" spans="1:15" ht="30.2" customHeight="1" x14ac:dyDescent="0.25">
      <c r="A495" s="390">
        <v>292</v>
      </c>
      <c r="B495" s="292"/>
      <c r="C495" s="278"/>
      <c r="D495" s="293"/>
      <c r="E495" s="19"/>
      <c r="F495" s="20"/>
      <c r="G495" s="42"/>
      <c r="H495" s="213"/>
      <c r="I495" s="199"/>
      <c r="J495" s="193"/>
      <c r="K495" s="113" t="str">
        <f t="shared" si="42"/>
        <v/>
      </c>
      <c r="L495" s="115">
        <f t="shared" si="43"/>
        <v>1</v>
      </c>
      <c r="M495" s="114">
        <f t="shared" si="44"/>
        <v>0</v>
      </c>
    </row>
    <row r="496" spans="1:15" ht="30.2" customHeight="1" x14ac:dyDescent="0.25">
      <c r="A496" s="390">
        <v>293</v>
      </c>
      <c r="B496" s="292"/>
      <c r="C496" s="278"/>
      <c r="D496" s="293"/>
      <c r="E496" s="19"/>
      <c r="F496" s="20"/>
      <c r="G496" s="42"/>
      <c r="H496" s="213"/>
      <c r="I496" s="199"/>
      <c r="J496" s="193"/>
      <c r="K496" s="113" t="str">
        <f t="shared" si="42"/>
        <v/>
      </c>
      <c r="L496" s="115">
        <f t="shared" si="43"/>
        <v>1</v>
      </c>
      <c r="M496" s="114">
        <f t="shared" si="44"/>
        <v>0</v>
      </c>
    </row>
    <row r="497" spans="1:15" ht="30.2" customHeight="1" x14ac:dyDescent="0.25">
      <c r="A497" s="390">
        <v>294</v>
      </c>
      <c r="B497" s="292"/>
      <c r="C497" s="278"/>
      <c r="D497" s="293"/>
      <c r="E497" s="19"/>
      <c r="F497" s="20"/>
      <c r="G497" s="42"/>
      <c r="H497" s="213"/>
      <c r="I497" s="199"/>
      <c r="J497" s="193"/>
      <c r="K497" s="113" t="str">
        <f t="shared" si="42"/>
        <v/>
      </c>
      <c r="L497" s="115">
        <f t="shared" si="43"/>
        <v>1</v>
      </c>
      <c r="M497" s="114">
        <f t="shared" si="44"/>
        <v>0</v>
      </c>
      <c r="N497" s="71"/>
      <c r="O497" s="71"/>
    </row>
    <row r="498" spans="1:15" ht="30.2" customHeight="1" x14ac:dyDescent="0.25">
      <c r="A498" s="390">
        <v>295</v>
      </c>
      <c r="B498" s="292"/>
      <c r="C498" s="278"/>
      <c r="D498" s="293"/>
      <c r="E498" s="19"/>
      <c r="F498" s="20"/>
      <c r="G498" s="42"/>
      <c r="H498" s="213"/>
      <c r="I498" s="199"/>
      <c r="J498" s="193"/>
      <c r="K498" s="113" t="str">
        <f t="shared" si="42"/>
        <v/>
      </c>
      <c r="L498" s="115">
        <f t="shared" si="43"/>
        <v>1</v>
      </c>
      <c r="M498" s="114">
        <f t="shared" si="44"/>
        <v>0</v>
      </c>
    </row>
    <row r="499" spans="1:15" ht="30.2" customHeight="1" x14ac:dyDescent="0.25">
      <c r="A499" s="390">
        <v>296</v>
      </c>
      <c r="B499" s="292"/>
      <c r="C499" s="278"/>
      <c r="D499" s="293"/>
      <c r="E499" s="19"/>
      <c r="F499" s="20"/>
      <c r="G499" s="42"/>
      <c r="H499" s="213"/>
      <c r="I499" s="199"/>
      <c r="J499" s="193"/>
      <c r="K499" s="113" t="str">
        <f t="shared" si="42"/>
        <v/>
      </c>
      <c r="L499" s="115">
        <f t="shared" si="43"/>
        <v>1</v>
      </c>
      <c r="M499" s="114">
        <f t="shared" si="44"/>
        <v>0</v>
      </c>
    </row>
    <row r="500" spans="1:15" ht="30.2" customHeight="1" x14ac:dyDescent="0.25">
      <c r="A500" s="390">
        <v>297</v>
      </c>
      <c r="B500" s="292"/>
      <c r="C500" s="278"/>
      <c r="D500" s="293"/>
      <c r="E500" s="19"/>
      <c r="F500" s="20"/>
      <c r="G500" s="42"/>
      <c r="H500" s="213"/>
      <c r="I500" s="199"/>
      <c r="J500" s="193"/>
      <c r="K500" s="113" t="str">
        <f t="shared" si="42"/>
        <v/>
      </c>
      <c r="L500" s="115">
        <f t="shared" si="43"/>
        <v>1</v>
      </c>
      <c r="M500" s="114">
        <f t="shared" si="44"/>
        <v>0</v>
      </c>
    </row>
    <row r="501" spans="1:15" ht="30.2" customHeight="1" x14ac:dyDescent="0.25">
      <c r="A501" s="390">
        <v>298</v>
      </c>
      <c r="B501" s="292"/>
      <c r="C501" s="278"/>
      <c r="D501" s="293"/>
      <c r="E501" s="19"/>
      <c r="F501" s="20"/>
      <c r="G501" s="42"/>
      <c r="H501" s="213"/>
      <c r="I501" s="199"/>
      <c r="J501" s="193"/>
      <c r="K501" s="113" t="str">
        <f t="shared" si="42"/>
        <v/>
      </c>
      <c r="L501" s="115">
        <f t="shared" si="43"/>
        <v>1</v>
      </c>
      <c r="M501" s="114">
        <f t="shared" si="44"/>
        <v>0</v>
      </c>
    </row>
    <row r="502" spans="1:15" ht="30.2" customHeight="1" x14ac:dyDescent="0.25">
      <c r="A502" s="390">
        <v>299</v>
      </c>
      <c r="B502" s="292"/>
      <c r="C502" s="278"/>
      <c r="D502" s="293"/>
      <c r="E502" s="19"/>
      <c r="F502" s="20"/>
      <c r="G502" s="42"/>
      <c r="H502" s="213"/>
      <c r="I502" s="199"/>
      <c r="J502" s="193"/>
      <c r="K502" s="113" t="str">
        <f t="shared" si="42"/>
        <v/>
      </c>
      <c r="L502" s="115">
        <f t="shared" si="43"/>
        <v>1</v>
      </c>
      <c r="M502" s="114">
        <f t="shared" si="44"/>
        <v>0</v>
      </c>
    </row>
    <row r="503" spans="1:15" ht="30.2" customHeight="1" thickBot="1" x14ac:dyDescent="0.3">
      <c r="A503" s="391">
        <v>300</v>
      </c>
      <c r="B503" s="294"/>
      <c r="C503" s="279"/>
      <c r="D503" s="295"/>
      <c r="E503" s="21"/>
      <c r="F503" s="22"/>
      <c r="G503" s="44"/>
      <c r="H503" s="214"/>
      <c r="I503" s="200"/>
      <c r="J503" s="194"/>
      <c r="K503" s="113" t="str">
        <f t="shared" si="42"/>
        <v/>
      </c>
      <c r="L503" s="115">
        <f t="shared" si="43"/>
        <v>1</v>
      </c>
      <c r="M503" s="114">
        <f t="shared" si="44"/>
        <v>0</v>
      </c>
    </row>
    <row r="504" spans="1:15" ht="30.2" customHeight="1" thickBot="1" x14ac:dyDescent="0.3">
      <c r="A504" s="46"/>
      <c r="B504" s="46"/>
      <c r="C504" s="46"/>
      <c r="D504" s="46"/>
      <c r="E504" s="46"/>
      <c r="F504" s="46"/>
      <c r="G504" s="46"/>
      <c r="H504" s="376" t="s">
        <v>35</v>
      </c>
      <c r="I504" s="195">
        <f>SUM(I484:I503)+I470</f>
        <v>0</v>
      </c>
      <c r="J504" s="222"/>
      <c r="K504" s="68"/>
      <c r="L504" s="112">
        <f>IF(I504&gt;I470,ROW(A510),0)</f>
        <v>0</v>
      </c>
      <c r="M504" s="39"/>
      <c r="N504" s="109">
        <f>IF(I504&gt;I470,ROW(A510),0)</f>
        <v>0</v>
      </c>
    </row>
    <row r="505" spans="1:15" ht="30.2" customHeight="1" x14ac:dyDescent="0.25">
      <c r="A505" s="46"/>
      <c r="B505" s="46"/>
      <c r="C505" s="46"/>
      <c r="D505" s="46"/>
      <c r="E505" s="46"/>
      <c r="F505" s="46"/>
      <c r="G505" s="46"/>
      <c r="H505" s="46"/>
      <c r="I505" s="46"/>
      <c r="J505" s="46"/>
      <c r="K505" s="68"/>
      <c r="L505" s="39"/>
      <c r="M505" s="39"/>
    </row>
    <row r="506" spans="1:15" ht="30.2" customHeight="1" x14ac:dyDescent="0.25">
      <c r="A506" s="143" t="s">
        <v>136</v>
      </c>
      <c r="B506" s="64"/>
      <c r="C506" s="64"/>
      <c r="D506" s="46"/>
      <c r="E506" s="46"/>
      <c r="F506" s="46"/>
      <c r="G506" s="46"/>
      <c r="H506" s="46"/>
      <c r="I506" s="46"/>
      <c r="J506" s="46"/>
      <c r="K506" s="68"/>
      <c r="L506" s="39"/>
      <c r="M506" s="39"/>
    </row>
    <row r="507" spans="1:15" ht="30.2" customHeight="1" x14ac:dyDescent="0.25">
      <c r="A507" s="46"/>
      <c r="B507" s="46"/>
      <c r="C507" s="46"/>
      <c r="D507" s="46"/>
      <c r="E507" s="46"/>
      <c r="F507" s="46"/>
      <c r="G507" s="46"/>
      <c r="H507" s="46"/>
      <c r="I507" s="46"/>
      <c r="J507" s="46"/>
      <c r="K507" s="68"/>
      <c r="L507" s="39"/>
      <c r="M507" s="39"/>
    </row>
    <row r="508" spans="1:15" ht="30.2" customHeight="1" x14ac:dyDescent="0.3">
      <c r="A508" s="352" t="s">
        <v>32</v>
      </c>
      <c r="B508" s="233"/>
      <c r="C508" s="233"/>
      <c r="D508" s="354">
        <f ca="1">imzatarihi</f>
        <v>46091</v>
      </c>
      <c r="E508" s="379" t="s">
        <v>33</v>
      </c>
      <c r="F508" s="355" t="str">
        <f>IF(kurulusyetkilisi&gt;0,kurulusyetkilisi,"")</f>
        <v/>
      </c>
      <c r="G508" s="46"/>
      <c r="H508" s="46"/>
      <c r="I508" s="46"/>
      <c r="J508" s="46"/>
      <c r="K508" s="68"/>
      <c r="L508" s="39"/>
      <c r="M508" s="39"/>
    </row>
    <row r="509" spans="1:15" ht="30.2" customHeight="1" x14ac:dyDescent="0.3">
      <c r="A509" s="46"/>
      <c r="B509" s="46"/>
      <c r="C509" s="46"/>
      <c r="D509" s="234"/>
      <c r="E509" s="379" t="s">
        <v>34</v>
      </c>
      <c r="F509" s="46"/>
      <c r="G509" s="46"/>
      <c r="H509" s="233"/>
      <c r="I509" s="46"/>
      <c r="J509" s="46"/>
      <c r="K509" s="68"/>
      <c r="L509" s="39"/>
      <c r="M509" s="39"/>
    </row>
    <row r="510" spans="1:15" ht="30.2" customHeight="1" x14ac:dyDescent="0.25">
      <c r="A510" s="46"/>
      <c r="B510" s="46"/>
      <c r="C510" s="46"/>
      <c r="D510" s="46"/>
      <c r="E510" s="46"/>
      <c r="F510" s="46"/>
      <c r="G510" s="46"/>
      <c r="H510" s="46"/>
      <c r="I510" s="46"/>
      <c r="J510" s="46"/>
      <c r="K510" s="68"/>
      <c r="L510" s="39"/>
      <c r="M510" s="39"/>
    </row>
    <row r="511" spans="1:15" ht="30.2" customHeight="1" x14ac:dyDescent="0.25">
      <c r="A511" s="555" t="s">
        <v>105</v>
      </c>
      <c r="B511" s="555"/>
      <c r="C511" s="555"/>
      <c r="D511" s="555"/>
      <c r="E511" s="555"/>
      <c r="F511" s="555"/>
      <c r="G511" s="555"/>
      <c r="H511" s="555"/>
      <c r="I511" s="555"/>
      <c r="J511" s="555"/>
      <c r="K511" s="66"/>
      <c r="L511" s="39"/>
      <c r="M511" s="39"/>
    </row>
    <row r="512" spans="1:15" ht="30.2" customHeight="1" x14ac:dyDescent="0.25">
      <c r="A512" s="508" t="str">
        <f>IF(YilDonem&lt;&gt;"",CONCATENATE(YilDonem," dönemine aittir."),"")</f>
        <v/>
      </c>
      <c r="B512" s="508"/>
      <c r="C512" s="508"/>
      <c r="D512" s="508"/>
      <c r="E512" s="508"/>
      <c r="F512" s="508"/>
      <c r="G512" s="508"/>
      <c r="H512" s="508"/>
      <c r="I512" s="508"/>
      <c r="J512" s="508"/>
      <c r="K512" s="66"/>
      <c r="L512" s="39"/>
      <c r="M512" s="39"/>
    </row>
    <row r="513" spans="1:15" ht="30.2" customHeight="1" thickBot="1" x14ac:dyDescent="0.3">
      <c r="A513" s="545" t="s">
        <v>129</v>
      </c>
      <c r="B513" s="545"/>
      <c r="C513" s="545"/>
      <c r="D513" s="545"/>
      <c r="E513" s="545"/>
      <c r="F513" s="545"/>
      <c r="G513" s="545"/>
      <c r="H513" s="545"/>
      <c r="I513" s="545"/>
      <c r="J513" s="545"/>
      <c r="K513" s="66"/>
      <c r="L513" s="39"/>
      <c r="M513" s="39"/>
    </row>
    <row r="514" spans="1:15" ht="30.2" customHeight="1" thickBot="1" x14ac:dyDescent="0.3">
      <c r="A514" s="546" t="s">
        <v>167</v>
      </c>
      <c r="B514" s="547"/>
      <c r="C514" s="547"/>
      <c r="D514" s="548"/>
      <c r="E514" s="546" t="str">
        <f>IF(ProjeNo&gt;0,ProjeNo,"")</f>
        <v/>
      </c>
      <c r="F514" s="547"/>
      <c r="G514" s="547"/>
      <c r="H514" s="547"/>
      <c r="I514" s="547"/>
      <c r="J514" s="548"/>
      <c r="K514" s="66"/>
      <c r="L514" s="39"/>
      <c r="M514" s="39"/>
    </row>
    <row r="515" spans="1:15" ht="30.2" customHeight="1" thickBot="1" x14ac:dyDescent="0.3">
      <c r="A515" s="549" t="s">
        <v>168</v>
      </c>
      <c r="B515" s="550"/>
      <c r="C515" s="550"/>
      <c r="D515" s="551"/>
      <c r="E515" s="552" t="str">
        <f>IF(ProjeAdi&gt;0,ProjeAdi,"")</f>
        <v/>
      </c>
      <c r="F515" s="553"/>
      <c r="G515" s="553"/>
      <c r="H515" s="553"/>
      <c r="I515" s="553"/>
      <c r="J515" s="554"/>
      <c r="K515" s="66"/>
      <c r="L515" s="39"/>
      <c r="M515" s="39"/>
    </row>
    <row r="516" spans="1:15" s="26" customFormat="1" ht="30.2" customHeight="1" thickBot="1" x14ac:dyDescent="0.3">
      <c r="A516" s="543" t="s">
        <v>3</v>
      </c>
      <c r="B516" s="543" t="s">
        <v>182</v>
      </c>
      <c r="C516" s="543" t="s">
        <v>183</v>
      </c>
      <c r="D516" s="543" t="s">
        <v>102</v>
      </c>
      <c r="E516" s="543" t="s">
        <v>103</v>
      </c>
      <c r="F516" s="543" t="s">
        <v>104</v>
      </c>
      <c r="G516" s="543" t="s">
        <v>82</v>
      </c>
      <c r="H516" s="543" t="s">
        <v>83</v>
      </c>
      <c r="I516" s="363" t="s">
        <v>84</v>
      </c>
      <c r="J516" s="363" t="s">
        <v>84</v>
      </c>
      <c r="K516" s="67"/>
      <c r="L516" s="40"/>
      <c r="M516" s="40"/>
      <c r="N516" s="70"/>
      <c r="O516" s="70"/>
    </row>
    <row r="517" spans="1:15" ht="30.2" customHeight="1" thickBot="1" x14ac:dyDescent="0.3">
      <c r="A517" s="559"/>
      <c r="B517" s="544"/>
      <c r="C517" s="544"/>
      <c r="D517" s="559"/>
      <c r="E517" s="559"/>
      <c r="F517" s="559"/>
      <c r="G517" s="559"/>
      <c r="H517" s="559"/>
      <c r="I517" s="395" t="s">
        <v>85</v>
      </c>
      <c r="J517" s="395" t="s">
        <v>88</v>
      </c>
      <c r="K517" s="66"/>
      <c r="L517" s="39"/>
      <c r="M517" s="39"/>
    </row>
    <row r="518" spans="1:15" ht="30.2" customHeight="1" x14ac:dyDescent="0.25">
      <c r="A518" s="388">
        <v>301</v>
      </c>
      <c r="B518" s="290"/>
      <c r="C518" s="277"/>
      <c r="D518" s="291"/>
      <c r="E518" s="27"/>
      <c r="F518" s="41"/>
      <c r="G518" s="28"/>
      <c r="H518" s="212"/>
      <c r="I518" s="198"/>
      <c r="J518" s="186"/>
      <c r="K518" s="113" t="str">
        <f>IF(AND(COUNTA(D518:F518)&gt;0,L518=1),"Belge Tarihi,Belge Numarası ve KDV Dahil Tutar doldurulduktan sonra KDV Hariç Tutar doldurulabilir.","")</f>
        <v/>
      </c>
      <c r="L518" s="115">
        <f>IF(COUNTA(G518:H518)+COUNTA(J518)=3,0,1)</f>
        <v>1</v>
      </c>
      <c r="M518" s="114">
        <f>IF(L518=1,0,100000000)</f>
        <v>0</v>
      </c>
    </row>
    <row r="519" spans="1:15" ht="30.2" customHeight="1" x14ac:dyDescent="0.25">
      <c r="A519" s="390">
        <v>302</v>
      </c>
      <c r="B519" s="292"/>
      <c r="C519" s="278"/>
      <c r="D519" s="293"/>
      <c r="E519" s="19"/>
      <c r="F519" s="20"/>
      <c r="G519" s="42"/>
      <c r="H519" s="213"/>
      <c r="I519" s="199"/>
      <c r="J519" s="193"/>
      <c r="K519" s="113" t="str">
        <f t="shared" ref="K519:K537" si="45">IF(AND(COUNTA(D519:F519)&gt;0,L519=1),"Belge Tarihi,Belge Numarası ve KDV Dahil Tutar doldurulduktan sonra KDV Hariç Tutar doldurulabilir.","")</f>
        <v/>
      </c>
      <c r="L519" s="115">
        <f t="shared" ref="L519:L537" si="46">IF(COUNTA(G519:H519)+COUNTA(J519)=3,0,1)</f>
        <v>1</v>
      </c>
      <c r="M519" s="114">
        <f t="shared" ref="M519:M537" si="47">IF(L519=1,0,100000000)</f>
        <v>0</v>
      </c>
    </row>
    <row r="520" spans="1:15" ht="30.2" customHeight="1" x14ac:dyDescent="0.25">
      <c r="A520" s="390">
        <v>303</v>
      </c>
      <c r="B520" s="292"/>
      <c r="C520" s="278"/>
      <c r="D520" s="293"/>
      <c r="E520" s="19"/>
      <c r="F520" s="20"/>
      <c r="G520" s="42"/>
      <c r="H520" s="213"/>
      <c r="I520" s="199"/>
      <c r="J520" s="193"/>
      <c r="K520" s="113" t="str">
        <f t="shared" si="45"/>
        <v/>
      </c>
      <c r="L520" s="115">
        <f t="shared" si="46"/>
        <v>1</v>
      </c>
      <c r="M520" s="114">
        <f t="shared" si="47"/>
        <v>0</v>
      </c>
    </row>
    <row r="521" spans="1:15" ht="30.2" customHeight="1" x14ac:dyDescent="0.25">
      <c r="A521" s="390">
        <v>304</v>
      </c>
      <c r="B521" s="292"/>
      <c r="C521" s="278"/>
      <c r="D521" s="293"/>
      <c r="E521" s="19"/>
      <c r="F521" s="20"/>
      <c r="G521" s="42"/>
      <c r="H521" s="213"/>
      <c r="I521" s="199"/>
      <c r="J521" s="193"/>
      <c r="K521" s="113" t="str">
        <f t="shared" si="45"/>
        <v/>
      </c>
      <c r="L521" s="115">
        <f t="shared" si="46"/>
        <v>1</v>
      </c>
      <c r="M521" s="114">
        <f t="shared" si="47"/>
        <v>0</v>
      </c>
    </row>
    <row r="522" spans="1:15" ht="30.2" customHeight="1" x14ac:dyDescent="0.25">
      <c r="A522" s="390">
        <v>305</v>
      </c>
      <c r="B522" s="292"/>
      <c r="C522" s="278"/>
      <c r="D522" s="293"/>
      <c r="E522" s="19"/>
      <c r="F522" s="20"/>
      <c r="G522" s="42"/>
      <c r="H522" s="213"/>
      <c r="I522" s="199"/>
      <c r="J522" s="193"/>
      <c r="K522" s="113" t="str">
        <f t="shared" si="45"/>
        <v/>
      </c>
      <c r="L522" s="115">
        <f t="shared" si="46"/>
        <v>1</v>
      </c>
      <c r="M522" s="114">
        <f t="shared" si="47"/>
        <v>0</v>
      </c>
    </row>
    <row r="523" spans="1:15" ht="30.2" customHeight="1" x14ac:dyDescent="0.25">
      <c r="A523" s="390">
        <v>306</v>
      </c>
      <c r="B523" s="292"/>
      <c r="C523" s="278"/>
      <c r="D523" s="293"/>
      <c r="E523" s="19"/>
      <c r="F523" s="20"/>
      <c r="G523" s="42"/>
      <c r="H523" s="213"/>
      <c r="I523" s="199"/>
      <c r="J523" s="193"/>
      <c r="K523" s="113" t="str">
        <f t="shared" si="45"/>
        <v/>
      </c>
      <c r="L523" s="115">
        <f t="shared" si="46"/>
        <v>1</v>
      </c>
      <c r="M523" s="114">
        <f t="shared" si="47"/>
        <v>0</v>
      </c>
    </row>
    <row r="524" spans="1:15" ht="30.2" customHeight="1" x14ac:dyDescent="0.25">
      <c r="A524" s="390">
        <v>307</v>
      </c>
      <c r="B524" s="292"/>
      <c r="C524" s="278"/>
      <c r="D524" s="293"/>
      <c r="E524" s="19"/>
      <c r="F524" s="20"/>
      <c r="G524" s="42"/>
      <c r="H524" s="213"/>
      <c r="I524" s="199"/>
      <c r="J524" s="193"/>
      <c r="K524" s="113" t="str">
        <f t="shared" si="45"/>
        <v/>
      </c>
      <c r="L524" s="115">
        <f t="shared" si="46"/>
        <v>1</v>
      </c>
      <c r="M524" s="114">
        <f t="shared" si="47"/>
        <v>0</v>
      </c>
    </row>
    <row r="525" spans="1:15" ht="30.2" customHeight="1" x14ac:dyDescent="0.25">
      <c r="A525" s="390">
        <v>308</v>
      </c>
      <c r="B525" s="292"/>
      <c r="C525" s="278"/>
      <c r="D525" s="293"/>
      <c r="E525" s="19"/>
      <c r="F525" s="20"/>
      <c r="G525" s="42"/>
      <c r="H525" s="213"/>
      <c r="I525" s="199"/>
      <c r="J525" s="193"/>
      <c r="K525" s="113" t="str">
        <f t="shared" si="45"/>
        <v/>
      </c>
      <c r="L525" s="115">
        <f t="shared" si="46"/>
        <v>1</v>
      </c>
      <c r="M525" s="114">
        <f t="shared" si="47"/>
        <v>0</v>
      </c>
    </row>
    <row r="526" spans="1:15" ht="30.2" customHeight="1" x14ac:dyDescent="0.25">
      <c r="A526" s="390">
        <v>309</v>
      </c>
      <c r="B526" s="292"/>
      <c r="C526" s="278"/>
      <c r="D526" s="293"/>
      <c r="E526" s="19"/>
      <c r="F526" s="20"/>
      <c r="G526" s="42"/>
      <c r="H526" s="213"/>
      <c r="I526" s="199"/>
      <c r="J526" s="193"/>
      <c r="K526" s="113" t="str">
        <f t="shared" si="45"/>
        <v/>
      </c>
      <c r="L526" s="115">
        <f t="shared" si="46"/>
        <v>1</v>
      </c>
      <c r="M526" s="114">
        <f t="shared" si="47"/>
        <v>0</v>
      </c>
    </row>
    <row r="527" spans="1:15" ht="30.2" customHeight="1" x14ac:dyDescent="0.25">
      <c r="A527" s="390">
        <v>310</v>
      </c>
      <c r="B527" s="292"/>
      <c r="C527" s="278"/>
      <c r="D527" s="293"/>
      <c r="E527" s="19"/>
      <c r="F527" s="20"/>
      <c r="G527" s="42"/>
      <c r="H527" s="213"/>
      <c r="I527" s="199"/>
      <c r="J527" s="193"/>
      <c r="K527" s="113" t="str">
        <f t="shared" si="45"/>
        <v/>
      </c>
      <c r="L527" s="115">
        <f t="shared" si="46"/>
        <v>1</v>
      </c>
      <c r="M527" s="114">
        <f t="shared" si="47"/>
        <v>0</v>
      </c>
    </row>
    <row r="528" spans="1:15" ht="30.2" customHeight="1" x14ac:dyDescent="0.25">
      <c r="A528" s="390">
        <v>311</v>
      </c>
      <c r="B528" s="292"/>
      <c r="C528" s="278"/>
      <c r="D528" s="293"/>
      <c r="E528" s="19"/>
      <c r="F528" s="20"/>
      <c r="G528" s="42"/>
      <c r="H528" s="213"/>
      <c r="I528" s="199"/>
      <c r="J528" s="193"/>
      <c r="K528" s="113" t="str">
        <f t="shared" si="45"/>
        <v/>
      </c>
      <c r="L528" s="115">
        <f t="shared" si="46"/>
        <v>1</v>
      </c>
      <c r="M528" s="114">
        <f t="shared" si="47"/>
        <v>0</v>
      </c>
    </row>
    <row r="529" spans="1:15" ht="30.2" customHeight="1" x14ac:dyDescent="0.25">
      <c r="A529" s="390">
        <v>312</v>
      </c>
      <c r="B529" s="292"/>
      <c r="C529" s="278"/>
      <c r="D529" s="293"/>
      <c r="E529" s="19"/>
      <c r="F529" s="20"/>
      <c r="G529" s="42"/>
      <c r="H529" s="213"/>
      <c r="I529" s="199"/>
      <c r="J529" s="193"/>
      <c r="K529" s="113" t="str">
        <f t="shared" si="45"/>
        <v/>
      </c>
      <c r="L529" s="115">
        <f t="shared" si="46"/>
        <v>1</v>
      </c>
      <c r="M529" s="114">
        <f t="shared" si="47"/>
        <v>0</v>
      </c>
    </row>
    <row r="530" spans="1:15" ht="30.2" customHeight="1" x14ac:dyDescent="0.25">
      <c r="A530" s="390">
        <v>313</v>
      </c>
      <c r="B530" s="292"/>
      <c r="C530" s="278"/>
      <c r="D530" s="293"/>
      <c r="E530" s="19"/>
      <c r="F530" s="20"/>
      <c r="G530" s="42"/>
      <c r="H530" s="213"/>
      <c r="I530" s="199"/>
      <c r="J530" s="193"/>
      <c r="K530" s="113" t="str">
        <f t="shared" si="45"/>
        <v/>
      </c>
      <c r="L530" s="115">
        <f t="shared" si="46"/>
        <v>1</v>
      </c>
      <c r="M530" s="114">
        <f t="shared" si="47"/>
        <v>0</v>
      </c>
    </row>
    <row r="531" spans="1:15" ht="30.2" customHeight="1" x14ac:dyDescent="0.25">
      <c r="A531" s="390">
        <v>314</v>
      </c>
      <c r="B531" s="292"/>
      <c r="C531" s="278"/>
      <c r="D531" s="293"/>
      <c r="E531" s="19"/>
      <c r="F531" s="20"/>
      <c r="G531" s="42"/>
      <c r="H531" s="213"/>
      <c r="I531" s="199"/>
      <c r="J531" s="193"/>
      <c r="K531" s="113" t="str">
        <f t="shared" si="45"/>
        <v/>
      </c>
      <c r="L531" s="115">
        <f t="shared" si="46"/>
        <v>1</v>
      </c>
      <c r="M531" s="114">
        <f t="shared" si="47"/>
        <v>0</v>
      </c>
    </row>
    <row r="532" spans="1:15" ht="30.2" customHeight="1" x14ac:dyDescent="0.25">
      <c r="A532" s="390">
        <v>315</v>
      </c>
      <c r="B532" s="292"/>
      <c r="C532" s="278"/>
      <c r="D532" s="293"/>
      <c r="E532" s="19"/>
      <c r="F532" s="20"/>
      <c r="G532" s="42"/>
      <c r="H532" s="213"/>
      <c r="I532" s="199"/>
      <c r="J532" s="193"/>
      <c r="K532" s="113" t="str">
        <f t="shared" si="45"/>
        <v/>
      </c>
      <c r="L532" s="115">
        <f t="shared" si="46"/>
        <v>1</v>
      </c>
      <c r="M532" s="114">
        <f t="shared" si="47"/>
        <v>0</v>
      </c>
      <c r="N532" s="71"/>
      <c r="O532" s="71"/>
    </row>
    <row r="533" spans="1:15" ht="30.2" customHeight="1" x14ac:dyDescent="0.25">
      <c r="A533" s="390">
        <v>316</v>
      </c>
      <c r="B533" s="292"/>
      <c r="C533" s="278"/>
      <c r="D533" s="293"/>
      <c r="E533" s="19"/>
      <c r="F533" s="20"/>
      <c r="G533" s="42"/>
      <c r="H533" s="213"/>
      <c r="I533" s="199"/>
      <c r="J533" s="193"/>
      <c r="K533" s="113" t="str">
        <f t="shared" si="45"/>
        <v/>
      </c>
      <c r="L533" s="115">
        <f t="shared" si="46"/>
        <v>1</v>
      </c>
      <c r="M533" s="114">
        <f t="shared" si="47"/>
        <v>0</v>
      </c>
    </row>
    <row r="534" spans="1:15" ht="30.2" customHeight="1" x14ac:dyDescent="0.25">
      <c r="A534" s="390">
        <v>317</v>
      </c>
      <c r="B534" s="292"/>
      <c r="C534" s="278"/>
      <c r="D534" s="293"/>
      <c r="E534" s="19"/>
      <c r="F534" s="20"/>
      <c r="G534" s="42"/>
      <c r="H534" s="213"/>
      <c r="I534" s="199"/>
      <c r="J534" s="193"/>
      <c r="K534" s="113" t="str">
        <f t="shared" si="45"/>
        <v/>
      </c>
      <c r="L534" s="115">
        <f t="shared" si="46"/>
        <v>1</v>
      </c>
      <c r="M534" s="114">
        <f t="shared" si="47"/>
        <v>0</v>
      </c>
    </row>
    <row r="535" spans="1:15" ht="30.2" customHeight="1" x14ac:dyDescent="0.25">
      <c r="A535" s="390">
        <v>318</v>
      </c>
      <c r="B535" s="292"/>
      <c r="C535" s="278"/>
      <c r="D535" s="293"/>
      <c r="E535" s="19"/>
      <c r="F535" s="20"/>
      <c r="G535" s="42"/>
      <c r="H535" s="213"/>
      <c r="I535" s="199"/>
      <c r="J535" s="193"/>
      <c r="K535" s="113" t="str">
        <f t="shared" si="45"/>
        <v/>
      </c>
      <c r="L535" s="115">
        <f t="shared" si="46"/>
        <v>1</v>
      </c>
      <c r="M535" s="114">
        <f t="shared" si="47"/>
        <v>0</v>
      </c>
    </row>
    <row r="536" spans="1:15" ht="30.2" customHeight="1" x14ac:dyDescent="0.25">
      <c r="A536" s="390">
        <v>319</v>
      </c>
      <c r="B536" s="292"/>
      <c r="C536" s="278"/>
      <c r="D536" s="293"/>
      <c r="E536" s="19"/>
      <c r="F536" s="20"/>
      <c r="G536" s="42"/>
      <c r="H536" s="213"/>
      <c r="I536" s="199"/>
      <c r="J536" s="193"/>
      <c r="K536" s="113" t="str">
        <f t="shared" si="45"/>
        <v/>
      </c>
      <c r="L536" s="115">
        <f t="shared" si="46"/>
        <v>1</v>
      </c>
      <c r="M536" s="114">
        <f t="shared" si="47"/>
        <v>0</v>
      </c>
    </row>
    <row r="537" spans="1:15" ht="30.2" customHeight="1" thickBot="1" x14ac:dyDescent="0.3">
      <c r="A537" s="391">
        <v>320</v>
      </c>
      <c r="B537" s="294"/>
      <c r="C537" s="279"/>
      <c r="D537" s="295"/>
      <c r="E537" s="21"/>
      <c r="F537" s="22"/>
      <c r="G537" s="44"/>
      <c r="H537" s="214"/>
      <c r="I537" s="200"/>
      <c r="J537" s="194"/>
      <c r="K537" s="113" t="str">
        <f t="shared" si="45"/>
        <v/>
      </c>
      <c r="L537" s="115">
        <f t="shared" si="46"/>
        <v>1</v>
      </c>
      <c r="M537" s="114">
        <f t="shared" si="47"/>
        <v>0</v>
      </c>
    </row>
    <row r="538" spans="1:15" ht="30.2" customHeight="1" thickBot="1" x14ac:dyDescent="0.3">
      <c r="A538" s="46"/>
      <c r="B538" s="46"/>
      <c r="C538" s="46"/>
      <c r="D538" s="46"/>
      <c r="E538" s="46"/>
      <c r="F538" s="46"/>
      <c r="G538" s="46"/>
      <c r="H538" s="376" t="s">
        <v>35</v>
      </c>
      <c r="I538" s="195">
        <f>SUM(I518:I537)+I504</f>
        <v>0</v>
      </c>
      <c r="J538" s="222"/>
      <c r="K538" s="68"/>
      <c r="L538" s="112">
        <f>IF(I538&gt;I504,ROW(A544),0)</f>
        <v>0</v>
      </c>
      <c r="M538" s="39"/>
      <c r="N538" s="109">
        <f>IF(I538&gt;I504,ROW(A544),0)</f>
        <v>0</v>
      </c>
    </row>
    <row r="539" spans="1:15" ht="30.2" customHeight="1" x14ac:dyDescent="0.25">
      <c r="A539" s="46"/>
      <c r="B539" s="46"/>
      <c r="C539" s="46"/>
      <c r="D539" s="46"/>
      <c r="E539" s="46"/>
      <c r="F539" s="46"/>
      <c r="G539" s="46"/>
      <c r="H539" s="46"/>
      <c r="I539" s="46"/>
      <c r="J539" s="46"/>
      <c r="K539" s="68"/>
      <c r="L539" s="39"/>
      <c r="M539" s="39"/>
    </row>
    <row r="540" spans="1:15" ht="30.2" customHeight="1" x14ac:dyDescent="0.25">
      <c r="A540" s="143" t="s">
        <v>136</v>
      </c>
      <c r="B540" s="64"/>
      <c r="C540" s="64"/>
      <c r="D540" s="46"/>
      <c r="E540" s="46"/>
      <c r="F540" s="46"/>
      <c r="G540" s="46"/>
      <c r="H540" s="46"/>
      <c r="I540" s="46"/>
      <c r="J540" s="46"/>
      <c r="K540" s="68"/>
      <c r="L540" s="39"/>
      <c r="M540" s="39"/>
    </row>
    <row r="541" spans="1:15" ht="30.2" customHeight="1" x14ac:dyDescent="0.25">
      <c r="A541" s="46"/>
      <c r="B541" s="46"/>
      <c r="C541" s="46"/>
      <c r="D541" s="46"/>
      <c r="E541" s="46"/>
      <c r="F541" s="46"/>
      <c r="G541" s="46"/>
      <c r="H541" s="46"/>
      <c r="I541" s="46"/>
      <c r="J541" s="46"/>
      <c r="K541" s="68"/>
      <c r="L541" s="39"/>
      <c r="M541" s="39"/>
    </row>
    <row r="542" spans="1:15" ht="30.2" customHeight="1" x14ac:dyDescent="0.3">
      <c r="A542" s="352" t="s">
        <v>32</v>
      </c>
      <c r="B542" s="233"/>
      <c r="C542" s="233"/>
      <c r="D542" s="354">
        <f ca="1">imzatarihi</f>
        <v>46091</v>
      </c>
      <c r="E542" s="379" t="s">
        <v>33</v>
      </c>
      <c r="F542" s="355" t="str">
        <f>IF(kurulusyetkilisi&gt;0,kurulusyetkilisi,"")</f>
        <v/>
      </c>
      <c r="G542" s="46"/>
      <c r="H542" s="46"/>
      <c r="I542" s="46"/>
      <c r="J542" s="46"/>
      <c r="K542" s="68"/>
      <c r="L542" s="39"/>
      <c r="M542" s="39"/>
    </row>
    <row r="543" spans="1:15" ht="30.2" customHeight="1" x14ac:dyDescent="0.3">
      <c r="A543" s="46"/>
      <c r="B543" s="46"/>
      <c r="C543" s="46"/>
      <c r="D543" s="234"/>
      <c r="E543" s="379" t="s">
        <v>34</v>
      </c>
      <c r="F543" s="46"/>
      <c r="G543" s="46"/>
      <c r="H543" s="233"/>
      <c r="I543" s="46"/>
      <c r="J543" s="46"/>
      <c r="K543" s="68"/>
      <c r="L543" s="39"/>
      <c r="M543" s="39"/>
    </row>
    <row r="544" spans="1:15" ht="30.2" customHeight="1" x14ac:dyDescent="0.25">
      <c r="A544" s="46"/>
      <c r="B544" s="46"/>
      <c r="C544" s="46"/>
      <c r="D544" s="46"/>
      <c r="E544" s="46"/>
      <c r="F544" s="46"/>
      <c r="G544" s="46"/>
      <c r="H544" s="46"/>
      <c r="I544" s="46"/>
      <c r="J544" s="46"/>
      <c r="K544" s="68"/>
      <c r="L544" s="39"/>
      <c r="M544" s="39"/>
    </row>
    <row r="545" spans="1:15" ht="30.2" customHeight="1" x14ac:dyDescent="0.25">
      <c r="A545" s="555" t="s">
        <v>105</v>
      </c>
      <c r="B545" s="555"/>
      <c r="C545" s="555"/>
      <c r="D545" s="555"/>
      <c r="E545" s="555"/>
      <c r="F545" s="555"/>
      <c r="G545" s="555"/>
      <c r="H545" s="555"/>
      <c r="I545" s="555"/>
      <c r="J545" s="555"/>
      <c r="K545" s="66"/>
      <c r="L545" s="39"/>
      <c r="M545" s="39"/>
    </row>
    <row r="546" spans="1:15" ht="30.2" customHeight="1" x14ac:dyDescent="0.25">
      <c r="A546" s="508" t="str">
        <f>IF(YilDonem&lt;&gt;"",CONCATENATE(YilDonem," dönemine aittir."),"")</f>
        <v/>
      </c>
      <c r="B546" s="508"/>
      <c r="C546" s="508"/>
      <c r="D546" s="508"/>
      <c r="E546" s="508"/>
      <c r="F546" s="508"/>
      <c r="G546" s="508"/>
      <c r="H546" s="508"/>
      <c r="I546" s="508"/>
      <c r="J546" s="508"/>
      <c r="K546" s="66"/>
      <c r="L546" s="39"/>
      <c r="M546" s="39"/>
    </row>
    <row r="547" spans="1:15" ht="30.2" customHeight="1" thickBot="1" x14ac:dyDescent="0.3">
      <c r="A547" s="545" t="s">
        <v>129</v>
      </c>
      <c r="B547" s="545"/>
      <c r="C547" s="545"/>
      <c r="D547" s="545"/>
      <c r="E547" s="545"/>
      <c r="F547" s="545"/>
      <c r="G547" s="545"/>
      <c r="H547" s="545"/>
      <c r="I547" s="545"/>
      <c r="J547" s="545"/>
      <c r="K547" s="66"/>
      <c r="L547" s="39"/>
      <c r="M547" s="39"/>
    </row>
    <row r="548" spans="1:15" ht="30.2" customHeight="1" thickBot="1" x14ac:dyDescent="0.3">
      <c r="A548" s="546" t="s">
        <v>167</v>
      </c>
      <c r="B548" s="547"/>
      <c r="C548" s="547"/>
      <c r="D548" s="548"/>
      <c r="E548" s="546" t="str">
        <f>IF(ProjeNo&gt;0,ProjeNo,"")</f>
        <v/>
      </c>
      <c r="F548" s="547"/>
      <c r="G548" s="547"/>
      <c r="H548" s="547"/>
      <c r="I548" s="547"/>
      <c r="J548" s="548"/>
      <c r="K548" s="66"/>
      <c r="L548" s="39"/>
      <c r="M548" s="39"/>
    </row>
    <row r="549" spans="1:15" ht="30.2" customHeight="1" thickBot="1" x14ac:dyDescent="0.3">
      <c r="A549" s="549" t="s">
        <v>168</v>
      </c>
      <c r="B549" s="550"/>
      <c r="C549" s="550"/>
      <c r="D549" s="551"/>
      <c r="E549" s="552" t="str">
        <f>IF(ProjeAdi&gt;0,ProjeAdi,"")</f>
        <v/>
      </c>
      <c r="F549" s="553"/>
      <c r="G549" s="553"/>
      <c r="H549" s="553"/>
      <c r="I549" s="553"/>
      <c r="J549" s="554"/>
      <c r="K549" s="66"/>
      <c r="L549" s="39"/>
      <c r="M549" s="39"/>
    </row>
    <row r="550" spans="1:15" s="26" customFormat="1" ht="30.2" customHeight="1" thickBot="1" x14ac:dyDescent="0.3">
      <c r="A550" s="543" t="s">
        <v>3</v>
      </c>
      <c r="B550" s="543" t="s">
        <v>182</v>
      </c>
      <c r="C550" s="543" t="s">
        <v>183</v>
      </c>
      <c r="D550" s="543" t="s">
        <v>102</v>
      </c>
      <c r="E550" s="543" t="s">
        <v>103</v>
      </c>
      <c r="F550" s="543" t="s">
        <v>104</v>
      </c>
      <c r="G550" s="543" t="s">
        <v>82</v>
      </c>
      <c r="H550" s="543" t="s">
        <v>83</v>
      </c>
      <c r="I550" s="363" t="s">
        <v>84</v>
      </c>
      <c r="J550" s="363" t="s">
        <v>84</v>
      </c>
      <c r="K550" s="67"/>
      <c r="L550" s="40"/>
      <c r="M550" s="40"/>
      <c r="N550" s="70"/>
      <c r="O550" s="70"/>
    </row>
    <row r="551" spans="1:15" ht="30.2" customHeight="1" thickBot="1" x14ac:dyDescent="0.3">
      <c r="A551" s="559"/>
      <c r="B551" s="544"/>
      <c r="C551" s="544"/>
      <c r="D551" s="559"/>
      <c r="E551" s="559"/>
      <c r="F551" s="559"/>
      <c r="G551" s="559"/>
      <c r="H551" s="559"/>
      <c r="I551" s="395" t="s">
        <v>85</v>
      </c>
      <c r="J551" s="395" t="s">
        <v>88</v>
      </c>
      <c r="K551" s="66"/>
      <c r="L551" s="39"/>
      <c r="M551" s="39"/>
    </row>
    <row r="552" spans="1:15" ht="30.2" customHeight="1" x14ac:dyDescent="0.25">
      <c r="A552" s="388">
        <v>321</v>
      </c>
      <c r="B552" s="290"/>
      <c r="C552" s="277"/>
      <c r="D552" s="291"/>
      <c r="E552" s="27"/>
      <c r="F552" s="41"/>
      <c r="G552" s="28"/>
      <c r="H552" s="212"/>
      <c r="I552" s="198"/>
      <c r="J552" s="186"/>
      <c r="K552" s="113" t="str">
        <f>IF(AND(COUNTA(D552:F552)&gt;0,L552=1),"Belge Tarihi,Belge Numarası ve KDV Dahil Tutar doldurulduktan sonra KDV Hariç Tutar doldurulabilir.","")</f>
        <v/>
      </c>
      <c r="L552" s="115">
        <f>IF(COUNTA(G552:H552)+COUNTA(J552)=3,0,1)</f>
        <v>1</v>
      </c>
      <c r="M552" s="114">
        <f>IF(L552=1,0,100000000)</f>
        <v>0</v>
      </c>
    </row>
    <row r="553" spans="1:15" ht="30.2" customHeight="1" x14ac:dyDescent="0.25">
      <c r="A553" s="390">
        <v>322</v>
      </c>
      <c r="B553" s="292"/>
      <c r="C553" s="278"/>
      <c r="D553" s="293"/>
      <c r="E553" s="19"/>
      <c r="F553" s="20"/>
      <c r="G553" s="42"/>
      <c r="H553" s="213"/>
      <c r="I553" s="199"/>
      <c r="J553" s="193"/>
      <c r="K553" s="113" t="str">
        <f t="shared" ref="K553:K571" si="48">IF(AND(COUNTA(D553:F553)&gt;0,L553=1),"Belge Tarihi,Belge Numarası ve KDV Dahil Tutar doldurulduktan sonra KDV Hariç Tutar doldurulabilir.","")</f>
        <v/>
      </c>
      <c r="L553" s="115">
        <f t="shared" ref="L553:L571" si="49">IF(COUNTA(G553:H553)+COUNTA(J553)=3,0,1)</f>
        <v>1</v>
      </c>
      <c r="M553" s="114">
        <f t="shared" ref="M553:M571" si="50">IF(L553=1,0,100000000)</f>
        <v>0</v>
      </c>
    </row>
    <row r="554" spans="1:15" ht="30.2" customHeight="1" x14ac:dyDescent="0.25">
      <c r="A554" s="390">
        <v>323</v>
      </c>
      <c r="B554" s="292"/>
      <c r="C554" s="278"/>
      <c r="D554" s="293"/>
      <c r="E554" s="19"/>
      <c r="F554" s="20"/>
      <c r="G554" s="42"/>
      <c r="H554" s="213"/>
      <c r="I554" s="199"/>
      <c r="J554" s="193"/>
      <c r="K554" s="113" t="str">
        <f t="shared" si="48"/>
        <v/>
      </c>
      <c r="L554" s="115">
        <f t="shared" si="49"/>
        <v>1</v>
      </c>
      <c r="M554" s="114">
        <f t="shared" si="50"/>
        <v>0</v>
      </c>
    </row>
    <row r="555" spans="1:15" ht="30.2" customHeight="1" x14ac:dyDescent="0.25">
      <c r="A555" s="390">
        <v>324</v>
      </c>
      <c r="B555" s="292"/>
      <c r="C555" s="278"/>
      <c r="D555" s="293"/>
      <c r="E555" s="19"/>
      <c r="F555" s="20"/>
      <c r="G555" s="42"/>
      <c r="H555" s="213"/>
      <c r="I555" s="199"/>
      <c r="J555" s="193"/>
      <c r="K555" s="113" t="str">
        <f t="shared" si="48"/>
        <v/>
      </c>
      <c r="L555" s="115">
        <f t="shared" si="49"/>
        <v>1</v>
      </c>
      <c r="M555" s="114">
        <f t="shared" si="50"/>
        <v>0</v>
      </c>
    </row>
    <row r="556" spans="1:15" ht="30.2" customHeight="1" x14ac:dyDescent="0.25">
      <c r="A556" s="390">
        <v>325</v>
      </c>
      <c r="B556" s="292"/>
      <c r="C556" s="278"/>
      <c r="D556" s="293"/>
      <c r="E556" s="19"/>
      <c r="F556" s="20"/>
      <c r="G556" s="42"/>
      <c r="H556" s="213"/>
      <c r="I556" s="199"/>
      <c r="J556" s="193"/>
      <c r="K556" s="113" t="str">
        <f t="shared" si="48"/>
        <v/>
      </c>
      <c r="L556" s="115">
        <f t="shared" si="49"/>
        <v>1</v>
      </c>
      <c r="M556" s="114">
        <f t="shared" si="50"/>
        <v>0</v>
      </c>
    </row>
    <row r="557" spans="1:15" ht="30.2" customHeight="1" x14ac:dyDescent="0.25">
      <c r="A557" s="390">
        <v>326</v>
      </c>
      <c r="B557" s="292"/>
      <c r="C557" s="278"/>
      <c r="D557" s="293"/>
      <c r="E557" s="19"/>
      <c r="F557" s="20"/>
      <c r="G557" s="42"/>
      <c r="H557" s="213"/>
      <c r="I557" s="199"/>
      <c r="J557" s="193"/>
      <c r="K557" s="113" t="str">
        <f t="shared" si="48"/>
        <v/>
      </c>
      <c r="L557" s="115">
        <f t="shared" si="49"/>
        <v>1</v>
      </c>
      <c r="M557" s="114">
        <f t="shared" si="50"/>
        <v>0</v>
      </c>
    </row>
    <row r="558" spans="1:15" ht="30.2" customHeight="1" x14ac:dyDescent="0.25">
      <c r="A558" s="390">
        <v>327</v>
      </c>
      <c r="B558" s="292"/>
      <c r="C558" s="278"/>
      <c r="D558" s="293"/>
      <c r="E558" s="19"/>
      <c r="F558" s="20"/>
      <c r="G558" s="42"/>
      <c r="H558" s="213"/>
      <c r="I558" s="199"/>
      <c r="J558" s="193"/>
      <c r="K558" s="113" t="str">
        <f t="shared" si="48"/>
        <v/>
      </c>
      <c r="L558" s="115">
        <f t="shared" si="49"/>
        <v>1</v>
      </c>
      <c r="M558" s="114">
        <f t="shared" si="50"/>
        <v>0</v>
      </c>
    </row>
    <row r="559" spans="1:15" ht="30.2" customHeight="1" x14ac:dyDescent="0.25">
      <c r="A559" s="390">
        <v>328</v>
      </c>
      <c r="B559" s="292"/>
      <c r="C559" s="278"/>
      <c r="D559" s="293"/>
      <c r="E559" s="19"/>
      <c r="F559" s="20"/>
      <c r="G559" s="42"/>
      <c r="H559" s="213"/>
      <c r="I559" s="199"/>
      <c r="J559" s="193"/>
      <c r="K559" s="113" t="str">
        <f t="shared" si="48"/>
        <v/>
      </c>
      <c r="L559" s="115">
        <f t="shared" si="49"/>
        <v>1</v>
      </c>
      <c r="M559" s="114">
        <f t="shared" si="50"/>
        <v>0</v>
      </c>
    </row>
    <row r="560" spans="1:15" ht="30.2" customHeight="1" x14ac:dyDescent="0.25">
      <c r="A560" s="390">
        <v>329</v>
      </c>
      <c r="B560" s="292"/>
      <c r="C560" s="278"/>
      <c r="D560" s="293"/>
      <c r="E560" s="19"/>
      <c r="F560" s="20"/>
      <c r="G560" s="42"/>
      <c r="H560" s="213"/>
      <c r="I560" s="199"/>
      <c r="J560" s="193"/>
      <c r="K560" s="113" t="str">
        <f t="shared" si="48"/>
        <v/>
      </c>
      <c r="L560" s="115">
        <f t="shared" si="49"/>
        <v>1</v>
      </c>
      <c r="M560" s="114">
        <f t="shared" si="50"/>
        <v>0</v>
      </c>
    </row>
    <row r="561" spans="1:15" ht="30.2" customHeight="1" x14ac:dyDescent="0.25">
      <c r="A561" s="390">
        <v>330</v>
      </c>
      <c r="B561" s="292"/>
      <c r="C561" s="278"/>
      <c r="D561" s="293"/>
      <c r="E561" s="19"/>
      <c r="F561" s="20"/>
      <c r="G561" s="42"/>
      <c r="H561" s="213"/>
      <c r="I561" s="199"/>
      <c r="J561" s="193"/>
      <c r="K561" s="113" t="str">
        <f t="shared" si="48"/>
        <v/>
      </c>
      <c r="L561" s="115">
        <f t="shared" si="49"/>
        <v>1</v>
      </c>
      <c r="M561" s="114">
        <f t="shared" si="50"/>
        <v>0</v>
      </c>
    </row>
    <row r="562" spans="1:15" ht="30.2" customHeight="1" x14ac:dyDescent="0.25">
      <c r="A562" s="390">
        <v>331</v>
      </c>
      <c r="B562" s="292"/>
      <c r="C562" s="278"/>
      <c r="D562" s="293"/>
      <c r="E562" s="19"/>
      <c r="F562" s="20"/>
      <c r="G562" s="42"/>
      <c r="H562" s="213"/>
      <c r="I562" s="199"/>
      <c r="J562" s="193"/>
      <c r="K562" s="113" t="str">
        <f t="shared" si="48"/>
        <v/>
      </c>
      <c r="L562" s="115">
        <f t="shared" si="49"/>
        <v>1</v>
      </c>
      <c r="M562" s="114">
        <f t="shared" si="50"/>
        <v>0</v>
      </c>
    </row>
    <row r="563" spans="1:15" ht="30.2" customHeight="1" x14ac:dyDescent="0.25">
      <c r="A563" s="390">
        <v>332</v>
      </c>
      <c r="B563" s="292"/>
      <c r="C563" s="278"/>
      <c r="D563" s="293"/>
      <c r="E563" s="19"/>
      <c r="F563" s="20"/>
      <c r="G563" s="42"/>
      <c r="H563" s="213"/>
      <c r="I563" s="199"/>
      <c r="J563" s="193"/>
      <c r="K563" s="113" t="str">
        <f t="shared" si="48"/>
        <v/>
      </c>
      <c r="L563" s="115">
        <f t="shared" si="49"/>
        <v>1</v>
      </c>
      <c r="M563" s="114">
        <f t="shared" si="50"/>
        <v>0</v>
      </c>
    </row>
    <row r="564" spans="1:15" ht="30.2" customHeight="1" x14ac:dyDescent="0.25">
      <c r="A564" s="390">
        <v>333</v>
      </c>
      <c r="B564" s="292"/>
      <c r="C564" s="278"/>
      <c r="D564" s="293"/>
      <c r="E564" s="19"/>
      <c r="F564" s="20"/>
      <c r="G564" s="42"/>
      <c r="H564" s="213"/>
      <c r="I564" s="199"/>
      <c r="J564" s="193"/>
      <c r="K564" s="113" t="str">
        <f t="shared" si="48"/>
        <v/>
      </c>
      <c r="L564" s="115">
        <f t="shared" si="49"/>
        <v>1</v>
      </c>
      <c r="M564" s="114">
        <f t="shared" si="50"/>
        <v>0</v>
      </c>
    </row>
    <row r="565" spans="1:15" ht="30.2" customHeight="1" x14ac:dyDescent="0.25">
      <c r="A565" s="390">
        <v>334</v>
      </c>
      <c r="B565" s="292"/>
      <c r="C565" s="278"/>
      <c r="D565" s="293"/>
      <c r="E565" s="19"/>
      <c r="F565" s="20"/>
      <c r="G565" s="42"/>
      <c r="H565" s="213"/>
      <c r="I565" s="199"/>
      <c r="J565" s="193"/>
      <c r="K565" s="113" t="str">
        <f t="shared" si="48"/>
        <v/>
      </c>
      <c r="L565" s="115">
        <f t="shared" si="49"/>
        <v>1</v>
      </c>
      <c r="M565" s="114">
        <f t="shared" si="50"/>
        <v>0</v>
      </c>
    </row>
    <row r="566" spans="1:15" ht="30.2" customHeight="1" x14ac:dyDescent="0.25">
      <c r="A566" s="390">
        <v>335</v>
      </c>
      <c r="B566" s="292"/>
      <c r="C566" s="278"/>
      <c r="D566" s="293"/>
      <c r="E566" s="19"/>
      <c r="F566" s="20"/>
      <c r="G566" s="42"/>
      <c r="H566" s="213"/>
      <c r="I566" s="199"/>
      <c r="J566" s="193"/>
      <c r="K566" s="113" t="str">
        <f t="shared" si="48"/>
        <v/>
      </c>
      <c r="L566" s="115">
        <f t="shared" si="49"/>
        <v>1</v>
      </c>
      <c r="M566" s="114">
        <f t="shared" si="50"/>
        <v>0</v>
      </c>
    </row>
    <row r="567" spans="1:15" ht="30.2" customHeight="1" x14ac:dyDescent="0.25">
      <c r="A567" s="390">
        <v>336</v>
      </c>
      <c r="B567" s="292"/>
      <c r="C567" s="278"/>
      <c r="D567" s="293"/>
      <c r="E567" s="19"/>
      <c r="F567" s="20"/>
      <c r="G567" s="42"/>
      <c r="H567" s="213"/>
      <c r="I567" s="199"/>
      <c r="J567" s="193"/>
      <c r="K567" s="113" t="str">
        <f t="shared" si="48"/>
        <v/>
      </c>
      <c r="L567" s="115">
        <f t="shared" si="49"/>
        <v>1</v>
      </c>
      <c r="M567" s="114">
        <f t="shared" si="50"/>
        <v>0</v>
      </c>
      <c r="N567" s="71"/>
      <c r="O567" s="71"/>
    </row>
    <row r="568" spans="1:15" ht="30.2" customHeight="1" x14ac:dyDescent="0.25">
      <c r="A568" s="390">
        <v>337</v>
      </c>
      <c r="B568" s="292"/>
      <c r="C568" s="278"/>
      <c r="D568" s="293"/>
      <c r="E568" s="19"/>
      <c r="F568" s="20"/>
      <c r="G568" s="42"/>
      <c r="H568" s="213"/>
      <c r="I568" s="199"/>
      <c r="J568" s="193"/>
      <c r="K568" s="113" t="str">
        <f t="shared" si="48"/>
        <v/>
      </c>
      <c r="L568" s="115">
        <f t="shared" si="49"/>
        <v>1</v>
      </c>
      <c r="M568" s="114">
        <f t="shared" si="50"/>
        <v>0</v>
      </c>
    </row>
    <row r="569" spans="1:15" ht="30.2" customHeight="1" x14ac:dyDescent="0.25">
      <c r="A569" s="390">
        <v>338</v>
      </c>
      <c r="B569" s="292"/>
      <c r="C569" s="278"/>
      <c r="D569" s="293"/>
      <c r="E569" s="19"/>
      <c r="F569" s="20"/>
      <c r="G569" s="42"/>
      <c r="H569" s="213"/>
      <c r="I569" s="199"/>
      <c r="J569" s="193"/>
      <c r="K569" s="113" t="str">
        <f t="shared" si="48"/>
        <v/>
      </c>
      <c r="L569" s="115">
        <f t="shared" si="49"/>
        <v>1</v>
      </c>
      <c r="M569" s="114">
        <f t="shared" si="50"/>
        <v>0</v>
      </c>
    </row>
    <row r="570" spans="1:15" ht="30.2" customHeight="1" x14ac:dyDescent="0.25">
      <c r="A570" s="390">
        <v>339</v>
      </c>
      <c r="B570" s="292"/>
      <c r="C570" s="278"/>
      <c r="D570" s="293"/>
      <c r="E570" s="19"/>
      <c r="F570" s="20"/>
      <c r="G570" s="42"/>
      <c r="H570" s="213"/>
      <c r="I570" s="199"/>
      <c r="J570" s="193"/>
      <c r="K570" s="113" t="str">
        <f t="shared" si="48"/>
        <v/>
      </c>
      <c r="L570" s="115">
        <f t="shared" si="49"/>
        <v>1</v>
      </c>
      <c r="M570" s="114">
        <f t="shared" si="50"/>
        <v>0</v>
      </c>
    </row>
    <row r="571" spans="1:15" ht="30.2" customHeight="1" thickBot="1" x14ac:dyDescent="0.3">
      <c r="A571" s="391">
        <v>340</v>
      </c>
      <c r="B571" s="294"/>
      <c r="C571" s="279"/>
      <c r="D571" s="295"/>
      <c r="E571" s="21"/>
      <c r="F571" s="22"/>
      <c r="G571" s="44"/>
      <c r="H571" s="214"/>
      <c r="I571" s="200"/>
      <c r="J571" s="194"/>
      <c r="K571" s="113" t="str">
        <f t="shared" si="48"/>
        <v/>
      </c>
      <c r="L571" s="115">
        <f t="shared" si="49"/>
        <v>1</v>
      </c>
      <c r="M571" s="114">
        <f t="shared" si="50"/>
        <v>0</v>
      </c>
    </row>
    <row r="572" spans="1:15" ht="30.2" customHeight="1" thickBot="1" x14ac:dyDescent="0.3">
      <c r="A572" s="46"/>
      <c r="B572" s="46"/>
      <c r="C572" s="46"/>
      <c r="D572" s="46"/>
      <c r="E572" s="46"/>
      <c r="F572" s="46"/>
      <c r="G572" s="46"/>
      <c r="H572" s="376" t="s">
        <v>35</v>
      </c>
      <c r="I572" s="195">
        <f>SUM(I552:I571)+I538</f>
        <v>0</v>
      </c>
      <c r="J572" s="222"/>
      <c r="K572" s="68"/>
      <c r="L572" s="112">
        <f>IF(I572&gt;I538,ROW(A578),0)</f>
        <v>0</v>
      </c>
      <c r="M572" s="39"/>
      <c r="N572" s="109">
        <f>IF(I572&gt;I538,ROW(A578),0)</f>
        <v>0</v>
      </c>
    </row>
    <row r="573" spans="1:15" ht="30.2" customHeight="1" x14ac:dyDescent="0.25">
      <c r="A573" s="46"/>
      <c r="B573" s="46"/>
      <c r="C573" s="46"/>
      <c r="D573" s="46"/>
      <c r="E573" s="46"/>
      <c r="F573" s="46"/>
      <c r="G573" s="46"/>
      <c r="H573" s="46"/>
      <c r="I573" s="46"/>
      <c r="J573" s="46"/>
      <c r="K573" s="68"/>
      <c r="L573" s="39"/>
      <c r="M573" s="39"/>
    </row>
    <row r="574" spans="1:15" ht="30.2" customHeight="1" x14ac:dyDescent="0.25">
      <c r="A574" s="143" t="s">
        <v>136</v>
      </c>
      <c r="B574" s="64"/>
      <c r="C574" s="64"/>
      <c r="D574" s="46"/>
      <c r="E574" s="46"/>
      <c r="F574" s="46"/>
      <c r="G574" s="46"/>
      <c r="H574" s="46"/>
      <c r="I574" s="46"/>
      <c r="J574" s="46"/>
      <c r="K574" s="68"/>
      <c r="L574" s="39"/>
      <c r="M574" s="39"/>
    </row>
    <row r="575" spans="1:15" ht="30.2" customHeight="1" x14ac:dyDescent="0.25">
      <c r="A575" s="46"/>
      <c r="B575" s="46"/>
      <c r="C575" s="46"/>
      <c r="D575" s="46"/>
      <c r="E575" s="46"/>
      <c r="F575" s="46"/>
      <c r="G575" s="46"/>
      <c r="H575" s="46"/>
      <c r="I575" s="46"/>
      <c r="J575" s="46"/>
      <c r="K575" s="68"/>
      <c r="L575" s="39"/>
      <c r="M575" s="39"/>
    </row>
    <row r="576" spans="1:15" ht="30.2" customHeight="1" x14ac:dyDescent="0.3">
      <c r="A576" s="352" t="s">
        <v>32</v>
      </c>
      <c r="B576" s="233"/>
      <c r="C576" s="233"/>
      <c r="D576" s="354">
        <f ca="1">imzatarihi</f>
        <v>46091</v>
      </c>
      <c r="E576" s="379" t="s">
        <v>33</v>
      </c>
      <c r="F576" s="355" t="str">
        <f>IF(kurulusyetkilisi&gt;0,kurulusyetkilisi,"")</f>
        <v/>
      </c>
      <c r="G576" s="46"/>
      <c r="H576" s="46"/>
      <c r="I576" s="46"/>
      <c r="J576" s="46"/>
      <c r="K576" s="68"/>
      <c r="L576" s="39"/>
      <c r="M576" s="39"/>
    </row>
    <row r="577" spans="1:15" ht="30.2" customHeight="1" x14ac:dyDescent="0.3">
      <c r="A577" s="46"/>
      <c r="B577" s="46"/>
      <c r="C577" s="46"/>
      <c r="D577" s="234"/>
      <c r="E577" s="379" t="s">
        <v>34</v>
      </c>
      <c r="F577" s="46"/>
      <c r="G577" s="46"/>
      <c r="H577" s="233"/>
      <c r="I577" s="46"/>
      <c r="J577" s="46"/>
      <c r="K577" s="68"/>
      <c r="L577" s="39"/>
      <c r="M577" s="39"/>
    </row>
    <row r="578" spans="1:15" ht="30.2" customHeight="1" x14ac:dyDescent="0.25">
      <c r="A578" s="46"/>
      <c r="B578" s="46"/>
      <c r="C578" s="46"/>
      <c r="D578" s="46"/>
      <c r="E578" s="46"/>
      <c r="F578" s="46"/>
      <c r="G578" s="46"/>
      <c r="H578" s="46"/>
      <c r="I578" s="46"/>
      <c r="J578" s="46"/>
      <c r="K578" s="68"/>
      <c r="L578" s="39"/>
      <c r="M578" s="39"/>
    </row>
    <row r="579" spans="1:15" ht="30.2" customHeight="1" x14ac:dyDescent="0.25">
      <c r="A579" s="555" t="s">
        <v>105</v>
      </c>
      <c r="B579" s="555"/>
      <c r="C579" s="555"/>
      <c r="D579" s="555"/>
      <c r="E579" s="555"/>
      <c r="F579" s="555"/>
      <c r="G579" s="555"/>
      <c r="H579" s="555"/>
      <c r="I579" s="555"/>
      <c r="J579" s="555"/>
      <c r="K579" s="66"/>
      <c r="L579" s="39"/>
      <c r="M579" s="39"/>
    </row>
    <row r="580" spans="1:15" ht="30.2" customHeight="1" x14ac:dyDescent="0.25">
      <c r="A580" s="508" t="str">
        <f>IF(YilDonem&lt;&gt;"",CONCATENATE(YilDonem," dönemine aittir."),"")</f>
        <v/>
      </c>
      <c r="B580" s="508"/>
      <c r="C580" s="508"/>
      <c r="D580" s="508"/>
      <c r="E580" s="508"/>
      <c r="F580" s="508"/>
      <c r="G580" s="508"/>
      <c r="H580" s="508"/>
      <c r="I580" s="508"/>
      <c r="J580" s="508"/>
      <c r="K580" s="66"/>
      <c r="L580" s="39"/>
      <c r="M580" s="39"/>
    </row>
    <row r="581" spans="1:15" ht="30.2" customHeight="1" thickBot="1" x14ac:dyDescent="0.3">
      <c r="A581" s="545" t="s">
        <v>129</v>
      </c>
      <c r="B581" s="545"/>
      <c r="C581" s="545"/>
      <c r="D581" s="545"/>
      <c r="E581" s="545"/>
      <c r="F581" s="545"/>
      <c r="G581" s="545"/>
      <c r="H581" s="545"/>
      <c r="I581" s="545"/>
      <c r="J581" s="545"/>
      <c r="K581" s="66"/>
      <c r="L581" s="39"/>
      <c r="M581" s="39"/>
    </row>
    <row r="582" spans="1:15" ht="30.2" customHeight="1" thickBot="1" x14ac:dyDescent="0.3">
      <c r="A582" s="546" t="s">
        <v>167</v>
      </c>
      <c r="B582" s="547"/>
      <c r="C582" s="547"/>
      <c r="D582" s="548"/>
      <c r="E582" s="546" t="str">
        <f>IF(ProjeNo&gt;0,ProjeNo,"")</f>
        <v/>
      </c>
      <c r="F582" s="547"/>
      <c r="G582" s="547"/>
      <c r="H582" s="547"/>
      <c r="I582" s="547"/>
      <c r="J582" s="548"/>
      <c r="K582" s="66"/>
      <c r="L582" s="39"/>
      <c r="M582" s="39"/>
    </row>
    <row r="583" spans="1:15" ht="30.2" customHeight="1" thickBot="1" x14ac:dyDescent="0.3">
      <c r="A583" s="549" t="s">
        <v>168</v>
      </c>
      <c r="B583" s="550"/>
      <c r="C583" s="550"/>
      <c r="D583" s="551"/>
      <c r="E583" s="552" t="str">
        <f>IF(ProjeAdi&gt;0,ProjeAdi,"")</f>
        <v/>
      </c>
      <c r="F583" s="553"/>
      <c r="G583" s="553"/>
      <c r="H583" s="553"/>
      <c r="I583" s="553"/>
      <c r="J583" s="554"/>
      <c r="K583" s="66"/>
      <c r="L583" s="39"/>
      <c r="M583" s="39"/>
    </row>
    <row r="584" spans="1:15" s="26" customFormat="1" ht="30.2" customHeight="1" thickBot="1" x14ac:dyDescent="0.3">
      <c r="A584" s="543" t="s">
        <v>3</v>
      </c>
      <c r="B584" s="543" t="s">
        <v>182</v>
      </c>
      <c r="C584" s="543" t="s">
        <v>183</v>
      </c>
      <c r="D584" s="543" t="s">
        <v>102</v>
      </c>
      <c r="E584" s="543" t="s">
        <v>103</v>
      </c>
      <c r="F584" s="543" t="s">
        <v>104</v>
      </c>
      <c r="G584" s="543" t="s">
        <v>82</v>
      </c>
      <c r="H584" s="543" t="s">
        <v>83</v>
      </c>
      <c r="I584" s="363" t="s">
        <v>84</v>
      </c>
      <c r="J584" s="363" t="s">
        <v>84</v>
      </c>
      <c r="K584" s="67"/>
      <c r="L584" s="40"/>
      <c r="M584" s="40"/>
      <c r="N584" s="70"/>
      <c r="O584" s="70"/>
    </row>
    <row r="585" spans="1:15" ht="30.2" customHeight="1" thickBot="1" x14ac:dyDescent="0.3">
      <c r="A585" s="559"/>
      <c r="B585" s="544"/>
      <c r="C585" s="544"/>
      <c r="D585" s="559"/>
      <c r="E585" s="559"/>
      <c r="F585" s="559"/>
      <c r="G585" s="559"/>
      <c r="H585" s="559"/>
      <c r="I585" s="395" t="s">
        <v>85</v>
      </c>
      <c r="J585" s="395" t="s">
        <v>88</v>
      </c>
      <c r="K585" s="66"/>
      <c r="L585" s="39"/>
      <c r="M585" s="39"/>
    </row>
    <row r="586" spans="1:15" ht="30.2" customHeight="1" x14ac:dyDescent="0.25">
      <c r="A586" s="388">
        <v>341</v>
      </c>
      <c r="B586" s="290"/>
      <c r="C586" s="277"/>
      <c r="D586" s="291"/>
      <c r="E586" s="27"/>
      <c r="F586" s="41"/>
      <c r="G586" s="28"/>
      <c r="H586" s="212"/>
      <c r="I586" s="198"/>
      <c r="J586" s="186"/>
      <c r="K586" s="113" t="str">
        <f>IF(AND(COUNTA(D586:F586)&gt;0,L586=1),"Belge Tarihi,Belge Numarası ve KDV Dahil Tutar doldurulduktan sonra KDV Hariç Tutar doldurulabilir.","")</f>
        <v/>
      </c>
      <c r="L586" s="115">
        <f>IF(COUNTA(G586:H586)+COUNTA(J586)=3,0,1)</f>
        <v>1</v>
      </c>
      <c r="M586" s="114">
        <f>IF(L586=1,0,100000000)</f>
        <v>0</v>
      </c>
    </row>
    <row r="587" spans="1:15" ht="30.2" customHeight="1" x14ac:dyDescent="0.25">
      <c r="A587" s="390">
        <v>342</v>
      </c>
      <c r="B587" s="292"/>
      <c r="C587" s="278"/>
      <c r="D587" s="293"/>
      <c r="E587" s="19"/>
      <c r="F587" s="20"/>
      <c r="G587" s="42"/>
      <c r="H587" s="213"/>
      <c r="I587" s="199"/>
      <c r="J587" s="193"/>
      <c r="K587" s="113" t="str">
        <f t="shared" ref="K587:K605" si="51">IF(AND(COUNTA(D587:F587)&gt;0,L587=1),"Belge Tarihi,Belge Numarası ve KDV Dahil Tutar doldurulduktan sonra KDV Hariç Tutar doldurulabilir.","")</f>
        <v/>
      </c>
      <c r="L587" s="115">
        <f t="shared" ref="L587:L605" si="52">IF(COUNTA(G587:H587)+COUNTA(J587)=3,0,1)</f>
        <v>1</v>
      </c>
      <c r="M587" s="114">
        <f t="shared" ref="M587:M605" si="53">IF(L587=1,0,100000000)</f>
        <v>0</v>
      </c>
    </row>
    <row r="588" spans="1:15" ht="30.2" customHeight="1" x14ac:dyDescent="0.25">
      <c r="A588" s="390">
        <v>343</v>
      </c>
      <c r="B588" s="292"/>
      <c r="C588" s="278"/>
      <c r="D588" s="293"/>
      <c r="E588" s="19"/>
      <c r="F588" s="20"/>
      <c r="G588" s="42"/>
      <c r="H588" s="213"/>
      <c r="I588" s="199"/>
      <c r="J588" s="193"/>
      <c r="K588" s="113" t="str">
        <f t="shared" si="51"/>
        <v/>
      </c>
      <c r="L588" s="115">
        <f t="shared" si="52"/>
        <v>1</v>
      </c>
      <c r="M588" s="114">
        <f t="shared" si="53"/>
        <v>0</v>
      </c>
    </row>
    <row r="589" spans="1:15" ht="30.2" customHeight="1" x14ac:dyDescent="0.25">
      <c r="A589" s="390">
        <v>344</v>
      </c>
      <c r="B589" s="292"/>
      <c r="C589" s="278"/>
      <c r="D589" s="293"/>
      <c r="E589" s="19"/>
      <c r="F589" s="20"/>
      <c r="G589" s="42"/>
      <c r="H589" s="213"/>
      <c r="I589" s="199"/>
      <c r="J589" s="193"/>
      <c r="K589" s="113" t="str">
        <f t="shared" si="51"/>
        <v/>
      </c>
      <c r="L589" s="115">
        <f t="shared" si="52"/>
        <v>1</v>
      </c>
      <c r="M589" s="114">
        <f t="shared" si="53"/>
        <v>0</v>
      </c>
    </row>
    <row r="590" spans="1:15" ht="30.2" customHeight="1" x14ac:dyDescent="0.25">
      <c r="A590" s="390">
        <v>345</v>
      </c>
      <c r="B590" s="292"/>
      <c r="C590" s="278"/>
      <c r="D590" s="293"/>
      <c r="E590" s="19"/>
      <c r="F590" s="20"/>
      <c r="G590" s="42"/>
      <c r="H590" s="213"/>
      <c r="I590" s="199"/>
      <c r="J590" s="193"/>
      <c r="K590" s="113" t="str">
        <f t="shared" si="51"/>
        <v/>
      </c>
      <c r="L590" s="115">
        <f t="shared" si="52"/>
        <v>1</v>
      </c>
      <c r="M590" s="114">
        <f t="shared" si="53"/>
        <v>0</v>
      </c>
    </row>
    <row r="591" spans="1:15" ht="30.2" customHeight="1" x14ac:dyDescent="0.25">
      <c r="A591" s="390">
        <v>346</v>
      </c>
      <c r="B591" s="292"/>
      <c r="C591" s="278"/>
      <c r="D591" s="293"/>
      <c r="E591" s="19"/>
      <c r="F591" s="20"/>
      <c r="G591" s="42"/>
      <c r="H591" s="213"/>
      <c r="I591" s="199"/>
      <c r="J591" s="193"/>
      <c r="K591" s="113" t="str">
        <f t="shared" si="51"/>
        <v/>
      </c>
      <c r="L591" s="115">
        <f t="shared" si="52"/>
        <v>1</v>
      </c>
      <c r="M591" s="114">
        <f t="shared" si="53"/>
        <v>0</v>
      </c>
    </row>
    <row r="592" spans="1:15" ht="30.2" customHeight="1" x14ac:dyDescent="0.25">
      <c r="A592" s="390">
        <v>347</v>
      </c>
      <c r="B592" s="292"/>
      <c r="C592" s="278"/>
      <c r="D592" s="293"/>
      <c r="E592" s="19"/>
      <c r="F592" s="20"/>
      <c r="G592" s="42"/>
      <c r="H592" s="213"/>
      <c r="I592" s="199"/>
      <c r="J592" s="193"/>
      <c r="K592" s="113" t="str">
        <f t="shared" si="51"/>
        <v/>
      </c>
      <c r="L592" s="115">
        <f t="shared" si="52"/>
        <v>1</v>
      </c>
      <c r="M592" s="114">
        <f t="shared" si="53"/>
        <v>0</v>
      </c>
    </row>
    <row r="593" spans="1:15" ht="30.2" customHeight="1" x14ac:dyDescent="0.25">
      <c r="A593" s="390">
        <v>348</v>
      </c>
      <c r="B593" s="292"/>
      <c r="C593" s="278"/>
      <c r="D593" s="293"/>
      <c r="E593" s="19"/>
      <c r="F593" s="20"/>
      <c r="G593" s="42"/>
      <c r="H593" s="213"/>
      <c r="I593" s="199"/>
      <c r="J593" s="193"/>
      <c r="K593" s="113" t="str">
        <f t="shared" si="51"/>
        <v/>
      </c>
      <c r="L593" s="115">
        <f t="shared" si="52"/>
        <v>1</v>
      </c>
      <c r="M593" s="114">
        <f t="shared" si="53"/>
        <v>0</v>
      </c>
    </row>
    <row r="594" spans="1:15" ht="30.2" customHeight="1" x14ac:dyDescent="0.25">
      <c r="A594" s="390">
        <v>349</v>
      </c>
      <c r="B594" s="292"/>
      <c r="C594" s="278"/>
      <c r="D594" s="293"/>
      <c r="E594" s="19"/>
      <c r="F594" s="20"/>
      <c r="G594" s="42"/>
      <c r="H594" s="213"/>
      <c r="I594" s="199"/>
      <c r="J594" s="193"/>
      <c r="K594" s="113" t="str">
        <f t="shared" si="51"/>
        <v/>
      </c>
      <c r="L594" s="115">
        <f t="shared" si="52"/>
        <v>1</v>
      </c>
      <c r="M594" s="114">
        <f t="shared" si="53"/>
        <v>0</v>
      </c>
    </row>
    <row r="595" spans="1:15" ht="30.2" customHeight="1" x14ac:dyDescent="0.25">
      <c r="A595" s="390">
        <v>350</v>
      </c>
      <c r="B595" s="292"/>
      <c r="C595" s="278"/>
      <c r="D595" s="293"/>
      <c r="E595" s="19"/>
      <c r="F595" s="20"/>
      <c r="G595" s="42"/>
      <c r="H595" s="213"/>
      <c r="I595" s="199"/>
      <c r="J595" s="193"/>
      <c r="K595" s="113" t="str">
        <f t="shared" si="51"/>
        <v/>
      </c>
      <c r="L595" s="115">
        <f t="shared" si="52"/>
        <v>1</v>
      </c>
      <c r="M595" s="114">
        <f t="shared" si="53"/>
        <v>0</v>
      </c>
    </row>
    <row r="596" spans="1:15" ht="30.2" customHeight="1" x14ac:dyDescent="0.25">
      <c r="A596" s="390">
        <v>351</v>
      </c>
      <c r="B596" s="292"/>
      <c r="C596" s="278"/>
      <c r="D596" s="293"/>
      <c r="E596" s="19"/>
      <c r="F596" s="20"/>
      <c r="G596" s="42"/>
      <c r="H596" s="213"/>
      <c r="I596" s="199"/>
      <c r="J596" s="193"/>
      <c r="K596" s="113" t="str">
        <f t="shared" si="51"/>
        <v/>
      </c>
      <c r="L596" s="115">
        <f t="shared" si="52"/>
        <v>1</v>
      </c>
      <c r="M596" s="114">
        <f t="shared" si="53"/>
        <v>0</v>
      </c>
    </row>
    <row r="597" spans="1:15" ht="30.2" customHeight="1" x14ac:dyDescent="0.25">
      <c r="A597" s="390">
        <v>352</v>
      </c>
      <c r="B597" s="292"/>
      <c r="C597" s="278"/>
      <c r="D597" s="293"/>
      <c r="E597" s="19"/>
      <c r="F597" s="20"/>
      <c r="G597" s="42"/>
      <c r="H597" s="213"/>
      <c r="I597" s="199"/>
      <c r="J597" s="193"/>
      <c r="K597" s="113" t="str">
        <f t="shared" si="51"/>
        <v/>
      </c>
      <c r="L597" s="115">
        <f t="shared" si="52"/>
        <v>1</v>
      </c>
      <c r="M597" s="114">
        <f t="shared" si="53"/>
        <v>0</v>
      </c>
    </row>
    <row r="598" spans="1:15" ht="30.2" customHeight="1" x14ac:dyDescent="0.25">
      <c r="A598" s="390">
        <v>353</v>
      </c>
      <c r="B598" s="292"/>
      <c r="C598" s="278"/>
      <c r="D598" s="293"/>
      <c r="E598" s="19"/>
      <c r="F598" s="20"/>
      <c r="G598" s="42"/>
      <c r="H598" s="213"/>
      <c r="I598" s="199"/>
      <c r="J598" s="193"/>
      <c r="K598" s="113" t="str">
        <f t="shared" si="51"/>
        <v/>
      </c>
      <c r="L598" s="115">
        <f t="shared" si="52"/>
        <v>1</v>
      </c>
      <c r="M598" s="114">
        <f t="shared" si="53"/>
        <v>0</v>
      </c>
    </row>
    <row r="599" spans="1:15" ht="30.2" customHeight="1" x14ac:dyDescent="0.25">
      <c r="A599" s="390">
        <v>354</v>
      </c>
      <c r="B599" s="292"/>
      <c r="C599" s="278"/>
      <c r="D599" s="293"/>
      <c r="E599" s="19"/>
      <c r="F599" s="20"/>
      <c r="G599" s="42"/>
      <c r="H599" s="213"/>
      <c r="I599" s="199"/>
      <c r="J599" s="193"/>
      <c r="K599" s="113" t="str">
        <f t="shared" si="51"/>
        <v/>
      </c>
      <c r="L599" s="115">
        <f t="shared" si="52"/>
        <v>1</v>
      </c>
      <c r="M599" s="114">
        <f t="shared" si="53"/>
        <v>0</v>
      </c>
    </row>
    <row r="600" spans="1:15" ht="30.2" customHeight="1" x14ac:dyDescent="0.25">
      <c r="A600" s="390">
        <v>355</v>
      </c>
      <c r="B600" s="292"/>
      <c r="C600" s="278"/>
      <c r="D600" s="293"/>
      <c r="E600" s="19"/>
      <c r="F600" s="20"/>
      <c r="G600" s="42"/>
      <c r="H600" s="213"/>
      <c r="I600" s="199"/>
      <c r="J600" s="193"/>
      <c r="K600" s="113" t="str">
        <f t="shared" si="51"/>
        <v/>
      </c>
      <c r="L600" s="115">
        <f t="shared" si="52"/>
        <v>1</v>
      </c>
      <c r="M600" s="114">
        <f t="shared" si="53"/>
        <v>0</v>
      </c>
    </row>
    <row r="601" spans="1:15" ht="30.2" customHeight="1" x14ac:dyDescent="0.25">
      <c r="A601" s="390">
        <v>356</v>
      </c>
      <c r="B601" s="292"/>
      <c r="C601" s="278"/>
      <c r="D601" s="293"/>
      <c r="E601" s="19"/>
      <c r="F601" s="20"/>
      <c r="G601" s="42"/>
      <c r="H601" s="213"/>
      <c r="I601" s="199"/>
      <c r="J601" s="193"/>
      <c r="K601" s="113" t="str">
        <f t="shared" si="51"/>
        <v/>
      </c>
      <c r="L601" s="115">
        <f t="shared" si="52"/>
        <v>1</v>
      </c>
      <c r="M601" s="114">
        <f t="shared" si="53"/>
        <v>0</v>
      </c>
    </row>
    <row r="602" spans="1:15" ht="30.2" customHeight="1" x14ac:dyDescent="0.25">
      <c r="A602" s="390">
        <v>357</v>
      </c>
      <c r="B602" s="292"/>
      <c r="C602" s="278"/>
      <c r="D602" s="293"/>
      <c r="E602" s="19"/>
      <c r="F602" s="20"/>
      <c r="G602" s="42"/>
      <c r="H602" s="213"/>
      <c r="I602" s="199"/>
      <c r="J602" s="193"/>
      <c r="K602" s="113" t="str">
        <f t="shared" si="51"/>
        <v/>
      </c>
      <c r="L602" s="115">
        <f t="shared" si="52"/>
        <v>1</v>
      </c>
      <c r="M602" s="114">
        <f t="shared" si="53"/>
        <v>0</v>
      </c>
      <c r="N602" s="71"/>
      <c r="O602" s="71"/>
    </row>
    <row r="603" spans="1:15" ht="30.2" customHeight="1" x14ac:dyDescent="0.25">
      <c r="A603" s="390">
        <v>358</v>
      </c>
      <c r="B603" s="292"/>
      <c r="C603" s="278"/>
      <c r="D603" s="293"/>
      <c r="E603" s="19"/>
      <c r="F603" s="20"/>
      <c r="G603" s="42"/>
      <c r="H603" s="213"/>
      <c r="I603" s="199"/>
      <c r="J603" s="193"/>
      <c r="K603" s="113" t="str">
        <f t="shared" si="51"/>
        <v/>
      </c>
      <c r="L603" s="115">
        <f t="shared" si="52"/>
        <v>1</v>
      </c>
      <c r="M603" s="114">
        <f t="shared" si="53"/>
        <v>0</v>
      </c>
    </row>
    <row r="604" spans="1:15" ht="30.2" customHeight="1" x14ac:dyDescent="0.25">
      <c r="A604" s="390">
        <v>359</v>
      </c>
      <c r="B604" s="292"/>
      <c r="C604" s="278"/>
      <c r="D604" s="293"/>
      <c r="E604" s="19"/>
      <c r="F604" s="20"/>
      <c r="G604" s="42"/>
      <c r="H604" s="213"/>
      <c r="I604" s="199"/>
      <c r="J604" s="193"/>
      <c r="K604" s="113" t="str">
        <f t="shared" si="51"/>
        <v/>
      </c>
      <c r="L604" s="115">
        <f t="shared" si="52"/>
        <v>1</v>
      </c>
      <c r="M604" s="114">
        <f t="shared" si="53"/>
        <v>0</v>
      </c>
    </row>
    <row r="605" spans="1:15" ht="30.2" customHeight="1" thickBot="1" x14ac:dyDescent="0.3">
      <c r="A605" s="391">
        <v>360</v>
      </c>
      <c r="B605" s="294"/>
      <c r="C605" s="279"/>
      <c r="D605" s="295"/>
      <c r="E605" s="21"/>
      <c r="F605" s="22"/>
      <c r="G605" s="44"/>
      <c r="H605" s="214"/>
      <c r="I605" s="200"/>
      <c r="J605" s="194"/>
      <c r="K605" s="113" t="str">
        <f t="shared" si="51"/>
        <v/>
      </c>
      <c r="L605" s="115">
        <f t="shared" si="52"/>
        <v>1</v>
      </c>
      <c r="M605" s="114">
        <f t="shared" si="53"/>
        <v>0</v>
      </c>
    </row>
    <row r="606" spans="1:15" ht="30.2" customHeight="1" thickBot="1" x14ac:dyDescent="0.3">
      <c r="A606" s="46"/>
      <c r="B606" s="46"/>
      <c r="C606" s="46"/>
      <c r="D606" s="46"/>
      <c r="E606" s="46"/>
      <c r="F606" s="46"/>
      <c r="G606" s="46"/>
      <c r="H606" s="376" t="s">
        <v>35</v>
      </c>
      <c r="I606" s="195">
        <f>SUM(I586:I605)+I572</f>
        <v>0</v>
      </c>
      <c r="J606" s="222"/>
      <c r="K606" s="68"/>
      <c r="L606" s="112">
        <f>IF(I606&gt;I572,ROW(A612),0)</f>
        <v>0</v>
      </c>
      <c r="M606" s="39"/>
      <c r="N606" s="109">
        <f>IF(I606&gt;I572,ROW(A612),0)</f>
        <v>0</v>
      </c>
    </row>
    <row r="607" spans="1:15" ht="30.2" customHeight="1" x14ac:dyDescent="0.25">
      <c r="A607" s="46"/>
      <c r="B607" s="46"/>
      <c r="C607" s="46"/>
      <c r="D607" s="46"/>
      <c r="E607" s="46"/>
      <c r="F607" s="46"/>
      <c r="G607" s="46"/>
      <c r="H607" s="46"/>
      <c r="I607" s="46"/>
      <c r="J607" s="46"/>
      <c r="K607" s="68"/>
      <c r="L607" s="39"/>
      <c r="M607" s="39"/>
    </row>
    <row r="608" spans="1:15" ht="30.2" customHeight="1" x14ac:dyDescent="0.25">
      <c r="A608" s="143" t="s">
        <v>136</v>
      </c>
      <c r="B608" s="64"/>
      <c r="C608" s="64"/>
      <c r="D608" s="46"/>
      <c r="E608" s="46"/>
      <c r="F608" s="46"/>
      <c r="G608" s="46"/>
      <c r="H608" s="46"/>
      <c r="I608" s="46"/>
      <c r="J608" s="46"/>
      <c r="K608" s="68"/>
      <c r="L608" s="39"/>
      <c r="M608" s="39"/>
    </row>
    <row r="609" spans="1:15" ht="30.2" customHeight="1" x14ac:dyDescent="0.25">
      <c r="A609" s="46"/>
      <c r="B609" s="46"/>
      <c r="C609" s="46"/>
      <c r="D609" s="46"/>
      <c r="E609" s="46"/>
      <c r="F609" s="46"/>
      <c r="G609" s="46"/>
      <c r="H609" s="46"/>
      <c r="I609" s="46"/>
      <c r="J609" s="46"/>
      <c r="K609" s="68"/>
      <c r="L609" s="39"/>
      <c r="M609" s="39"/>
    </row>
    <row r="610" spans="1:15" ht="30.2" customHeight="1" x14ac:dyDescent="0.3">
      <c r="A610" s="352" t="s">
        <v>32</v>
      </c>
      <c r="B610" s="233"/>
      <c r="C610" s="233"/>
      <c r="D610" s="354">
        <f ca="1">imzatarihi</f>
        <v>46091</v>
      </c>
      <c r="E610" s="379" t="s">
        <v>33</v>
      </c>
      <c r="F610" s="355" t="str">
        <f>IF(kurulusyetkilisi&gt;0,kurulusyetkilisi,"")</f>
        <v/>
      </c>
      <c r="G610" s="46"/>
      <c r="H610" s="46"/>
      <c r="I610" s="46"/>
      <c r="J610" s="46"/>
      <c r="K610" s="68"/>
      <c r="L610" s="39"/>
      <c r="M610" s="39"/>
    </row>
    <row r="611" spans="1:15" ht="30.2" customHeight="1" x14ac:dyDescent="0.3">
      <c r="A611" s="46"/>
      <c r="B611" s="46"/>
      <c r="C611" s="46"/>
      <c r="D611" s="234"/>
      <c r="E611" s="379" t="s">
        <v>34</v>
      </c>
      <c r="F611" s="46"/>
      <c r="G611" s="46"/>
      <c r="H611" s="233"/>
      <c r="I611" s="46"/>
      <c r="J611" s="46"/>
      <c r="K611" s="68"/>
      <c r="L611" s="39"/>
      <c r="M611" s="39"/>
    </row>
    <row r="612" spans="1:15" ht="30.2" customHeight="1" x14ac:dyDescent="0.25">
      <c r="A612" s="46"/>
      <c r="B612" s="46"/>
      <c r="C612" s="46"/>
      <c r="D612" s="46"/>
      <c r="E612" s="46"/>
      <c r="F612" s="46"/>
      <c r="G612" s="46"/>
      <c r="H612" s="46"/>
      <c r="I612" s="46"/>
      <c r="J612" s="46"/>
      <c r="K612" s="68"/>
      <c r="L612" s="39"/>
      <c r="M612" s="39"/>
    </row>
    <row r="613" spans="1:15" ht="30.2" customHeight="1" x14ac:dyDescent="0.25">
      <c r="A613" s="555" t="s">
        <v>105</v>
      </c>
      <c r="B613" s="555"/>
      <c r="C613" s="555"/>
      <c r="D613" s="555"/>
      <c r="E613" s="555"/>
      <c r="F613" s="555"/>
      <c r="G613" s="555"/>
      <c r="H613" s="555"/>
      <c r="I613" s="555"/>
      <c r="J613" s="555"/>
      <c r="K613" s="66"/>
      <c r="L613" s="39"/>
      <c r="M613" s="39"/>
    </row>
    <row r="614" spans="1:15" ht="30.2" customHeight="1" x14ac:dyDescent="0.25">
      <c r="A614" s="508" t="str">
        <f>IF(YilDonem&lt;&gt;"",CONCATENATE(YilDonem," dönemine aittir."),"")</f>
        <v/>
      </c>
      <c r="B614" s="508"/>
      <c r="C614" s="508"/>
      <c r="D614" s="508"/>
      <c r="E614" s="508"/>
      <c r="F614" s="508"/>
      <c r="G614" s="508"/>
      <c r="H614" s="508"/>
      <c r="I614" s="508"/>
      <c r="J614" s="508"/>
      <c r="K614" s="66"/>
      <c r="L614" s="39"/>
      <c r="M614" s="39"/>
    </row>
    <row r="615" spans="1:15" ht="30.2" customHeight="1" thickBot="1" x14ac:dyDescent="0.3">
      <c r="A615" s="545" t="s">
        <v>129</v>
      </c>
      <c r="B615" s="545"/>
      <c r="C615" s="545"/>
      <c r="D615" s="545"/>
      <c r="E615" s="545"/>
      <c r="F615" s="545"/>
      <c r="G615" s="545"/>
      <c r="H615" s="545"/>
      <c r="I615" s="545"/>
      <c r="J615" s="545"/>
      <c r="K615" s="66"/>
      <c r="L615" s="39"/>
      <c r="M615" s="39"/>
    </row>
    <row r="616" spans="1:15" ht="30.2" customHeight="1" thickBot="1" x14ac:dyDescent="0.3">
      <c r="A616" s="546" t="s">
        <v>167</v>
      </c>
      <c r="B616" s="547"/>
      <c r="C616" s="547"/>
      <c r="D616" s="548"/>
      <c r="E616" s="546" t="str">
        <f>IF(ProjeNo&gt;0,ProjeNo,"")</f>
        <v/>
      </c>
      <c r="F616" s="547"/>
      <c r="G616" s="547"/>
      <c r="H616" s="547"/>
      <c r="I616" s="547"/>
      <c r="J616" s="548"/>
      <c r="K616" s="66"/>
      <c r="L616" s="39"/>
      <c r="M616" s="39"/>
    </row>
    <row r="617" spans="1:15" ht="30.2" customHeight="1" thickBot="1" x14ac:dyDescent="0.3">
      <c r="A617" s="549" t="s">
        <v>168</v>
      </c>
      <c r="B617" s="550"/>
      <c r="C617" s="550"/>
      <c r="D617" s="551"/>
      <c r="E617" s="552" t="str">
        <f>IF(ProjeAdi&gt;0,ProjeAdi,"")</f>
        <v/>
      </c>
      <c r="F617" s="553"/>
      <c r="G617" s="553"/>
      <c r="H617" s="553"/>
      <c r="I617" s="553"/>
      <c r="J617" s="554"/>
      <c r="K617" s="66"/>
      <c r="L617" s="39"/>
      <c r="M617" s="39"/>
    </row>
    <row r="618" spans="1:15" s="26" customFormat="1" ht="30.2" customHeight="1" thickBot="1" x14ac:dyDescent="0.3">
      <c r="A618" s="543" t="s">
        <v>3</v>
      </c>
      <c r="B618" s="543" t="s">
        <v>182</v>
      </c>
      <c r="C618" s="543" t="s">
        <v>183</v>
      </c>
      <c r="D618" s="543" t="s">
        <v>102</v>
      </c>
      <c r="E618" s="543" t="s">
        <v>103</v>
      </c>
      <c r="F618" s="543" t="s">
        <v>104</v>
      </c>
      <c r="G618" s="543" t="s">
        <v>82</v>
      </c>
      <c r="H618" s="543" t="s">
        <v>83</v>
      </c>
      <c r="I618" s="363" t="s">
        <v>84</v>
      </c>
      <c r="J618" s="363" t="s">
        <v>84</v>
      </c>
      <c r="K618" s="67"/>
      <c r="L618" s="40"/>
      <c r="M618" s="40"/>
      <c r="N618" s="70"/>
      <c r="O618" s="70"/>
    </row>
    <row r="619" spans="1:15" ht="30.2" customHeight="1" thickBot="1" x14ac:dyDescent="0.3">
      <c r="A619" s="559"/>
      <c r="B619" s="544"/>
      <c r="C619" s="544"/>
      <c r="D619" s="559"/>
      <c r="E619" s="559"/>
      <c r="F619" s="559"/>
      <c r="G619" s="559"/>
      <c r="H619" s="559"/>
      <c r="I619" s="395" t="s">
        <v>85</v>
      </c>
      <c r="J619" s="395" t="s">
        <v>88</v>
      </c>
      <c r="K619" s="66"/>
      <c r="L619" s="39"/>
      <c r="M619" s="39"/>
    </row>
    <row r="620" spans="1:15" ht="30.2" customHeight="1" x14ac:dyDescent="0.25">
      <c r="A620" s="388">
        <v>361</v>
      </c>
      <c r="B620" s="290"/>
      <c r="C620" s="277"/>
      <c r="D620" s="291"/>
      <c r="E620" s="27"/>
      <c r="F620" s="41"/>
      <c r="G620" s="28"/>
      <c r="H620" s="212"/>
      <c r="I620" s="198"/>
      <c r="J620" s="186"/>
      <c r="K620" s="113" t="str">
        <f>IF(AND(COUNTA(D620:F620)&gt;0,L620=1),"Belge Tarihi,Belge Numarası ve KDV Dahil Tutar doldurulduktan sonra KDV Hariç Tutar doldurulabilir.","")</f>
        <v/>
      </c>
      <c r="L620" s="115">
        <f>IF(COUNTA(G620:H620)+COUNTA(J620)=3,0,1)</f>
        <v>1</v>
      </c>
      <c r="M620" s="114">
        <f>IF(L620=1,0,100000000)</f>
        <v>0</v>
      </c>
    </row>
    <row r="621" spans="1:15" ht="30.2" customHeight="1" x14ac:dyDescent="0.25">
      <c r="A621" s="390">
        <v>362</v>
      </c>
      <c r="B621" s="292"/>
      <c r="C621" s="278"/>
      <c r="D621" s="293"/>
      <c r="E621" s="19"/>
      <c r="F621" s="20"/>
      <c r="G621" s="42"/>
      <c r="H621" s="213"/>
      <c r="I621" s="199"/>
      <c r="J621" s="193"/>
      <c r="K621" s="113" t="str">
        <f t="shared" ref="K621:K639" si="54">IF(AND(COUNTA(D621:F621)&gt;0,L621=1),"Belge Tarihi,Belge Numarası ve KDV Dahil Tutar doldurulduktan sonra KDV Hariç Tutar doldurulabilir.","")</f>
        <v/>
      </c>
      <c r="L621" s="115">
        <f t="shared" ref="L621:L639" si="55">IF(COUNTA(G621:H621)+COUNTA(J621)=3,0,1)</f>
        <v>1</v>
      </c>
      <c r="M621" s="114">
        <f t="shared" ref="M621:M639" si="56">IF(L621=1,0,100000000)</f>
        <v>0</v>
      </c>
    </row>
    <row r="622" spans="1:15" ht="30.2" customHeight="1" x14ac:dyDescent="0.25">
      <c r="A622" s="390">
        <v>363</v>
      </c>
      <c r="B622" s="292"/>
      <c r="C622" s="278"/>
      <c r="D622" s="293"/>
      <c r="E622" s="19"/>
      <c r="F622" s="20"/>
      <c r="G622" s="42"/>
      <c r="H622" s="213"/>
      <c r="I622" s="199"/>
      <c r="J622" s="193"/>
      <c r="K622" s="113" t="str">
        <f t="shared" si="54"/>
        <v/>
      </c>
      <c r="L622" s="115">
        <f t="shared" si="55"/>
        <v>1</v>
      </c>
      <c r="M622" s="114">
        <f t="shared" si="56"/>
        <v>0</v>
      </c>
    </row>
    <row r="623" spans="1:15" ht="30.2" customHeight="1" x14ac:dyDescent="0.25">
      <c r="A623" s="390">
        <v>364</v>
      </c>
      <c r="B623" s="292"/>
      <c r="C623" s="278"/>
      <c r="D623" s="293"/>
      <c r="E623" s="19"/>
      <c r="F623" s="20"/>
      <c r="G623" s="42"/>
      <c r="H623" s="213"/>
      <c r="I623" s="199"/>
      <c r="J623" s="193"/>
      <c r="K623" s="113" t="str">
        <f t="shared" si="54"/>
        <v/>
      </c>
      <c r="L623" s="115">
        <f t="shared" si="55"/>
        <v>1</v>
      </c>
      <c r="M623" s="114">
        <f t="shared" si="56"/>
        <v>0</v>
      </c>
    </row>
    <row r="624" spans="1:15" ht="30.2" customHeight="1" x14ac:dyDescent="0.25">
      <c r="A624" s="390">
        <v>365</v>
      </c>
      <c r="B624" s="292"/>
      <c r="C624" s="278"/>
      <c r="D624" s="293"/>
      <c r="E624" s="19"/>
      <c r="F624" s="20"/>
      <c r="G624" s="42"/>
      <c r="H624" s="213"/>
      <c r="I624" s="199"/>
      <c r="J624" s="193"/>
      <c r="K624" s="113" t="str">
        <f t="shared" si="54"/>
        <v/>
      </c>
      <c r="L624" s="115">
        <f t="shared" si="55"/>
        <v>1</v>
      </c>
      <c r="M624" s="114">
        <f t="shared" si="56"/>
        <v>0</v>
      </c>
    </row>
    <row r="625" spans="1:15" ht="30.2" customHeight="1" x14ac:dyDescent="0.25">
      <c r="A625" s="390">
        <v>366</v>
      </c>
      <c r="B625" s="292"/>
      <c r="C625" s="278"/>
      <c r="D625" s="293"/>
      <c r="E625" s="19"/>
      <c r="F625" s="20"/>
      <c r="G625" s="42"/>
      <c r="H625" s="213"/>
      <c r="I625" s="199"/>
      <c r="J625" s="193"/>
      <c r="K625" s="113" t="str">
        <f t="shared" si="54"/>
        <v/>
      </c>
      <c r="L625" s="115">
        <f t="shared" si="55"/>
        <v>1</v>
      </c>
      <c r="M625" s="114">
        <f t="shared" si="56"/>
        <v>0</v>
      </c>
    </row>
    <row r="626" spans="1:15" ht="30.2" customHeight="1" x14ac:dyDescent="0.25">
      <c r="A626" s="390">
        <v>367</v>
      </c>
      <c r="B626" s="292"/>
      <c r="C626" s="278"/>
      <c r="D626" s="293"/>
      <c r="E626" s="19"/>
      <c r="F626" s="20"/>
      <c r="G626" s="42"/>
      <c r="H626" s="213"/>
      <c r="I626" s="199"/>
      <c r="J626" s="193"/>
      <c r="K626" s="113" t="str">
        <f t="shared" si="54"/>
        <v/>
      </c>
      <c r="L626" s="115">
        <f t="shared" si="55"/>
        <v>1</v>
      </c>
      <c r="M626" s="114">
        <f t="shared" si="56"/>
        <v>0</v>
      </c>
    </row>
    <row r="627" spans="1:15" ht="30.2" customHeight="1" x14ac:dyDescent="0.25">
      <c r="A627" s="390">
        <v>368</v>
      </c>
      <c r="B627" s="292"/>
      <c r="C627" s="278"/>
      <c r="D627" s="293"/>
      <c r="E627" s="19"/>
      <c r="F627" s="20"/>
      <c r="G627" s="42"/>
      <c r="H627" s="213"/>
      <c r="I627" s="199"/>
      <c r="J627" s="193"/>
      <c r="K627" s="113" t="str">
        <f t="shared" si="54"/>
        <v/>
      </c>
      <c r="L627" s="115">
        <f t="shared" si="55"/>
        <v>1</v>
      </c>
      <c r="M627" s="114">
        <f t="shared" si="56"/>
        <v>0</v>
      </c>
    </row>
    <row r="628" spans="1:15" ht="30.2" customHeight="1" x14ac:dyDescent="0.25">
      <c r="A628" s="390">
        <v>369</v>
      </c>
      <c r="B628" s="292"/>
      <c r="C628" s="278"/>
      <c r="D628" s="293"/>
      <c r="E628" s="19"/>
      <c r="F628" s="20"/>
      <c r="G628" s="42"/>
      <c r="H628" s="213"/>
      <c r="I628" s="199"/>
      <c r="J628" s="193"/>
      <c r="K628" s="113" t="str">
        <f t="shared" si="54"/>
        <v/>
      </c>
      <c r="L628" s="115">
        <f t="shared" si="55"/>
        <v>1</v>
      </c>
      <c r="M628" s="114">
        <f t="shared" si="56"/>
        <v>0</v>
      </c>
    </row>
    <row r="629" spans="1:15" ht="30.2" customHeight="1" x14ac:dyDescent="0.25">
      <c r="A629" s="390">
        <v>370</v>
      </c>
      <c r="B629" s="292"/>
      <c r="C629" s="278"/>
      <c r="D629" s="293"/>
      <c r="E629" s="19"/>
      <c r="F629" s="20"/>
      <c r="G629" s="42"/>
      <c r="H629" s="213"/>
      <c r="I629" s="199"/>
      <c r="J629" s="193"/>
      <c r="K629" s="113" t="str">
        <f t="shared" si="54"/>
        <v/>
      </c>
      <c r="L629" s="115">
        <f t="shared" si="55"/>
        <v>1</v>
      </c>
      <c r="M629" s="114">
        <f t="shared" si="56"/>
        <v>0</v>
      </c>
    </row>
    <row r="630" spans="1:15" ht="30.2" customHeight="1" x14ac:dyDescent="0.25">
      <c r="A630" s="390">
        <v>371</v>
      </c>
      <c r="B630" s="292"/>
      <c r="C630" s="278"/>
      <c r="D630" s="293"/>
      <c r="E630" s="19"/>
      <c r="F630" s="20"/>
      <c r="G630" s="42"/>
      <c r="H630" s="213"/>
      <c r="I630" s="199"/>
      <c r="J630" s="193"/>
      <c r="K630" s="113" t="str">
        <f t="shared" si="54"/>
        <v/>
      </c>
      <c r="L630" s="115">
        <f t="shared" si="55"/>
        <v>1</v>
      </c>
      <c r="M630" s="114">
        <f t="shared" si="56"/>
        <v>0</v>
      </c>
    </row>
    <row r="631" spans="1:15" ht="30.2" customHeight="1" x14ac:dyDescent="0.25">
      <c r="A631" s="390">
        <v>372</v>
      </c>
      <c r="B631" s="292"/>
      <c r="C631" s="278"/>
      <c r="D631" s="293"/>
      <c r="E631" s="19"/>
      <c r="F631" s="20"/>
      <c r="G631" s="42"/>
      <c r="H631" s="213"/>
      <c r="I631" s="199"/>
      <c r="J631" s="193"/>
      <c r="K631" s="113" t="str">
        <f t="shared" si="54"/>
        <v/>
      </c>
      <c r="L631" s="115">
        <f t="shared" si="55"/>
        <v>1</v>
      </c>
      <c r="M631" s="114">
        <f t="shared" si="56"/>
        <v>0</v>
      </c>
    </row>
    <row r="632" spans="1:15" ht="30.2" customHeight="1" x14ac:dyDescent="0.25">
      <c r="A632" s="390">
        <v>373</v>
      </c>
      <c r="B632" s="292"/>
      <c r="C632" s="278"/>
      <c r="D632" s="293"/>
      <c r="E632" s="19"/>
      <c r="F632" s="20"/>
      <c r="G632" s="42"/>
      <c r="H632" s="213"/>
      <c r="I632" s="199"/>
      <c r="J632" s="193"/>
      <c r="K632" s="113" t="str">
        <f t="shared" si="54"/>
        <v/>
      </c>
      <c r="L632" s="115">
        <f t="shared" si="55"/>
        <v>1</v>
      </c>
      <c r="M632" s="114">
        <f t="shared" si="56"/>
        <v>0</v>
      </c>
    </row>
    <row r="633" spans="1:15" ht="30.2" customHeight="1" x14ac:dyDescent="0.25">
      <c r="A633" s="390">
        <v>374</v>
      </c>
      <c r="B633" s="292"/>
      <c r="C633" s="278"/>
      <c r="D633" s="293"/>
      <c r="E633" s="19"/>
      <c r="F633" s="20"/>
      <c r="G633" s="42"/>
      <c r="H633" s="213"/>
      <c r="I633" s="199"/>
      <c r="J633" s="193"/>
      <c r="K633" s="113" t="str">
        <f t="shared" si="54"/>
        <v/>
      </c>
      <c r="L633" s="115">
        <f t="shared" si="55"/>
        <v>1</v>
      </c>
      <c r="M633" s="114">
        <f t="shared" si="56"/>
        <v>0</v>
      </c>
    </row>
    <row r="634" spans="1:15" ht="30.2" customHeight="1" x14ac:dyDescent="0.25">
      <c r="A634" s="390">
        <v>375</v>
      </c>
      <c r="B634" s="292"/>
      <c r="C634" s="278"/>
      <c r="D634" s="293"/>
      <c r="E634" s="19"/>
      <c r="F634" s="20"/>
      <c r="G634" s="42"/>
      <c r="H634" s="213"/>
      <c r="I634" s="199"/>
      <c r="J634" s="193"/>
      <c r="K634" s="113" t="str">
        <f t="shared" si="54"/>
        <v/>
      </c>
      <c r="L634" s="115">
        <f t="shared" si="55"/>
        <v>1</v>
      </c>
      <c r="M634" s="114">
        <f t="shared" si="56"/>
        <v>0</v>
      </c>
    </row>
    <row r="635" spans="1:15" ht="30.2" customHeight="1" x14ac:dyDescent="0.25">
      <c r="A635" s="390">
        <v>376</v>
      </c>
      <c r="B635" s="292"/>
      <c r="C635" s="278"/>
      <c r="D635" s="293"/>
      <c r="E635" s="19"/>
      <c r="F635" s="20"/>
      <c r="G635" s="42"/>
      <c r="H635" s="213"/>
      <c r="I635" s="199"/>
      <c r="J635" s="193"/>
      <c r="K635" s="113" t="str">
        <f t="shared" si="54"/>
        <v/>
      </c>
      <c r="L635" s="115">
        <f t="shared" si="55"/>
        <v>1</v>
      </c>
      <c r="M635" s="114">
        <f t="shared" si="56"/>
        <v>0</v>
      </c>
    </row>
    <row r="636" spans="1:15" ht="30.2" customHeight="1" x14ac:dyDescent="0.25">
      <c r="A636" s="390">
        <v>377</v>
      </c>
      <c r="B636" s="292"/>
      <c r="C636" s="278"/>
      <c r="D636" s="293"/>
      <c r="E636" s="19"/>
      <c r="F636" s="20"/>
      <c r="G636" s="42"/>
      <c r="H636" s="213"/>
      <c r="I636" s="199"/>
      <c r="J636" s="193"/>
      <c r="K636" s="113" t="str">
        <f t="shared" si="54"/>
        <v/>
      </c>
      <c r="L636" s="115">
        <f t="shared" si="55"/>
        <v>1</v>
      </c>
      <c r="M636" s="114">
        <f t="shared" si="56"/>
        <v>0</v>
      </c>
    </row>
    <row r="637" spans="1:15" ht="30.2" customHeight="1" x14ac:dyDescent="0.25">
      <c r="A637" s="390">
        <v>378</v>
      </c>
      <c r="B637" s="292"/>
      <c r="C637" s="278"/>
      <c r="D637" s="293"/>
      <c r="E637" s="19"/>
      <c r="F637" s="20"/>
      <c r="G637" s="42"/>
      <c r="H637" s="213"/>
      <c r="I637" s="199"/>
      <c r="J637" s="193"/>
      <c r="K637" s="113" t="str">
        <f t="shared" si="54"/>
        <v/>
      </c>
      <c r="L637" s="115">
        <f t="shared" si="55"/>
        <v>1</v>
      </c>
      <c r="M637" s="114">
        <f t="shared" si="56"/>
        <v>0</v>
      </c>
      <c r="N637" s="71"/>
      <c r="O637" s="71"/>
    </row>
    <row r="638" spans="1:15" ht="30.2" customHeight="1" x14ac:dyDescent="0.25">
      <c r="A638" s="390">
        <v>379</v>
      </c>
      <c r="B638" s="292"/>
      <c r="C638" s="278"/>
      <c r="D638" s="293"/>
      <c r="E638" s="19"/>
      <c r="F638" s="20"/>
      <c r="G638" s="42"/>
      <c r="H638" s="213"/>
      <c r="I638" s="199"/>
      <c r="J638" s="193"/>
      <c r="K638" s="113" t="str">
        <f t="shared" si="54"/>
        <v/>
      </c>
      <c r="L638" s="115">
        <f t="shared" si="55"/>
        <v>1</v>
      </c>
      <c r="M638" s="114">
        <f t="shared" si="56"/>
        <v>0</v>
      </c>
    </row>
    <row r="639" spans="1:15" ht="30.2" customHeight="1" thickBot="1" x14ac:dyDescent="0.3">
      <c r="A639" s="391">
        <v>380</v>
      </c>
      <c r="B639" s="294"/>
      <c r="C639" s="279"/>
      <c r="D639" s="295"/>
      <c r="E639" s="21"/>
      <c r="F639" s="22"/>
      <c r="G639" s="44"/>
      <c r="H639" s="214"/>
      <c r="I639" s="200"/>
      <c r="J639" s="194"/>
      <c r="K639" s="113" t="str">
        <f t="shared" si="54"/>
        <v/>
      </c>
      <c r="L639" s="115">
        <f t="shared" si="55"/>
        <v>1</v>
      </c>
      <c r="M639" s="114">
        <f t="shared" si="56"/>
        <v>0</v>
      </c>
    </row>
    <row r="640" spans="1:15" ht="30.2" customHeight="1" thickBot="1" x14ac:dyDescent="0.3">
      <c r="A640" s="46"/>
      <c r="B640" s="46"/>
      <c r="C640" s="46"/>
      <c r="D640" s="46"/>
      <c r="E640" s="46"/>
      <c r="F640" s="46"/>
      <c r="G640" s="46"/>
      <c r="H640" s="376" t="s">
        <v>35</v>
      </c>
      <c r="I640" s="195">
        <f>SUM(I620:I639)+I606</f>
        <v>0</v>
      </c>
      <c r="J640" s="222"/>
      <c r="K640" s="68"/>
      <c r="L640" s="112">
        <f>IF(I640&gt;I606,ROW(A646),0)</f>
        <v>0</v>
      </c>
      <c r="M640" s="39"/>
      <c r="N640" s="109">
        <f>IF(I640&gt;I606,ROW(A646),0)</f>
        <v>0</v>
      </c>
    </row>
    <row r="641" spans="1:15" ht="30.2" customHeight="1" x14ac:dyDescent="0.25">
      <c r="A641" s="46"/>
      <c r="B641" s="46"/>
      <c r="C641" s="46"/>
      <c r="D641" s="46"/>
      <c r="E641" s="46"/>
      <c r="F641" s="46"/>
      <c r="G641" s="46"/>
      <c r="H641" s="46"/>
      <c r="I641" s="46"/>
      <c r="J641" s="46"/>
      <c r="K641" s="68"/>
      <c r="L641" s="39"/>
      <c r="M641" s="39"/>
    </row>
    <row r="642" spans="1:15" ht="30.2" customHeight="1" x14ac:dyDescent="0.25">
      <c r="A642" s="143" t="s">
        <v>136</v>
      </c>
      <c r="B642" s="64"/>
      <c r="C642" s="64"/>
      <c r="D642" s="46"/>
      <c r="E642" s="46"/>
      <c r="F642" s="46"/>
      <c r="G642" s="46"/>
      <c r="H642" s="46"/>
      <c r="I642" s="46"/>
      <c r="J642" s="46"/>
      <c r="K642" s="68"/>
      <c r="L642" s="39"/>
      <c r="M642" s="39"/>
    </row>
    <row r="643" spans="1:15" ht="30.2" customHeight="1" x14ac:dyDescent="0.25">
      <c r="A643" s="46"/>
      <c r="B643" s="46"/>
      <c r="C643" s="46"/>
      <c r="D643" s="46"/>
      <c r="E643" s="46"/>
      <c r="F643" s="46"/>
      <c r="G643" s="46"/>
      <c r="H643" s="46"/>
      <c r="I643" s="46"/>
      <c r="J643" s="46"/>
      <c r="K643" s="68"/>
      <c r="L643" s="39"/>
      <c r="M643" s="39"/>
    </row>
    <row r="644" spans="1:15" ht="30.2" customHeight="1" x14ac:dyDescent="0.3">
      <c r="A644" s="352" t="s">
        <v>32</v>
      </c>
      <c r="B644" s="233"/>
      <c r="C644" s="233"/>
      <c r="D644" s="354">
        <f ca="1">imzatarihi</f>
        <v>46091</v>
      </c>
      <c r="E644" s="379" t="s">
        <v>33</v>
      </c>
      <c r="F644" s="355" t="str">
        <f>IF(kurulusyetkilisi&gt;0,kurulusyetkilisi,"")</f>
        <v/>
      </c>
      <c r="G644" s="46"/>
      <c r="H644" s="46"/>
      <c r="I644" s="46"/>
      <c r="J644" s="46"/>
      <c r="K644" s="68"/>
      <c r="L644" s="39"/>
      <c r="M644" s="39"/>
    </row>
    <row r="645" spans="1:15" ht="30.2" customHeight="1" x14ac:dyDescent="0.3">
      <c r="A645" s="46"/>
      <c r="B645" s="46"/>
      <c r="C645" s="46"/>
      <c r="D645" s="234"/>
      <c r="E645" s="379" t="s">
        <v>34</v>
      </c>
      <c r="F645" s="46"/>
      <c r="G645" s="46"/>
      <c r="H645" s="233"/>
      <c r="I645" s="46"/>
      <c r="J645" s="46"/>
      <c r="K645" s="68"/>
      <c r="L645" s="39"/>
      <c r="M645" s="39"/>
    </row>
    <row r="646" spans="1:15" ht="30.2" customHeight="1" x14ac:dyDescent="0.25">
      <c r="A646" s="46"/>
      <c r="B646" s="46"/>
      <c r="C646" s="46"/>
      <c r="D646" s="46"/>
      <c r="E646" s="46"/>
      <c r="F646" s="46"/>
      <c r="G646" s="46"/>
      <c r="H646" s="46"/>
      <c r="I646" s="46"/>
      <c r="J646" s="46"/>
      <c r="K646" s="68"/>
      <c r="L646" s="39"/>
      <c r="M646" s="39"/>
    </row>
    <row r="647" spans="1:15" ht="30.2" customHeight="1" x14ac:dyDescent="0.25">
      <c r="A647" s="555" t="s">
        <v>105</v>
      </c>
      <c r="B647" s="555"/>
      <c r="C647" s="555"/>
      <c r="D647" s="555"/>
      <c r="E647" s="555"/>
      <c r="F647" s="555"/>
      <c r="G647" s="555"/>
      <c r="H647" s="555"/>
      <c r="I647" s="555"/>
      <c r="J647" s="555"/>
      <c r="K647" s="66"/>
      <c r="L647" s="39"/>
      <c r="M647" s="39"/>
    </row>
    <row r="648" spans="1:15" ht="30.2" customHeight="1" x14ac:dyDescent="0.25">
      <c r="A648" s="508" t="str">
        <f>IF(YilDonem&lt;&gt;"",CONCATENATE(YilDonem," dönemine aittir."),"")</f>
        <v/>
      </c>
      <c r="B648" s="508"/>
      <c r="C648" s="508"/>
      <c r="D648" s="508"/>
      <c r="E648" s="508"/>
      <c r="F648" s="508"/>
      <c r="G648" s="508"/>
      <c r="H648" s="508"/>
      <c r="I648" s="508"/>
      <c r="J648" s="508"/>
      <c r="K648" s="66"/>
      <c r="L648" s="39"/>
      <c r="M648" s="39"/>
    </row>
    <row r="649" spans="1:15" ht="30.2" customHeight="1" thickBot="1" x14ac:dyDescent="0.3">
      <c r="A649" s="545" t="s">
        <v>129</v>
      </c>
      <c r="B649" s="545"/>
      <c r="C649" s="545"/>
      <c r="D649" s="545"/>
      <c r="E649" s="545"/>
      <c r="F649" s="545"/>
      <c r="G649" s="545"/>
      <c r="H649" s="545"/>
      <c r="I649" s="545"/>
      <c r="J649" s="545"/>
      <c r="K649" s="66"/>
      <c r="L649" s="39"/>
      <c r="M649" s="39"/>
    </row>
    <row r="650" spans="1:15" ht="30.2" customHeight="1" thickBot="1" x14ac:dyDescent="0.3">
      <c r="A650" s="546" t="s">
        <v>167</v>
      </c>
      <c r="B650" s="547"/>
      <c r="C650" s="547"/>
      <c r="D650" s="548"/>
      <c r="E650" s="546" t="str">
        <f>IF(ProjeNo&gt;0,ProjeNo,"")</f>
        <v/>
      </c>
      <c r="F650" s="547"/>
      <c r="G650" s="547"/>
      <c r="H650" s="547"/>
      <c r="I650" s="547"/>
      <c r="J650" s="548"/>
      <c r="K650" s="66"/>
      <c r="L650" s="39"/>
      <c r="M650" s="39"/>
    </row>
    <row r="651" spans="1:15" ht="30.2" customHeight="1" thickBot="1" x14ac:dyDescent="0.3">
      <c r="A651" s="549" t="s">
        <v>168</v>
      </c>
      <c r="B651" s="550"/>
      <c r="C651" s="550"/>
      <c r="D651" s="551"/>
      <c r="E651" s="552" t="str">
        <f>IF(ProjeAdi&gt;0,ProjeAdi,"")</f>
        <v/>
      </c>
      <c r="F651" s="553"/>
      <c r="G651" s="553"/>
      <c r="H651" s="553"/>
      <c r="I651" s="553"/>
      <c r="J651" s="554"/>
      <c r="K651" s="66"/>
      <c r="L651" s="39"/>
      <c r="M651" s="39"/>
    </row>
    <row r="652" spans="1:15" s="26" customFormat="1" ht="30.2" customHeight="1" thickBot="1" x14ac:dyDescent="0.3">
      <c r="A652" s="543" t="s">
        <v>3</v>
      </c>
      <c r="B652" s="543" t="s">
        <v>182</v>
      </c>
      <c r="C652" s="543" t="s">
        <v>183</v>
      </c>
      <c r="D652" s="543" t="s">
        <v>102</v>
      </c>
      <c r="E652" s="543" t="s">
        <v>103</v>
      </c>
      <c r="F652" s="543" t="s">
        <v>104</v>
      </c>
      <c r="G652" s="543" t="s">
        <v>82</v>
      </c>
      <c r="H652" s="543" t="s">
        <v>83</v>
      </c>
      <c r="I652" s="363" t="s">
        <v>84</v>
      </c>
      <c r="J652" s="363" t="s">
        <v>84</v>
      </c>
      <c r="K652" s="67"/>
      <c r="L652" s="40"/>
      <c r="M652" s="40"/>
      <c r="N652" s="70"/>
      <c r="O652" s="70"/>
    </row>
    <row r="653" spans="1:15" ht="30.2" customHeight="1" thickBot="1" x14ac:dyDescent="0.3">
      <c r="A653" s="559"/>
      <c r="B653" s="544"/>
      <c r="C653" s="544"/>
      <c r="D653" s="559"/>
      <c r="E653" s="559"/>
      <c r="F653" s="559"/>
      <c r="G653" s="559"/>
      <c r="H653" s="559"/>
      <c r="I653" s="395" t="s">
        <v>85</v>
      </c>
      <c r="J653" s="395" t="s">
        <v>88</v>
      </c>
      <c r="K653" s="66"/>
      <c r="L653" s="39"/>
      <c r="M653" s="39"/>
    </row>
    <row r="654" spans="1:15" ht="30.2" customHeight="1" x14ac:dyDescent="0.25">
      <c r="A654" s="388">
        <v>381</v>
      </c>
      <c r="B654" s="290"/>
      <c r="C654" s="277"/>
      <c r="D654" s="291"/>
      <c r="E654" s="27"/>
      <c r="F654" s="41"/>
      <c r="G654" s="28"/>
      <c r="H654" s="212"/>
      <c r="I654" s="198"/>
      <c r="J654" s="186"/>
      <c r="K654" s="113" t="str">
        <f>IF(AND(COUNTA(D654:F654)&gt;0,L654=1),"Belge Tarihi,Belge Numarası ve KDV Dahil Tutar doldurulduktan sonra KDV Hariç Tutar doldurulabilir.","")</f>
        <v/>
      </c>
      <c r="L654" s="115">
        <f>IF(COUNTA(G654:H654)+COUNTA(J654)=3,0,1)</f>
        <v>1</v>
      </c>
      <c r="M654" s="114">
        <f>IF(L654=1,0,100000000)</f>
        <v>0</v>
      </c>
    </row>
    <row r="655" spans="1:15" ht="30.2" customHeight="1" x14ac:dyDescent="0.25">
      <c r="A655" s="390">
        <v>382</v>
      </c>
      <c r="B655" s="292"/>
      <c r="C655" s="278"/>
      <c r="D655" s="293"/>
      <c r="E655" s="19"/>
      <c r="F655" s="20"/>
      <c r="G655" s="42"/>
      <c r="H655" s="213"/>
      <c r="I655" s="199"/>
      <c r="J655" s="193"/>
      <c r="K655" s="113" t="str">
        <f t="shared" ref="K655:K673" si="57">IF(AND(COUNTA(D655:F655)&gt;0,L655=1),"Belge Tarihi,Belge Numarası ve KDV Dahil Tutar doldurulduktan sonra KDV Hariç Tutar doldurulabilir.","")</f>
        <v/>
      </c>
      <c r="L655" s="115">
        <f t="shared" ref="L655:L673" si="58">IF(COUNTA(G655:H655)+COUNTA(J655)=3,0,1)</f>
        <v>1</v>
      </c>
      <c r="M655" s="114">
        <f t="shared" ref="M655:M673" si="59">IF(L655=1,0,100000000)</f>
        <v>0</v>
      </c>
    </row>
    <row r="656" spans="1:15" ht="30.2" customHeight="1" x14ac:dyDescent="0.25">
      <c r="A656" s="390">
        <v>383</v>
      </c>
      <c r="B656" s="292"/>
      <c r="C656" s="278"/>
      <c r="D656" s="293"/>
      <c r="E656" s="19"/>
      <c r="F656" s="20"/>
      <c r="G656" s="42"/>
      <c r="H656" s="213"/>
      <c r="I656" s="199"/>
      <c r="J656" s="193"/>
      <c r="K656" s="113" t="str">
        <f t="shared" si="57"/>
        <v/>
      </c>
      <c r="L656" s="115">
        <f t="shared" si="58"/>
        <v>1</v>
      </c>
      <c r="M656" s="114">
        <f t="shared" si="59"/>
        <v>0</v>
      </c>
    </row>
    <row r="657" spans="1:15" ht="30.2" customHeight="1" x14ac:dyDescent="0.25">
      <c r="A657" s="390">
        <v>384</v>
      </c>
      <c r="B657" s="292"/>
      <c r="C657" s="278"/>
      <c r="D657" s="293"/>
      <c r="E657" s="19"/>
      <c r="F657" s="20"/>
      <c r="G657" s="42"/>
      <c r="H657" s="213"/>
      <c r="I657" s="199"/>
      <c r="J657" s="193"/>
      <c r="K657" s="113" t="str">
        <f t="shared" si="57"/>
        <v/>
      </c>
      <c r="L657" s="115">
        <f t="shared" si="58"/>
        <v>1</v>
      </c>
      <c r="M657" s="114">
        <f t="shared" si="59"/>
        <v>0</v>
      </c>
    </row>
    <row r="658" spans="1:15" ht="30.2" customHeight="1" x14ac:dyDescent="0.25">
      <c r="A658" s="390">
        <v>385</v>
      </c>
      <c r="B658" s="292"/>
      <c r="C658" s="278"/>
      <c r="D658" s="293"/>
      <c r="E658" s="19"/>
      <c r="F658" s="20"/>
      <c r="G658" s="42"/>
      <c r="H658" s="213"/>
      <c r="I658" s="199"/>
      <c r="J658" s="193"/>
      <c r="K658" s="113" t="str">
        <f t="shared" si="57"/>
        <v/>
      </c>
      <c r="L658" s="115">
        <f t="shared" si="58"/>
        <v>1</v>
      </c>
      <c r="M658" s="114">
        <f t="shared" si="59"/>
        <v>0</v>
      </c>
    </row>
    <row r="659" spans="1:15" ht="30.2" customHeight="1" x14ac:dyDescent="0.25">
      <c r="A659" s="390">
        <v>386</v>
      </c>
      <c r="B659" s="292"/>
      <c r="C659" s="278"/>
      <c r="D659" s="293"/>
      <c r="E659" s="19"/>
      <c r="F659" s="20"/>
      <c r="G659" s="42"/>
      <c r="H659" s="213"/>
      <c r="I659" s="199"/>
      <c r="J659" s="193"/>
      <c r="K659" s="113" t="str">
        <f t="shared" si="57"/>
        <v/>
      </c>
      <c r="L659" s="115">
        <f t="shared" si="58"/>
        <v>1</v>
      </c>
      <c r="M659" s="114">
        <f t="shared" si="59"/>
        <v>0</v>
      </c>
    </row>
    <row r="660" spans="1:15" ht="30.2" customHeight="1" x14ac:dyDescent="0.25">
      <c r="A660" s="390">
        <v>387</v>
      </c>
      <c r="B660" s="292"/>
      <c r="C660" s="278"/>
      <c r="D660" s="293"/>
      <c r="E660" s="19"/>
      <c r="F660" s="20"/>
      <c r="G660" s="42"/>
      <c r="H660" s="213"/>
      <c r="I660" s="199"/>
      <c r="J660" s="193"/>
      <c r="K660" s="113" t="str">
        <f t="shared" si="57"/>
        <v/>
      </c>
      <c r="L660" s="115">
        <f t="shared" si="58"/>
        <v>1</v>
      </c>
      <c r="M660" s="114">
        <f t="shared" si="59"/>
        <v>0</v>
      </c>
    </row>
    <row r="661" spans="1:15" ht="30.2" customHeight="1" x14ac:dyDescent="0.25">
      <c r="A661" s="390">
        <v>388</v>
      </c>
      <c r="B661" s="292"/>
      <c r="C661" s="278"/>
      <c r="D661" s="293"/>
      <c r="E661" s="19"/>
      <c r="F661" s="20"/>
      <c r="G661" s="42"/>
      <c r="H661" s="213"/>
      <c r="I661" s="199"/>
      <c r="J661" s="193"/>
      <c r="K661" s="113" t="str">
        <f t="shared" si="57"/>
        <v/>
      </c>
      <c r="L661" s="115">
        <f t="shared" si="58"/>
        <v>1</v>
      </c>
      <c r="M661" s="114">
        <f t="shared" si="59"/>
        <v>0</v>
      </c>
    </row>
    <row r="662" spans="1:15" ht="30.2" customHeight="1" x14ac:dyDescent="0.25">
      <c r="A662" s="390">
        <v>389</v>
      </c>
      <c r="B662" s="292"/>
      <c r="C662" s="278"/>
      <c r="D662" s="293"/>
      <c r="E662" s="19"/>
      <c r="F662" s="20"/>
      <c r="G662" s="42"/>
      <c r="H662" s="213"/>
      <c r="I662" s="199"/>
      <c r="J662" s="193"/>
      <c r="K662" s="113" t="str">
        <f t="shared" si="57"/>
        <v/>
      </c>
      <c r="L662" s="115">
        <f t="shared" si="58"/>
        <v>1</v>
      </c>
      <c r="M662" s="114">
        <f t="shared" si="59"/>
        <v>0</v>
      </c>
    </row>
    <row r="663" spans="1:15" ht="30.2" customHeight="1" x14ac:dyDescent="0.25">
      <c r="A663" s="390">
        <v>390</v>
      </c>
      <c r="B663" s="292"/>
      <c r="C663" s="278"/>
      <c r="D663" s="293"/>
      <c r="E663" s="19"/>
      <c r="F663" s="20"/>
      <c r="G663" s="42"/>
      <c r="H663" s="213"/>
      <c r="I663" s="199"/>
      <c r="J663" s="193"/>
      <c r="K663" s="113" t="str">
        <f t="shared" si="57"/>
        <v/>
      </c>
      <c r="L663" s="115">
        <f t="shared" si="58"/>
        <v>1</v>
      </c>
      <c r="M663" s="114">
        <f t="shared" si="59"/>
        <v>0</v>
      </c>
    </row>
    <row r="664" spans="1:15" ht="30.2" customHeight="1" x14ac:dyDescent="0.25">
      <c r="A664" s="390">
        <v>391</v>
      </c>
      <c r="B664" s="292"/>
      <c r="C664" s="278"/>
      <c r="D664" s="293"/>
      <c r="E664" s="19"/>
      <c r="F664" s="20"/>
      <c r="G664" s="42"/>
      <c r="H664" s="213"/>
      <c r="I664" s="199"/>
      <c r="J664" s="193"/>
      <c r="K664" s="113" t="str">
        <f t="shared" si="57"/>
        <v/>
      </c>
      <c r="L664" s="115">
        <f t="shared" si="58"/>
        <v>1</v>
      </c>
      <c r="M664" s="114">
        <f t="shared" si="59"/>
        <v>0</v>
      </c>
    </row>
    <row r="665" spans="1:15" ht="30.2" customHeight="1" x14ac:dyDescent="0.25">
      <c r="A665" s="390">
        <v>392</v>
      </c>
      <c r="B665" s="292"/>
      <c r="C665" s="278"/>
      <c r="D665" s="293"/>
      <c r="E665" s="19"/>
      <c r="F665" s="20"/>
      <c r="G665" s="42"/>
      <c r="H665" s="213"/>
      <c r="I665" s="199"/>
      <c r="J665" s="193"/>
      <c r="K665" s="113" t="str">
        <f t="shared" si="57"/>
        <v/>
      </c>
      <c r="L665" s="115">
        <f t="shared" si="58"/>
        <v>1</v>
      </c>
      <c r="M665" s="114">
        <f t="shared" si="59"/>
        <v>0</v>
      </c>
    </row>
    <row r="666" spans="1:15" ht="30.2" customHeight="1" x14ac:dyDescent="0.25">
      <c r="A666" s="390">
        <v>393</v>
      </c>
      <c r="B666" s="292"/>
      <c r="C666" s="278"/>
      <c r="D666" s="293"/>
      <c r="E666" s="19"/>
      <c r="F666" s="20"/>
      <c r="G666" s="42"/>
      <c r="H666" s="213"/>
      <c r="I666" s="199"/>
      <c r="J666" s="193"/>
      <c r="K666" s="113" t="str">
        <f t="shared" si="57"/>
        <v/>
      </c>
      <c r="L666" s="115">
        <f t="shared" si="58"/>
        <v>1</v>
      </c>
      <c r="M666" s="114">
        <f t="shared" si="59"/>
        <v>0</v>
      </c>
    </row>
    <row r="667" spans="1:15" ht="30.2" customHeight="1" x14ac:dyDescent="0.25">
      <c r="A667" s="390">
        <v>394</v>
      </c>
      <c r="B667" s="292"/>
      <c r="C667" s="278"/>
      <c r="D667" s="293"/>
      <c r="E667" s="19"/>
      <c r="F667" s="20"/>
      <c r="G667" s="42"/>
      <c r="H667" s="213"/>
      <c r="I667" s="199"/>
      <c r="J667" s="193"/>
      <c r="K667" s="113" t="str">
        <f t="shared" si="57"/>
        <v/>
      </c>
      <c r="L667" s="115">
        <f t="shared" si="58"/>
        <v>1</v>
      </c>
      <c r="M667" s="114">
        <f t="shared" si="59"/>
        <v>0</v>
      </c>
    </row>
    <row r="668" spans="1:15" ht="30.2" customHeight="1" x14ac:dyDescent="0.25">
      <c r="A668" s="390">
        <v>395</v>
      </c>
      <c r="B668" s="292"/>
      <c r="C668" s="278"/>
      <c r="D668" s="293"/>
      <c r="E668" s="19"/>
      <c r="F668" s="20"/>
      <c r="G668" s="42"/>
      <c r="H668" s="213"/>
      <c r="I668" s="199"/>
      <c r="J668" s="193"/>
      <c r="K668" s="113" t="str">
        <f t="shared" si="57"/>
        <v/>
      </c>
      <c r="L668" s="115">
        <f t="shared" si="58"/>
        <v>1</v>
      </c>
      <c r="M668" s="114">
        <f t="shared" si="59"/>
        <v>0</v>
      </c>
    </row>
    <row r="669" spans="1:15" ht="30.2" customHeight="1" x14ac:dyDescent="0.25">
      <c r="A669" s="390">
        <v>396</v>
      </c>
      <c r="B669" s="292"/>
      <c r="C669" s="278"/>
      <c r="D669" s="293"/>
      <c r="E669" s="19"/>
      <c r="F669" s="20"/>
      <c r="G669" s="42"/>
      <c r="H669" s="213"/>
      <c r="I669" s="199"/>
      <c r="J669" s="193"/>
      <c r="K669" s="113" t="str">
        <f t="shared" si="57"/>
        <v/>
      </c>
      <c r="L669" s="115">
        <f t="shared" si="58"/>
        <v>1</v>
      </c>
      <c r="M669" s="114">
        <f t="shared" si="59"/>
        <v>0</v>
      </c>
    </row>
    <row r="670" spans="1:15" ht="30.2" customHeight="1" x14ac:dyDescent="0.25">
      <c r="A670" s="390">
        <v>397</v>
      </c>
      <c r="B670" s="292"/>
      <c r="C670" s="278"/>
      <c r="D670" s="293"/>
      <c r="E670" s="19"/>
      <c r="F670" s="20"/>
      <c r="G670" s="42"/>
      <c r="H670" s="213"/>
      <c r="I670" s="199"/>
      <c r="J670" s="193"/>
      <c r="K670" s="113" t="str">
        <f t="shared" si="57"/>
        <v/>
      </c>
      <c r="L670" s="115">
        <f t="shared" si="58"/>
        <v>1</v>
      </c>
      <c r="M670" s="114">
        <f t="shared" si="59"/>
        <v>0</v>
      </c>
    </row>
    <row r="671" spans="1:15" ht="30.2" customHeight="1" x14ac:dyDescent="0.25">
      <c r="A671" s="390">
        <v>398</v>
      </c>
      <c r="B671" s="292"/>
      <c r="C671" s="278"/>
      <c r="D671" s="293"/>
      <c r="E671" s="19"/>
      <c r="F671" s="20"/>
      <c r="G671" s="42"/>
      <c r="H671" s="213"/>
      <c r="I671" s="199"/>
      <c r="J671" s="193"/>
      <c r="K671" s="113" t="str">
        <f t="shared" si="57"/>
        <v/>
      </c>
      <c r="L671" s="115">
        <f t="shared" si="58"/>
        <v>1</v>
      </c>
      <c r="M671" s="114">
        <f t="shared" si="59"/>
        <v>0</v>
      </c>
    </row>
    <row r="672" spans="1:15" ht="30.2" customHeight="1" x14ac:dyDescent="0.25">
      <c r="A672" s="390">
        <v>399</v>
      </c>
      <c r="B672" s="292"/>
      <c r="C672" s="278"/>
      <c r="D672" s="293"/>
      <c r="E672" s="19"/>
      <c r="F672" s="20"/>
      <c r="G672" s="42"/>
      <c r="H672" s="213"/>
      <c r="I672" s="199"/>
      <c r="J672" s="193"/>
      <c r="K672" s="113" t="str">
        <f t="shared" si="57"/>
        <v/>
      </c>
      <c r="L672" s="115">
        <f t="shared" si="58"/>
        <v>1</v>
      </c>
      <c r="M672" s="114">
        <f t="shared" si="59"/>
        <v>0</v>
      </c>
      <c r="N672" s="71"/>
      <c r="O672" s="71"/>
    </row>
    <row r="673" spans="1:15" ht="30.2" customHeight="1" thickBot="1" x14ac:dyDescent="0.3">
      <c r="A673" s="391">
        <v>400</v>
      </c>
      <c r="B673" s="294"/>
      <c r="C673" s="279"/>
      <c r="D673" s="295"/>
      <c r="E673" s="21"/>
      <c r="F673" s="22"/>
      <c r="G673" s="44"/>
      <c r="H673" s="214"/>
      <c r="I673" s="200"/>
      <c r="J673" s="194"/>
      <c r="K673" s="113" t="str">
        <f t="shared" si="57"/>
        <v/>
      </c>
      <c r="L673" s="115">
        <f t="shared" si="58"/>
        <v>1</v>
      </c>
      <c r="M673" s="114">
        <f t="shared" si="59"/>
        <v>0</v>
      </c>
    </row>
    <row r="674" spans="1:15" ht="30.2" customHeight="1" thickBot="1" x14ac:dyDescent="0.3">
      <c r="A674" s="46"/>
      <c r="B674" s="46"/>
      <c r="C674" s="46"/>
      <c r="D674" s="46"/>
      <c r="E674" s="46"/>
      <c r="F674" s="46"/>
      <c r="G674" s="46"/>
      <c r="H674" s="376" t="s">
        <v>35</v>
      </c>
      <c r="I674" s="195">
        <f>SUM(I654:I673)+I640</f>
        <v>0</v>
      </c>
      <c r="J674" s="222"/>
      <c r="K674" s="68"/>
      <c r="L674" s="112">
        <f>IF(I674&gt;I640,ROW(A680),0)</f>
        <v>0</v>
      </c>
      <c r="M674" s="39"/>
      <c r="N674" s="109">
        <f>IF(I674&gt;I640,ROW(A680),0)</f>
        <v>0</v>
      </c>
    </row>
    <row r="675" spans="1:15" ht="30.2" customHeight="1" x14ac:dyDescent="0.25">
      <c r="A675" s="46"/>
      <c r="B675" s="46"/>
      <c r="C675" s="46"/>
      <c r="D675" s="46"/>
      <c r="E675" s="46"/>
      <c r="F675" s="46"/>
      <c r="G675" s="46"/>
      <c r="H675" s="46"/>
      <c r="I675" s="46"/>
      <c r="J675" s="46"/>
      <c r="K675" s="68"/>
      <c r="L675" s="39"/>
      <c r="M675" s="39"/>
    </row>
    <row r="676" spans="1:15" ht="30.2" customHeight="1" x14ac:dyDescent="0.25">
      <c r="A676" s="143" t="s">
        <v>136</v>
      </c>
      <c r="B676" s="64"/>
      <c r="C676" s="64"/>
      <c r="D676" s="46"/>
      <c r="E676" s="46"/>
      <c r="F676" s="46"/>
      <c r="G676" s="46"/>
      <c r="H676" s="46"/>
      <c r="I676" s="46"/>
      <c r="J676" s="46"/>
      <c r="K676" s="68"/>
      <c r="L676" s="39"/>
      <c r="M676" s="39"/>
    </row>
    <row r="677" spans="1:15" ht="30.2" customHeight="1" x14ac:dyDescent="0.25">
      <c r="A677" s="46"/>
      <c r="B677" s="46"/>
      <c r="C677" s="46"/>
      <c r="D677" s="46"/>
      <c r="E677" s="46"/>
      <c r="F677" s="46"/>
      <c r="G677" s="46"/>
      <c r="H677" s="46"/>
      <c r="I677" s="46"/>
      <c r="J677" s="46"/>
      <c r="K677" s="68"/>
      <c r="L677" s="39"/>
      <c r="M677" s="39"/>
    </row>
    <row r="678" spans="1:15" ht="30.2" customHeight="1" x14ac:dyDescent="0.3">
      <c r="A678" s="352" t="s">
        <v>32</v>
      </c>
      <c r="B678" s="233"/>
      <c r="C678" s="233"/>
      <c r="D678" s="354">
        <f ca="1">imzatarihi</f>
        <v>46091</v>
      </c>
      <c r="E678" s="379" t="s">
        <v>33</v>
      </c>
      <c r="F678" s="355" t="str">
        <f>IF(kurulusyetkilisi&gt;0,kurulusyetkilisi,"")</f>
        <v/>
      </c>
      <c r="G678" s="46"/>
      <c r="H678" s="46"/>
      <c r="I678" s="46"/>
      <c r="J678" s="46"/>
      <c r="K678" s="68"/>
      <c r="L678" s="39"/>
      <c r="M678" s="39"/>
    </row>
    <row r="679" spans="1:15" ht="30.2" customHeight="1" x14ac:dyDescent="0.3">
      <c r="A679" s="46"/>
      <c r="B679" s="46"/>
      <c r="C679" s="46"/>
      <c r="D679" s="234"/>
      <c r="E679" s="379" t="s">
        <v>34</v>
      </c>
      <c r="F679" s="46"/>
      <c r="G679" s="46"/>
      <c r="H679" s="233"/>
      <c r="I679" s="46"/>
      <c r="J679" s="46"/>
      <c r="K679" s="68"/>
      <c r="L679" s="39"/>
      <c r="M679" s="39"/>
    </row>
    <row r="680" spans="1:15" ht="30.2" customHeight="1" x14ac:dyDescent="0.25">
      <c r="A680" s="46"/>
      <c r="B680" s="46"/>
      <c r="C680" s="46"/>
      <c r="D680" s="46"/>
      <c r="E680" s="46"/>
      <c r="F680" s="46"/>
      <c r="G680" s="46"/>
      <c r="H680" s="46"/>
      <c r="I680" s="46"/>
      <c r="J680" s="46"/>
      <c r="K680" s="68"/>
      <c r="L680" s="39"/>
      <c r="M680" s="39"/>
    </row>
    <row r="681" spans="1:15" ht="30.2" customHeight="1" x14ac:dyDescent="0.25">
      <c r="A681" s="555" t="s">
        <v>105</v>
      </c>
      <c r="B681" s="555"/>
      <c r="C681" s="555"/>
      <c r="D681" s="555"/>
      <c r="E681" s="555"/>
      <c r="F681" s="555"/>
      <c r="G681" s="555"/>
      <c r="H681" s="555"/>
      <c r="I681" s="555"/>
      <c r="J681" s="555"/>
      <c r="K681" s="66"/>
      <c r="L681" s="39"/>
      <c r="M681" s="39"/>
    </row>
    <row r="682" spans="1:15" ht="30.2" customHeight="1" x14ac:dyDescent="0.25">
      <c r="A682" s="508" t="str">
        <f>IF(YilDonem&lt;&gt;"",CONCATENATE(YilDonem," dönemine aittir."),"")</f>
        <v/>
      </c>
      <c r="B682" s="508"/>
      <c r="C682" s="508"/>
      <c r="D682" s="508"/>
      <c r="E682" s="508"/>
      <c r="F682" s="508"/>
      <c r="G682" s="508"/>
      <c r="H682" s="508"/>
      <c r="I682" s="508"/>
      <c r="J682" s="508"/>
      <c r="K682" s="66"/>
      <c r="L682" s="39"/>
      <c r="M682" s="39"/>
    </row>
    <row r="683" spans="1:15" ht="30.2" customHeight="1" thickBot="1" x14ac:dyDescent="0.3">
      <c r="A683" s="545" t="s">
        <v>129</v>
      </c>
      <c r="B683" s="545"/>
      <c r="C683" s="545"/>
      <c r="D683" s="545"/>
      <c r="E683" s="545"/>
      <c r="F683" s="545"/>
      <c r="G683" s="545"/>
      <c r="H683" s="545"/>
      <c r="I683" s="545"/>
      <c r="J683" s="545"/>
      <c r="K683" s="66"/>
      <c r="L683" s="39"/>
      <c r="M683" s="39"/>
    </row>
    <row r="684" spans="1:15" ht="30.2" customHeight="1" thickBot="1" x14ac:dyDescent="0.3">
      <c r="A684" s="546" t="s">
        <v>167</v>
      </c>
      <c r="B684" s="547"/>
      <c r="C684" s="547"/>
      <c r="D684" s="548"/>
      <c r="E684" s="546" t="str">
        <f>IF(ProjeNo&gt;0,ProjeNo,"")</f>
        <v/>
      </c>
      <c r="F684" s="547"/>
      <c r="G684" s="547"/>
      <c r="H684" s="547"/>
      <c r="I684" s="547"/>
      <c r="J684" s="548"/>
      <c r="K684" s="66"/>
      <c r="L684" s="39"/>
      <c r="M684" s="39"/>
    </row>
    <row r="685" spans="1:15" ht="30.2" customHeight="1" thickBot="1" x14ac:dyDescent="0.3">
      <c r="A685" s="549" t="s">
        <v>168</v>
      </c>
      <c r="B685" s="550"/>
      <c r="C685" s="550"/>
      <c r="D685" s="551"/>
      <c r="E685" s="552" t="str">
        <f>IF(ProjeAdi&gt;0,ProjeAdi,"")</f>
        <v/>
      </c>
      <c r="F685" s="553"/>
      <c r="G685" s="553"/>
      <c r="H685" s="553"/>
      <c r="I685" s="553"/>
      <c r="J685" s="554"/>
      <c r="K685" s="66"/>
      <c r="L685" s="39"/>
      <c r="M685" s="39"/>
    </row>
    <row r="686" spans="1:15" s="26" customFormat="1" ht="30.2" customHeight="1" thickBot="1" x14ac:dyDescent="0.3">
      <c r="A686" s="543" t="s">
        <v>3</v>
      </c>
      <c r="B686" s="543" t="s">
        <v>182</v>
      </c>
      <c r="C686" s="543" t="s">
        <v>183</v>
      </c>
      <c r="D686" s="543" t="s">
        <v>102</v>
      </c>
      <c r="E686" s="543" t="s">
        <v>103</v>
      </c>
      <c r="F686" s="543" t="s">
        <v>104</v>
      </c>
      <c r="G686" s="543" t="s">
        <v>82</v>
      </c>
      <c r="H686" s="543" t="s">
        <v>83</v>
      </c>
      <c r="I686" s="363" t="s">
        <v>84</v>
      </c>
      <c r="J686" s="363" t="s">
        <v>84</v>
      </c>
      <c r="K686" s="67"/>
      <c r="L686" s="40"/>
      <c r="M686" s="40"/>
      <c r="N686" s="70"/>
      <c r="O686" s="70"/>
    </row>
    <row r="687" spans="1:15" ht="30.2" customHeight="1" thickBot="1" x14ac:dyDescent="0.3">
      <c r="A687" s="559"/>
      <c r="B687" s="544"/>
      <c r="C687" s="544"/>
      <c r="D687" s="559"/>
      <c r="E687" s="559"/>
      <c r="F687" s="559"/>
      <c r="G687" s="559"/>
      <c r="H687" s="559"/>
      <c r="I687" s="395" t="s">
        <v>85</v>
      </c>
      <c r="J687" s="395" t="s">
        <v>88</v>
      </c>
      <c r="K687" s="66"/>
      <c r="L687" s="39"/>
      <c r="M687" s="39"/>
    </row>
    <row r="688" spans="1:15" ht="30.2" customHeight="1" x14ac:dyDescent="0.25">
      <c r="A688" s="388">
        <v>401</v>
      </c>
      <c r="B688" s="290"/>
      <c r="C688" s="277"/>
      <c r="D688" s="291"/>
      <c r="E688" s="27"/>
      <c r="F688" s="41"/>
      <c r="G688" s="28"/>
      <c r="H688" s="212"/>
      <c r="I688" s="198"/>
      <c r="J688" s="186"/>
      <c r="K688" s="113" t="str">
        <f>IF(AND(COUNTA(D688:F688)&gt;0,L688=1),"Belge Tarihi,Belge Numarası ve KDV Dahil Tutar doldurulduktan sonra KDV Hariç Tutar doldurulabilir.","")</f>
        <v/>
      </c>
      <c r="L688" s="115">
        <f>IF(COUNTA(G688:H688)+COUNTA(J688)=3,0,1)</f>
        <v>1</v>
      </c>
      <c r="M688" s="114">
        <f>IF(L688=1,0,100000000)</f>
        <v>0</v>
      </c>
    </row>
    <row r="689" spans="1:13" ht="30.2" customHeight="1" x14ac:dyDescent="0.25">
      <c r="A689" s="390">
        <v>402</v>
      </c>
      <c r="B689" s="292"/>
      <c r="C689" s="278"/>
      <c r="D689" s="293"/>
      <c r="E689" s="19"/>
      <c r="F689" s="20"/>
      <c r="G689" s="42"/>
      <c r="H689" s="213"/>
      <c r="I689" s="199"/>
      <c r="J689" s="193"/>
      <c r="K689" s="113" t="str">
        <f t="shared" ref="K689:K707" si="60">IF(AND(COUNTA(D689:F689)&gt;0,L689=1),"Belge Tarihi,Belge Numarası ve KDV Dahil Tutar doldurulduktan sonra KDV Hariç Tutar doldurulabilir.","")</f>
        <v/>
      </c>
      <c r="L689" s="115">
        <f t="shared" ref="L689:L707" si="61">IF(COUNTA(G689:H689)+COUNTA(J689)=3,0,1)</f>
        <v>1</v>
      </c>
      <c r="M689" s="114">
        <f t="shared" ref="M689:M707" si="62">IF(L689=1,0,100000000)</f>
        <v>0</v>
      </c>
    </row>
    <row r="690" spans="1:13" ht="30.2" customHeight="1" x14ac:dyDescent="0.25">
      <c r="A690" s="390">
        <v>403</v>
      </c>
      <c r="B690" s="292"/>
      <c r="C690" s="278"/>
      <c r="D690" s="293"/>
      <c r="E690" s="19"/>
      <c r="F690" s="20"/>
      <c r="G690" s="42"/>
      <c r="H690" s="213"/>
      <c r="I690" s="199"/>
      <c r="J690" s="193"/>
      <c r="K690" s="113" t="str">
        <f t="shared" si="60"/>
        <v/>
      </c>
      <c r="L690" s="115">
        <f t="shared" si="61"/>
        <v>1</v>
      </c>
      <c r="M690" s="114">
        <f t="shared" si="62"/>
        <v>0</v>
      </c>
    </row>
    <row r="691" spans="1:13" ht="30.2" customHeight="1" x14ac:dyDescent="0.25">
      <c r="A691" s="390">
        <v>404</v>
      </c>
      <c r="B691" s="292"/>
      <c r="C691" s="278"/>
      <c r="D691" s="293"/>
      <c r="E691" s="19"/>
      <c r="F691" s="20"/>
      <c r="G691" s="42"/>
      <c r="H691" s="213"/>
      <c r="I691" s="199"/>
      <c r="J691" s="193"/>
      <c r="K691" s="113" t="str">
        <f t="shared" si="60"/>
        <v/>
      </c>
      <c r="L691" s="115">
        <f t="shared" si="61"/>
        <v>1</v>
      </c>
      <c r="M691" s="114">
        <f t="shared" si="62"/>
        <v>0</v>
      </c>
    </row>
    <row r="692" spans="1:13" ht="30.2" customHeight="1" x14ac:dyDescent="0.25">
      <c r="A692" s="390">
        <v>405</v>
      </c>
      <c r="B692" s="292"/>
      <c r="C692" s="278"/>
      <c r="D692" s="293"/>
      <c r="E692" s="19"/>
      <c r="F692" s="20"/>
      <c r="G692" s="42"/>
      <c r="H692" s="213"/>
      <c r="I692" s="199"/>
      <c r="J692" s="193"/>
      <c r="K692" s="113" t="str">
        <f t="shared" si="60"/>
        <v/>
      </c>
      <c r="L692" s="115">
        <f t="shared" si="61"/>
        <v>1</v>
      </c>
      <c r="M692" s="114">
        <f t="shared" si="62"/>
        <v>0</v>
      </c>
    </row>
    <row r="693" spans="1:13" ht="30.2" customHeight="1" x14ac:dyDescent="0.25">
      <c r="A693" s="390">
        <v>406</v>
      </c>
      <c r="B693" s="292"/>
      <c r="C693" s="278"/>
      <c r="D693" s="293"/>
      <c r="E693" s="19"/>
      <c r="F693" s="20"/>
      <c r="G693" s="42"/>
      <c r="H693" s="213"/>
      <c r="I693" s="199"/>
      <c r="J693" s="193"/>
      <c r="K693" s="113" t="str">
        <f t="shared" si="60"/>
        <v/>
      </c>
      <c r="L693" s="115">
        <f t="shared" si="61"/>
        <v>1</v>
      </c>
      <c r="M693" s="114">
        <f t="shared" si="62"/>
        <v>0</v>
      </c>
    </row>
    <row r="694" spans="1:13" ht="30.2" customHeight="1" x14ac:dyDescent="0.25">
      <c r="A694" s="390">
        <v>407</v>
      </c>
      <c r="B694" s="292"/>
      <c r="C694" s="278"/>
      <c r="D694" s="293"/>
      <c r="E694" s="19"/>
      <c r="F694" s="20"/>
      <c r="G694" s="42"/>
      <c r="H694" s="213"/>
      <c r="I694" s="199"/>
      <c r="J694" s="193"/>
      <c r="K694" s="113" t="str">
        <f t="shared" si="60"/>
        <v/>
      </c>
      <c r="L694" s="115">
        <f t="shared" si="61"/>
        <v>1</v>
      </c>
      <c r="M694" s="114">
        <f t="shared" si="62"/>
        <v>0</v>
      </c>
    </row>
    <row r="695" spans="1:13" ht="30.2" customHeight="1" x14ac:dyDescent="0.25">
      <c r="A695" s="390">
        <v>408</v>
      </c>
      <c r="B695" s="292"/>
      <c r="C695" s="278"/>
      <c r="D695" s="293"/>
      <c r="E695" s="19"/>
      <c r="F695" s="20"/>
      <c r="G695" s="42"/>
      <c r="H695" s="213"/>
      <c r="I695" s="199"/>
      <c r="J695" s="193"/>
      <c r="K695" s="113" t="str">
        <f t="shared" si="60"/>
        <v/>
      </c>
      <c r="L695" s="115">
        <f t="shared" si="61"/>
        <v>1</v>
      </c>
      <c r="M695" s="114">
        <f t="shared" si="62"/>
        <v>0</v>
      </c>
    </row>
    <row r="696" spans="1:13" ht="30.2" customHeight="1" x14ac:dyDescent="0.25">
      <c r="A696" s="390">
        <v>409</v>
      </c>
      <c r="B696" s="292"/>
      <c r="C696" s="278"/>
      <c r="D696" s="293"/>
      <c r="E696" s="19"/>
      <c r="F696" s="20"/>
      <c r="G696" s="42"/>
      <c r="H696" s="213"/>
      <c r="I696" s="199"/>
      <c r="J696" s="193"/>
      <c r="K696" s="113" t="str">
        <f t="shared" si="60"/>
        <v/>
      </c>
      <c r="L696" s="115">
        <f t="shared" si="61"/>
        <v>1</v>
      </c>
      <c r="M696" s="114">
        <f t="shared" si="62"/>
        <v>0</v>
      </c>
    </row>
    <row r="697" spans="1:13" ht="30.2" customHeight="1" x14ac:dyDescent="0.25">
      <c r="A697" s="390">
        <v>410</v>
      </c>
      <c r="B697" s="292"/>
      <c r="C697" s="278"/>
      <c r="D697" s="293"/>
      <c r="E697" s="19"/>
      <c r="F697" s="20"/>
      <c r="G697" s="42"/>
      <c r="H697" s="213"/>
      <c r="I697" s="199"/>
      <c r="J697" s="193"/>
      <c r="K697" s="113" t="str">
        <f t="shared" si="60"/>
        <v/>
      </c>
      <c r="L697" s="115">
        <f t="shared" si="61"/>
        <v>1</v>
      </c>
      <c r="M697" s="114">
        <f t="shared" si="62"/>
        <v>0</v>
      </c>
    </row>
    <row r="698" spans="1:13" ht="30.2" customHeight="1" x14ac:dyDescent="0.25">
      <c r="A698" s="390">
        <v>411</v>
      </c>
      <c r="B698" s="292"/>
      <c r="C698" s="278"/>
      <c r="D698" s="293"/>
      <c r="E698" s="19"/>
      <c r="F698" s="20"/>
      <c r="G698" s="42"/>
      <c r="H698" s="213"/>
      <c r="I698" s="199"/>
      <c r="J698" s="193"/>
      <c r="K698" s="113" t="str">
        <f t="shared" si="60"/>
        <v/>
      </c>
      <c r="L698" s="115">
        <f t="shared" si="61"/>
        <v>1</v>
      </c>
      <c r="M698" s="114">
        <f t="shared" si="62"/>
        <v>0</v>
      </c>
    </row>
    <row r="699" spans="1:13" ht="30.2" customHeight="1" x14ac:dyDescent="0.25">
      <c r="A699" s="390">
        <v>412</v>
      </c>
      <c r="B699" s="292"/>
      <c r="C699" s="278"/>
      <c r="D699" s="293"/>
      <c r="E699" s="19"/>
      <c r="F699" s="20"/>
      <c r="G699" s="42"/>
      <c r="H699" s="213"/>
      <c r="I699" s="199"/>
      <c r="J699" s="193"/>
      <c r="K699" s="113" t="str">
        <f t="shared" si="60"/>
        <v/>
      </c>
      <c r="L699" s="115">
        <f t="shared" si="61"/>
        <v>1</v>
      </c>
      <c r="M699" s="114">
        <f t="shared" si="62"/>
        <v>0</v>
      </c>
    </row>
    <row r="700" spans="1:13" ht="30.2" customHeight="1" x14ac:dyDescent="0.25">
      <c r="A700" s="390">
        <v>413</v>
      </c>
      <c r="B700" s="292"/>
      <c r="C700" s="278"/>
      <c r="D700" s="293"/>
      <c r="E700" s="19"/>
      <c r="F700" s="20"/>
      <c r="G700" s="42"/>
      <c r="H700" s="213"/>
      <c r="I700" s="199"/>
      <c r="J700" s="193"/>
      <c r="K700" s="113" t="str">
        <f t="shared" si="60"/>
        <v/>
      </c>
      <c r="L700" s="115">
        <f t="shared" si="61"/>
        <v>1</v>
      </c>
      <c r="M700" s="114">
        <f t="shared" si="62"/>
        <v>0</v>
      </c>
    </row>
    <row r="701" spans="1:13" ht="30.2" customHeight="1" x14ac:dyDescent="0.25">
      <c r="A701" s="390">
        <v>414</v>
      </c>
      <c r="B701" s="292"/>
      <c r="C701" s="278"/>
      <c r="D701" s="293"/>
      <c r="E701" s="19"/>
      <c r="F701" s="20"/>
      <c r="G701" s="42"/>
      <c r="H701" s="213"/>
      <c r="I701" s="199"/>
      <c r="J701" s="193"/>
      <c r="K701" s="113" t="str">
        <f t="shared" si="60"/>
        <v/>
      </c>
      <c r="L701" s="115">
        <f t="shared" si="61"/>
        <v>1</v>
      </c>
      <c r="M701" s="114">
        <f t="shared" si="62"/>
        <v>0</v>
      </c>
    </row>
    <row r="702" spans="1:13" ht="30.2" customHeight="1" x14ac:dyDescent="0.25">
      <c r="A702" s="390">
        <v>415</v>
      </c>
      <c r="B702" s="292"/>
      <c r="C702" s="278"/>
      <c r="D702" s="293"/>
      <c r="E702" s="19"/>
      <c r="F702" s="20"/>
      <c r="G702" s="42"/>
      <c r="H702" s="213"/>
      <c r="I702" s="199"/>
      <c r="J702" s="193"/>
      <c r="K702" s="113" t="str">
        <f t="shared" si="60"/>
        <v/>
      </c>
      <c r="L702" s="115">
        <f t="shared" si="61"/>
        <v>1</v>
      </c>
      <c r="M702" s="114">
        <f t="shared" si="62"/>
        <v>0</v>
      </c>
    </row>
    <row r="703" spans="1:13" ht="30.2" customHeight="1" x14ac:dyDescent="0.25">
      <c r="A703" s="390">
        <v>416</v>
      </c>
      <c r="B703" s="292"/>
      <c r="C703" s="278"/>
      <c r="D703" s="293"/>
      <c r="E703" s="19"/>
      <c r="F703" s="20"/>
      <c r="G703" s="42"/>
      <c r="H703" s="213"/>
      <c r="I703" s="199"/>
      <c r="J703" s="193"/>
      <c r="K703" s="113" t="str">
        <f t="shared" si="60"/>
        <v/>
      </c>
      <c r="L703" s="115">
        <f t="shared" si="61"/>
        <v>1</v>
      </c>
      <c r="M703" s="114">
        <f t="shared" si="62"/>
        <v>0</v>
      </c>
    </row>
    <row r="704" spans="1:13" ht="30.2" customHeight="1" x14ac:dyDescent="0.25">
      <c r="A704" s="390">
        <v>417</v>
      </c>
      <c r="B704" s="292"/>
      <c r="C704" s="278"/>
      <c r="D704" s="293"/>
      <c r="E704" s="19"/>
      <c r="F704" s="20"/>
      <c r="G704" s="42"/>
      <c r="H704" s="213"/>
      <c r="I704" s="199"/>
      <c r="J704" s="193"/>
      <c r="K704" s="113" t="str">
        <f t="shared" si="60"/>
        <v/>
      </c>
      <c r="L704" s="115">
        <f t="shared" si="61"/>
        <v>1</v>
      </c>
      <c r="M704" s="114">
        <f t="shared" si="62"/>
        <v>0</v>
      </c>
    </row>
    <row r="705" spans="1:15" ht="30.2" customHeight="1" x14ac:dyDescent="0.25">
      <c r="A705" s="390">
        <v>418</v>
      </c>
      <c r="B705" s="292"/>
      <c r="C705" s="278"/>
      <c r="D705" s="293"/>
      <c r="E705" s="19"/>
      <c r="F705" s="20"/>
      <c r="G705" s="42"/>
      <c r="H705" s="213"/>
      <c r="I705" s="199"/>
      <c r="J705" s="193"/>
      <c r="K705" s="113" t="str">
        <f t="shared" si="60"/>
        <v/>
      </c>
      <c r="L705" s="115">
        <f t="shared" si="61"/>
        <v>1</v>
      </c>
      <c r="M705" s="114">
        <f t="shared" si="62"/>
        <v>0</v>
      </c>
    </row>
    <row r="706" spans="1:15" ht="30.2" customHeight="1" x14ac:dyDescent="0.25">
      <c r="A706" s="390">
        <v>419</v>
      </c>
      <c r="B706" s="292"/>
      <c r="C706" s="278"/>
      <c r="D706" s="293"/>
      <c r="E706" s="19"/>
      <c r="F706" s="20"/>
      <c r="G706" s="42"/>
      <c r="H706" s="213"/>
      <c r="I706" s="199"/>
      <c r="J706" s="193"/>
      <c r="K706" s="113" t="str">
        <f t="shared" si="60"/>
        <v/>
      </c>
      <c r="L706" s="115">
        <f t="shared" si="61"/>
        <v>1</v>
      </c>
      <c r="M706" s="114">
        <f t="shared" si="62"/>
        <v>0</v>
      </c>
    </row>
    <row r="707" spans="1:15" ht="30.2" customHeight="1" thickBot="1" x14ac:dyDescent="0.3">
      <c r="A707" s="391">
        <v>420</v>
      </c>
      <c r="B707" s="294"/>
      <c r="C707" s="279"/>
      <c r="D707" s="295"/>
      <c r="E707" s="21"/>
      <c r="F707" s="22"/>
      <c r="G707" s="44"/>
      <c r="H707" s="214"/>
      <c r="I707" s="200"/>
      <c r="J707" s="194"/>
      <c r="K707" s="113" t="str">
        <f t="shared" si="60"/>
        <v/>
      </c>
      <c r="L707" s="115">
        <f t="shared" si="61"/>
        <v>1</v>
      </c>
      <c r="M707" s="114">
        <f t="shared" si="62"/>
        <v>0</v>
      </c>
      <c r="N707" s="71"/>
      <c r="O707" s="71"/>
    </row>
    <row r="708" spans="1:15" ht="30.2" customHeight="1" thickBot="1" x14ac:dyDescent="0.3">
      <c r="A708" s="46"/>
      <c r="B708" s="46"/>
      <c r="C708" s="46"/>
      <c r="D708" s="46"/>
      <c r="E708" s="46"/>
      <c r="F708" s="46"/>
      <c r="G708" s="46"/>
      <c r="H708" s="376" t="s">
        <v>35</v>
      </c>
      <c r="I708" s="195">
        <f>SUM(I688:I707)+I674</f>
        <v>0</v>
      </c>
      <c r="J708" s="222"/>
      <c r="K708" s="68"/>
      <c r="L708" s="112">
        <f>IF(I708&gt;I674,ROW(A714),0)</f>
        <v>0</v>
      </c>
      <c r="M708" s="39"/>
      <c r="N708" s="109">
        <f>IF(I708&gt;I674,ROW(A714),0)</f>
        <v>0</v>
      </c>
    </row>
    <row r="709" spans="1:15" ht="30.2" customHeight="1" x14ac:dyDescent="0.25">
      <c r="A709" s="46"/>
      <c r="B709" s="46"/>
      <c r="C709" s="46"/>
      <c r="D709" s="46"/>
      <c r="E709" s="46"/>
      <c r="F709" s="46"/>
      <c r="G709" s="46"/>
      <c r="H709" s="46"/>
      <c r="I709" s="46"/>
      <c r="J709" s="46"/>
      <c r="K709" s="68"/>
      <c r="L709" s="39"/>
      <c r="M709" s="39"/>
    </row>
    <row r="710" spans="1:15" ht="30.2" customHeight="1" x14ac:dyDescent="0.25">
      <c r="A710" s="143" t="s">
        <v>136</v>
      </c>
      <c r="B710" s="64"/>
      <c r="C710" s="64"/>
      <c r="D710" s="46"/>
      <c r="E710" s="46"/>
      <c r="F710" s="46"/>
      <c r="G710" s="46"/>
      <c r="H710" s="46"/>
      <c r="I710" s="46"/>
      <c r="J710" s="46"/>
      <c r="K710" s="68"/>
      <c r="L710" s="39"/>
      <c r="M710" s="39"/>
    </row>
    <row r="711" spans="1:15" ht="30.2" customHeight="1" x14ac:dyDescent="0.25">
      <c r="A711" s="46"/>
      <c r="B711" s="46"/>
      <c r="C711" s="46"/>
      <c r="D711" s="46"/>
      <c r="E711" s="46"/>
      <c r="F711" s="46"/>
      <c r="G711" s="46"/>
      <c r="H711" s="46"/>
      <c r="I711" s="46"/>
      <c r="J711" s="46"/>
      <c r="K711" s="68"/>
      <c r="L711" s="39"/>
      <c r="M711" s="39"/>
    </row>
    <row r="712" spans="1:15" ht="30.2" customHeight="1" x14ac:dyDescent="0.3">
      <c r="A712" s="352" t="s">
        <v>32</v>
      </c>
      <c r="B712" s="233"/>
      <c r="C712" s="233"/>
      <c r="D712" s="354">
        <f ca="1">imzatarihi</f>
        <v>46091</v>
      </c>
      <c r="E712" s="379" t="s">
        <v>33</v>
      </c>
      <c r="F712" s="355" t="str">
        <f>IF(kurulusyetkilisi&gt;0,kurulusyetkilisi,"")</f>
        <v/>
      </c>
      <c r="G712" s="46"/>
      <c r="H712" s="46"/>
      <c r="I712" s="46"/>
      <c r="J712" s="46"/>
      <c r="K712" s="68"/>
      <c r="L712" s="39"/>
      <c r="M712" s="39"/>
    </row>
    <row r="713" spans="1:15" ht="30.2" customHeight="1" x14ac:dyDescent="0.3">
      <c r="A713" s="46"/>
      <c r="B713" s="46"/>
      <c r="C713" s="46"/>
      <c r="D713" s="234"/>
      <c r="E713" s="379" t="s">
        <v>34</v>
      </c>
      <c r="F713" s="46"/>
      <c r="G713" s="46"/>
      <c r="H713" s="233"/>
      <c r="I713" s="46"/>
      <c r="J713" s="46"/>
      <c r="K713" s="68"/>
      <c r="L713" s="39"/>
      <c r="M713" s="39"/>
    </row>
    <row r="714" spans="1:15" ht="30.2" customHeight="1" x14ac:dyDescent="0.25">
      <c r="A714" s="46"/>
      <c r="B714" s="46"/>
      <c r="C714" s="46"/>
      <c r="D714" s="46"/>
      <c r="E714" s="46"/>
      <c r="F714" s="46"/>
      <c r="G714" s="46"/>
      <c r="H714" s="46"/>
      <c r="I714" s="46"/>
      <c r="J714" s="46"/>
      <c r="K714" s="68"/>
      <c r="L714" s="39"/>
      <c r="M714" s="39"/>
    </row>
    <row r="715" spans="1:15" ht="30.2" customHeight="1" x14ac:dyDescent="0.25">
      <c r="A715" s="555" t="s">
        <v>105</v>
      </c>
      <c r="B715" s="555"/>
      <c r="C715" s="555"/>
      <c r="D715" s="555"/>
      <c r="E715" s="555"/>
      <c r="F715" s="555"/>
      <c r="G715" s="555"/>
      <c r="H715" s="555"/>
      <c r="I715" s="555"/>
      <c r="J715" s="555"/>
      <c r="K715" s="66"/>
      <c r="L715" s="39"/>
      <c r="M715" s="39"/>
    </row>
    <row r="716" spans="1:15" ht="30.2" customHeight="1" x14ac:dyDescent="0.25">
      <c r="A716" s="508" t="str">
        <f>IF(YilDonem&lt;&gt;"",CONCATENATE(YilDonem," dönemine aittir."),"")</f>
        <v/>
      </c>
      <c r="B716" s="508"/>
      <c r="C716" s="508"/>
      <c r="D716" s="508"/>
      <c r="E716" s="508"/>
      <c r="F716" s="508"/>
      <c r="G716" s="508"/>
      <c r="H716" s="508"/>
      <c r="I716" s="508"/>
      <c r="J716" s="508"/>
      <c r="K716" s="66"/>
      <c r="L716" s="39"/>
      <c r="M716" s="39"/>
    </row>
    <row r="717" spans="1:15" ht="30.2" customHeight="1" thickBot="1" x14ac:dyDescent="0.3">
      <c r="A717" s="545" t="s">
        <v>129</v>
      </c>
      <c r="B717" s="545"/>
      <c r="C717" s="545"/>
      <c r="D717" s="545"/>
      <c r="E717" s="545"/>
      <c r="F717" s="545"/>
      <c r="G717" s="545"/>
      <c r="H717" s="545"/>
      <c r="I717" s="545"/>
      <c r="J717" s="545"/>
      <c r="K717" s="66"/>
      <c r="L717" s="39"/>
      <c r="M717" s="39"/>
    </row>
    <row r="718" spans="1:15" ht="30.2" customHeight="1" thickBot="1" x14ac:dyDescent="0.3">
      <c r="A718" s="546" t="s">
        <v>167</v>
      </c>
      <c r="B718" s="547"/>
      <c r="C718" s="547"/>
      <c r="D718" s="548"/>
      <c r="E718" s="546" t="str">
        <f>IF(ProjeNo&gt;0,ProjeNo,"")</f>
        <v/>
      </c>
      <c r="F718" s="547"/>
      <c r="G718" s="547"/>
      <c r="H718" s="547"/>
      <c r="I718" s="547"/>
      <c r="J718" s="548"/>
      <c r="K718" s="66"/>
      <c r="L718" s="39"/>
      <c r="M718" s="39"/>
    </row>
    <row r="719" spans="1:15" ht="30.2" customHeight="1" thickBot="1" x14ac:dyDescent="0.3">
      <c r="A719" s="549" t="s">
        <v>168</v>
      </c>
      <c r="B719" s="550"/>
      <c r="C719" s="550"/>
      <c r="D719" s="551"/>
      <c r="E719" s="552" t="str">
        <f>IF(ProjeAdi&gt;0,ProjeAdi,"")</f>
        <v/>
      </c>
      <c r="F719" s="553"/>
      <c r="G719" s="553"/>
      <c r="H719" s="553"/>
      <c r="I719" s="553"/>
      <c r="J719" s="554"/>
      <c r="K719" s="66"/>
      <c r="L719" s="39"/>
      <c r="M719" s="39"/>
    </row>
    <row r="720" spans="1:15" s="26" customFormat="1" ht="30.2" customHeight="1" thickBot="1" x14ac:dyDescent="0.3">
      <c r="A720" s="543" t="s">
        <v>3</v>
      </c>
      <c r="B720" s="543" t="s">
        <v>182</v>
      </c>
      <c r="C720" s="543" t="s">
        <v>183</v>
      </c>
      <c r="D720" s="543" t="s">
        <v>102</v>
      </c>
      <c r="E720" s="543" t="s">
        <v>103</v>
      </c>
      <c r="F720" s="543" t="s">
        <v>104</v>
      </c>
      <c r="G720" s="543" t="s">
        <v>82</v>
      </c>
      <c r="H720" s="543" t="s">
        <v>83</v>
      </c>
      <c r="I720" s="363" t="s">
        <v>84</v>
      </c>
      <c r="J720" s="363" t="s">
        <v>84</v>
      </c>
      <c r="K720" s="67"/>
      <c r="L720" s="40"/>
      <c r="M720" s="40"/>
      <c r="N720" s="70"/>
      <c r="O720" s="70"/>
    </row>
    <row r="721" spans="1:13" ht="30.2" customHeight="1" thickBot="1" x14ac:dyDescent="0.3">
      <c r="A721" s="559"/>
      <c r="B721" s="544"/>
      <c r="C721" s="544"/>
      <c r="D721" s="559"/>
      <c r="E721" s="559"/>
      <c r="F721" s="559"/>
      <c r="G721" s="559"/>
      <c r="H721" s="559"/>
      <c r="I721" s="395" t="s">
        <v>85</v>
      </c>
      <c r="J721" s="395" t="s">
        <v>88</v>
      </c>
      <c r="K721" s="66"/>
      <c r="L721" s="39"/>
      <c r="M721" s="39"/>
    </row>
    <row r="722" spans="1:13" ht="30.2" customHeight="1" x14ac:dyDescent="0.25">
      <c r="A722" s="388">
        <v>421</v>
      </c>
      <c r="B722" s="290"/>
      <c r="C722" s="277"/>
      <c r="D722" s="291"/>
      <c r="E722" s="27"/>
      <c r="F722" s="41"/>
      <c r="G722" s="28"/>
      <c r="H722" s="212"/>
      <c r="I722" s="198"/>
      <c r="J722" s="186"/>
      <c r="K722" s="113" t="str">
        <f>IF(AND(COUNTA(D722:F722)&gt;0,L722=1),"Belge Tarihi,Belge Numarası ve KDV Dahil Tutar doldurulduktan sonra KDV Hariç Tutar doldurulabilir.","")</f>
        <v/>
      </c>
      <c r="L722" s="115">
        <f>IF(COUNTA(G722:H722)+COUNTA(J722)=3,0,1)</f>
        <v>1</v>
      </c>
      <c r="M722" s="114">
        <f>IF(L722=1,0,100000000)</f>
        <v>0</v>
      </c>
    </row>
    <row r="723" spans="1:13" ht="30.2" customHeight="1" x14ac:dyDescent="0.25">
      <c r="A723" s="390">
        <v>422</v>
      </c>
      <c r="B723" s="292"/>
      <c r="C723" s="278"/>
      <c r="D723" s="293"/>
      <c r="E723" s="19"/>
      <c r="F723" s="20"/>
      <c r="G723" s="42"/>
      <c r="H723" s="213"/>
      <c r="I723" s="199"/>
      <c r="J723" s="193"/>
      <c r="K723" s="113" t="str">
        <f t="shared" ref="K723:K741" si="63">IF(AND(COUNTA(D723:F723)&gt;0,L723=1),"Belge Tarihi,Belge Numarası ve KDV Dahil Tutar doldurulduktan sonra KDV Hariç Tutar doldurulabilir.","")</f>
        <v/>
      </c>
      <c r="L723" s="115">
        <f t="shared" ref="L723:L741" si="64">IF(COUNTA(G723:H723)+COUNTA(J723)=3,0,1)</f>
        <v>1</v>
      </c>
      <c r="M723" s="114">
        <f t="shared" ref="M723:M741" si="65">IF(L723=1,0,100000000)</f>
        <v>0</v>
      </c>
    </row>
    <row r="724" spans="1:13" ht="30.2" customHeight="1" x14ac:dyDescent="0.25">
      <c r="A724" s="390">
        <v>423</v>
      </c>
      <c r="B724" s="292"/>
      <c r="C724" s="278"/>
      <c r="D724" s="293"/>
      <c r="E724" s="19"/>
      <c r="F724" s="20"/>
      <c r="G724" s="42"/>
      <c r="H724" s="213"/>
      <c r="I724" s="199"/>
      <c r="J724" s="193"/>
      <c r="K724" s="113" t="str">
        <f t="shared" si="63"/>
        <v/>
      </c>
      <c r="L724" s="115">
        <f t="shared" si="64"/>
        <v>1</v>
      </c>
      <c r="M724" s="114">
        <f t="shared" si="65"/>
        <v>0</v>
      </c>
    </row>
    <row r="725" spans="1:13" ht="30.2" customHeight="1" x14ac:dyDescent="0.25">
      <c r="A725" s="390">
        <v>424</v>
      </c>
      <c r="B725" s="292"/>
      <c r="C725" s="278"/>
      <c r="D725" s="293"/>
      <c r="E725" s="19"/>
      <c r="F725" s="20"/>
      <c r="G725" s="42"/>
      <c r="H725" s="213"/>
      <c r="I725" s="199"/>
      <c r="J725" s="193"/>
      <c r="K725" s="113" t="str">
        <f t="shared" si="63"/>
        <v/>
      </c>
      <c r="L725" s="115">
        <f t="shared" si="64"/>
        <v>1</v>
      </c>
      <c r="M725" s="114">
        <f t="shared" si="65"/>
        <v>0</v>
      </c>
    </row>
    <row r="726" spans="1:13" ht="30.2" customHeight="1" x14ac:dyDescent="0.25">
      <c r="A726" s="390">
        <v>425</v>
      </c>
      <c r="B726" s="292"/>
      <c r="C726" s="278"/>
      <c r="D726" s="293"/>
      <c r="E726" s="19"/>
      <c r="F726" s="20"/>
      <c r="G726" s="42"/>
      <c r="H726" s="213"/>
      <c r="I726" s="199"/>
      <c r="J726" s="193"/>
      <c r="K726" s="113" t="str">
        <f t="shared" si="63"/>
        <v/>
      </c>
      <c r="L726" s="115">
        <f t="shared" si="64"/>
        <v>1</v>
      </c>
      <c r="M726" s="114">
        <f t="shared" si="65"/>
        <v>0</v>
      </c>
    </row>
    <row r="727" spans="1:13" ht="30.2" customHeight="1" x14ac:dyDescent="0.25">
      <c r="A727" s="390">
        <v>426</v>
      </c>
      <c r="B727" s="292"/>
      <c r="C727" s="278"/>
      <c r="D727" s="293"/>
      <c r="E727" s="19"/>
      <c r="F727" s="20"/>
      <c r="G727" s="42"/>
      <c r="H727" s="213"/>
      <c r="I727" s="199"/>
      <c r="J727" s="193"/>
      <c r="K727" s="113" t="str">
        <f t="shared" si="63"/>
        <v/>
      </c>
      <c r="L727" s="115">
        <f t="shared" si="64"/>
        <v>1</v>
      </c>
      <c r="M727" s="114">
        <f t="shared" si="65"/>
        <v>0</v>
      </c>
    </row>
    <row r="728" spans="1:13" ht="30.2" customHeight="1" x14ac:dyDescent="0.25">
      <c r="A728" s="390">
        <v>427</v>
      </c>
      <c r="B728" s="292"/>
      <c r="C728" s="278"/>
      <c r="D728" s="293"/>
      <c r="E728" s="19"/>
      <c r="F728" s="20"/>
      <c r="G728" s="42"/>
      <c r="H728" s="213"/>
      <c r="I728" s="199"/>
      <c r="J728" s="193"/>
      <c r="K728" s="113" t="str">
        <f t="shared" si="63"/>
        <v/>
      </c>
      <c r="L728" s="115">
        <f t="shared" si="64"/>
        <v>1</v>
      </c>
      <c r="M728" s="114">
        <f t="shared" si="65"/>
        <v>0</v>
      </c>
    </row>
    <row r="729" spans="1:13" ht="30.2" customHeight="1" x14ac:dyDescent="0.25">
      <c r="A729" s="390">
        <v>428</v>
      </c>
      <c r="B729" s="292"/>
      <c r="C729" s="278"/>
      <c r="D729" s="293"/>
      <c r="E729" s="19"/>
      <c r="F729" s="20"/>
      <c r="G729" s="42"/>
      <c r="H729" s="213"/>
      <c r="I729" s="199"/>
      <c r="J729" s="193"/>
      <c r="K729" s="113" t="str">
        <f t="shared" si="63"/>
        <v/>
      </c>
      <c r="L729" s="115">
        <f t="shared" si="64"/>
        <v>1</v>
      </c>
      <c r="M729" s="114">
        <f t="shared" si="65"/>
        <v>0</v>
      </c>
    </row>
    <row r="730" spans="1:13" ht="30.2" customHeight="1" x14ac:dyDescent="0.25">
      <c r="A730" s="390">
        <v>429</v>
      </c>
      <c r="B730" s="292"/>
      <c r="C730" s="278"/>
      <c r="D730" s="293"/>
      <c r="E730" s="19"/>
      <c r="F730" s="20"/>
      <c r="G730" s="42"/>
      <c r="H730" s="213"/>
      <c r="I730" s="199"/>
      <c r="J730" s="193"/>
      <c r="K730" s="113" t="str">
        <f t="shared" si="63"/>
        <v/>
      </c>
      <c r="L730" s="115">
        <f t="shared" si="64"/>
        <v>1</v>
      </c>
      <c r="M730" s="114">
        <f t="shared" si="65"/>
        <v>0</v>
      </c>
    </row>
    <row r="731" spans="1:13" ht="30.2" customHeight="1" x14ac:dyDescent="0.25">
      <c r="A731" s="390">
        <v>430</v>
      </c>
      <c r="B731" s="292"/>
      <c r="C731" s="278"/>
      <c r="D731" s="293"/>
      <c r="E731" s="19"/>
      <c r="F731" s="20"/>
      <c r="G731" s="42"/>
      <c r="H731" s="213"/>
      <c r="I731" s="199"/>
      <c r="J731" s="193"/>
      <c r="K731" s="113" t="str">
        <f t="shared" si="63"/>
        <v/>
      </c>
      <c r="L731" s="115">
        <f t="shared" si="64"/>
        <v>1</v>
      </c>
      <c r="M731" s="114">
        <f t="shared" si="65"/>
        <v>0</v>
      </c>
    </row>
    <row r="732" spans="1:13" ht="30.2" customHeight="1" x14ac:dyDescent="0.25">
      <c r="A732" s="390">
        <v>431</v>
      </c>
      <c r="B732" s="292"/>
      <c r="C732" s="278"/>
      <c r="D732" s="293"/>
      <c r="E732" s="19"/>
      <c r="F732" s="20"/>
      <c r="G732" s="42"/>
      <c r="H732" s="213"/>
      <c r="I732" s="199"/>
      <c r="J732" s="193"/>
      <c r="K732" s="113" t="str">
        <f t="shared" si="63"/>
        <v/>
      </c>
      <c r="L732" s="115">
        <f t="shared" si="64"/>
        <v>1</v>
      </c>
      <c r="M732" s="114">
        <f t="shared" si="65"/>
        <v>0</v>
      </c>
    </row>
    <row r="733" spans="1:13" ht="30.2" customHeight="1" x14ac:dyDescent="0.25">
      <c r="A733" s="390">
        <v>432</v>
      </c>
      <c r="B733" s="292"/>
      <c r="C733" s="278"/>
      <c r="D733" s="293"/>
      <c r="E733" s="19"/>
      <c r="F733" s="20"/>
      <c r="G733" s="42"/>
      <c r="H733" s="213"/>
      <c r="I733" s="199"/>
      <c r="J733" s="193"/>
      <c r="K733" s="113" t="str">
        <f t="shared" si="63"/>
        <v/>
      </c>
      <c r="L733" s="115">
        <f t="shared" si="64"/>
        <v>1</v>
      </c>
      <c r="M733" s="114">
        <f t="shared" si="65"/>
        <v>0</v>
      </c>
    </row>
    <row r="734" spans="1:13" ht="30.2" customHeight="1" x14ac:dyDescent="0.25">
      <c r="A734" s="390">
        <v>433</v>
      </c>
      <c r="B734" s="292"/>
      <c r="C734" s="278"/>
      <c r="D734" s="293"/>
      <c r="E734" s="19"/>
      <c r="F734" s="20"/>
      <c r="G734" s="42"/>
      <c r="H734" s="213"/>
      <c r="I734" s="199"/>
      <c r="J734" s="193"/>
      <c r="K734" s="113" t="str">
        <f t="shared" si="63"/>
        <v/>
      </c>
      <c r="L734" s="115">
        <f t="shared" si="64"/>
        <v>1</v>
      </c>
      <c r="M734" s="114">
        <f t="shared" si="65"/>
        <v>0</v>
      </c>
    </row>
    <row r="735" spans="1:13" ht="30.2" customHeight="1" x14ac:dyDescent="0.25">
      <c r="A735" s="390">
        <v>434</v>
      </c>
      <c r="B735" s="292"/>
      <c r="C735" s="278"/>
      <c r="D735" s="293"/>
      <c r="E735" s="19"/>
      <c r="F735" s="20"/>
      <c r="G735" s="42"/>
      <c r="H735" s="213"/>
      <c r="I735" s="199"/>
      <c r="J735" s="193"/>
      <c r="K735" s="113" t="str">
        <f t="shared" si="63"/>
        <v/>
      </c>
      <c r="L735" s="115">
        <f t="shared" si="64"/>
        <v>1</v>
      </c>
      <c r="M735" s="114">
        <f t="shared" si="65"/>
        <v>0</v>
      </c>
    </row>
    <row r="736" spans="1:13" ht="30.2" customHeight="1" x14ac:dyDescent="0.25">
      <c r="A736" s="390">
        <v>435</v>
      </c>
      <c r="B736" s="292"/>
      <c r="C736" s="278"/>
      <c r="D736" s="293"/>
      <c r="E736" s="19"/>
      <c r="F736" s="20"/>
      <c r="G736" s="42"/>
      <c r="H736" s="213"/>
      <c r="I736" s="199"/>
      <c r="J736" s="193"/>
      <c r="K736" s="113" t="str">
        <f t="shared" si="63"/>
        <v/>
      </c>
      <c r="L736" s="115">
        <f t="shared" si="64"/>
        <v>1</v>
      </c>
      <c r="M736" s="114">
        <f t="shared" si="65"/>
        <v>0</v>
      </c>
    </row>
    <row r="737" spans="1:15" ht="30.2" customHeight="1" x14ac:dyDescent="0.25">
      <c r="A737" s="390">
        <v>436</v>
      </c>
      <c r="B737" s="292"/>
      <c r="C737" s="278"/>
      <c r="D737" s="293"/>
      <c r="E737" s="19"/>
      <c r="F737" s="20"/>
      <c r="G737" s="42"/>
      <c r="H737" s="213"/>
      <c r="I737" s="199"/>
      <c r="J737" s="193"/>
      <c r="K737" s="113" t="str">
        <f t="shared" si="63"/>
        <v/>
      </c>
      <c r="L737" s="115">
        <f t="shared" si="64"/>
        <v>1</v>
      </c>
      <c r="M737" s="114">
        <f t="shared" si="65"/>
        <v>0</v>
      </c>
    </row>
    <row r="738" spans="1:15" ht="30.2" customHeight="1" x14ac:dyDescent="0.25">
      <c r="A738" s="390">
        <v>437</v>
      </c>
      <c r="B738" s="292"/>
      <c r="C738" s="278"/>
      <c r="D738" s="293"/>
      <c r="E738" s="19"/>
      <c r="F738" s="20"/>
      <c r="G738" s="42"/>
      <c r="H738" s="213"/>
      <c r="I738" s="199"/>
      <c r="J738" s="193"/>
      <c r="K738" s="113" t="str">
        <f t="shared" si="63"/>
        <v/>
      </c>
      <c r="L738" s="115">
        <f t="shared" si="64"/>
        <v>1</v>
      </c>
      <c r="M738" s="114">
        <f t="shared" si="65"/>
        <v>0</v>
      </c>
    </row>
    <row r="739" spans="1:15" ht="30.2" customHeight="1" x14ac:dyDescent="0.25">
      <c r="A739" s="390">
        <v>438</v>
      </c>
      <c r="B739" s="292"/>
      <c r="C739" s="278"/>
      <c r="D739" s="293"/>
      <c r="E739" s="19"/>
      <c r="F739" s="20"/>
      <c r="G739" s="42"/>
      <c r="H739" s="213"/>
      <c r="I739" s="199"/>
      <c r="J739" s="193"/>
      <c r="K739" s="113" t="str">
        <f t="shared" si="63"/>
        <v/>
      </c>
      <c r="L739" s="115">
        <f t="shared" si="64"/>
        <v>1</v>
      </c>
      <c r="M739" s="114">
        <f t="shared" si="65"/>
        <v>0</v>
      </c>
    </row>
    <row r="740" spans="1:15" ht="30.2" customHeight="1" x14ac:dyDescent="0.25">
      <c r="A740" s="390">
        <v>439</v>
      </c>
      <c r="B740" s="292"/>
      <c r="C740" s="278"/>
      <c r="D740" s="293"/>
      <c r="E740" s="19"/>
      <c r="F740" s="20"/>
      <c r="G740" s="42"/>
      <c r="H740" s="213"/>
      <c r="I740" s="199"/>
      <c r="J740" s="193"/>
      <c r="K740" s="113" t="str">
        <f t="shared" si="63"/>
        <v/>
      </c>
      <c r="L740" s="115">
        <f t="shared" si="64"/>
        <v>1</v>
      </c>
      <c r="M740" s="114">
        <f t="shared" si="65"/>
        <v>0</v>
      </c>
    </row>
    <row r="741" spans="1:15" ht="30.2" customHeight="1" thickBot="1" x14ac:dyDescent="0.3">
      <c r="A741" s="391">
        <v>440</v>
      </c>
      <c r="B741" s="294"/>
      <c r="C741" s="279"/>
      <c r="D741" s="295"/>
      <c r="E741" s="21"/>
      <c r="F741" s="22"/>
      <c r="G741" s="44"/>
      <c r="H741" s="214"/>
      <c r="I741" s="200"/>
      <c r="J741" s="194"/>
      <c r="K741" s="113" t="str">
        <f t="shared" si="63"/>
        <v/>
      </c>
      <c r="L741" s="115">
        <f t="shared" si="64"/>
        <v>1</v>
      </c>
      <c r="M741" s="114">
        <f t="shared" si="65"/>
        <v>0</v>
      </c>
    </row>
    <row r="742" spans="1:15" ht="30.2" customHeight="1" thickBot="1" x14ac:dyDescent="0.3">
      <c r="A742" s="46"/>
      <c r="B742" s="46"/>
      <c r="C742" s="46"/>
      <c r="D742" s="46"/>
      <c r="E742" s="46"/>
      <c r="F742" s="46"/>
      <c r="G742" s="46"/>
      <c r="H742" s="376" t="s">
        <v>35</v>
      </c>
      <c r="I742" s="195">
        <f>SUM(I722:I741)+I708</f>
        <v>0</v>
      </c>
      <c r="J742" s="222"/>
      <c r="K742" s="68"/>
      <c r="L742" s="112">
        <f>IF(I742&gt;I708,ROW(A748),0)</f>
        <v>0</v>
      </c>
      <c r="M742" s="39"/>
      <c r="N742" s="109">
        <f>IF(I742&gt;I708,ROW(A748),0)</f>
        <v>0</v>
      </c>
      <c r="O742" s="71"/>
    </row>
    <row r="743" spans="1:15" ht="30.2" customHeight="1" x14ac:dyDescent="0.25">
      <c r="A743" s="46"/>
      <c r="B743" s="46"/>
      <c r="C743" s="46"/>
      <c r="D743" s="46"/>
      <c r="E743" s="46"/>
      <c r="F743" s="46"/>
      <c r="G743" s="46"/>
      <c r="H743" s="46"/>
      <c r="I743" s="46"/>
      <c r="J743" s="46"/>
      <c r="K743" s="68"/>
      <c r="L743" s="39"/>
      <c r="M743" s="39"/>
    </row>
    <row r="744" spans="1:15" ht="30.2" customHeight="1" x14ac:dyDescent="0.25">
      <c r="A744" s="143" t="s">
        <v>136</v>
      </c>
      <c r="B744" s="64"/>
      <c r="C744" s="64"/>
      <c r="D744" s="46"/>
      <c r="E744" s="46"/>
      <c r="F744" s="46"/>
      <c r="G744" s="46"/>
      <c r="H744" s="46"/>
      <c r="I744" s="46"/>
      <c r="J744" s="46"/>
      <c r="K744" s="68"/>
      <c r="L744" s="39"/>
      <c r="M744" s="39"/>
    </row>
    <row r="745" spans="1:15" ht="30.2" customHeight="1" x14ac:dyDescent="0.25">
      <c r="A745" s="46"/>
      <c r="B745" s="46"/>
      <c r="C745" s="46"/>
      <c r="D745" s="46"/>
      <c r="E745" s="46"/>
      <c r="F745" s="46"/>
      <c r="G745" s="46"/>
      <c r="H745" s="46"/>
      <c r="I745" s="46"/>
      <c r="J745" s="46"/>
      <c r="K745" s="68"/>
      <c r="L745" s="39"/>
      <c r="M745" s="39"/>
    </row>
    <row r="746" spans="1:15" ht="30.2" customHeight="1" x14ac:dyDescent="0.3">
      <c r="A746" s="352" t="s">
        <v>32</v>
      </c>
      <c r="B746" s="233"/>
      <c r="C746" s="233"/>
      <c r="D746" s="354">
        <f ca="1">imzatarihi</f>
        <v>46091</v>
      </c>
      <c r="E746" s="379" t="s">
        <v>33</v>
      </c>
      <c r="F746" s="355" t="str">
        <f>IF(kurulusyetkilisi&gt;0,kurulusyetkilisi,"")</f>
        <v/>
      </c>
      <c r="G746" s="46"/>
      <c r="H746" s="46"/>
      <c r="I746" s="46"/>
      <c r="J746" s="46"/>
      <c r="K746" s="68"/>
      <c r="L746" s="39"/>
      <c r="M746" s="39"/>
    </row>
    <row r="747" spans="1:15" ht="30.2" customHeight="1" x14ac:dyDescent="0.3">
      <c r="A747" s="46"/>
      <c r="B747" s="46"/>
      <c r="C747" s="46"/>
      <c r="D747" s="234"/>
      <c r="E747" s="379" t="s">
        <v>34</v>
      </c>
      <c r="F747" s="46"/>
      <c r="G747" s="46"/>
      <c r="H747" s="233"/>
      <c r="I747" s="46"/>
      <c r="J747" s="46"/>
      <c r="K747" s="68"/>
      <c r="L747" s="39"/>
      <c r="M747" s="39"/>
    </row>
    <row r="748" spans="1:15" ht="30.2" customHeight="1" x14ac:dyDescent="0.25">
      <c r="A748" s="46"/>
      <c r="B748" s="46"/>
      <c r="C748" s="46"/>
      <c r="D748" s="46"/>
      <c r="E748" s="46"/>
      <c r="F748" s="46"/>
      <c r="G748" s="46"/>
      <c r="H748" s="46"/>
      <c r="I748" s="46"/>
      <c r="J748" s="46"/>
      <c r="K748" s="68"/>
      <c r="L748" s="39"/>
      <c r="M748" s="39"/>
    </row>
    <row r="749" spans="1:15" ht="30.2" customHeight="1" x14ac:dyDescent="0.25">
      <c r="A749" s="555" t="s">
        <v>105</v>
      </c>
      <c r="B749" s="555"/>
      <c r="C749" s="555"/>
      <c r="D749" s="555"/>
      <c r="E749" s="555"/>
      <c r="F749" s="555"/>
      <c r="G749" s="555"/>
      <c r="H749" s="555"/>
      <c r="I749" s="555"/>
      <c r="J749" s="555"/>
      <c r="K749" s="66"/>
      <c r="L749" s="39"/>
      <c r="M749" s="39"/>
    </row>
    <row r="750" spans="1:15" ht="30.2" customHeight="1" x14ac:dyDescent="0.25">
      <c r="A750" s="508" t="str">
        <f>IF(YilDonem&lt;&gt;"",CONCATENATE(YilDonem," dönemine aittir."),"")</f>
        <v/>
      </c>
      <c r="B750" s="508"/>
      <c r="C750" s="508"/>
      <c r="D750" s="508"/>
      <c r="E750" s="508"/>
      <c r="F750" s="508"/>
      <c r="G750" s="508"/>
      <c r="H750" s="508"/>
      <c r="I750" s="508"/>
      <c r="J750" s="508"/>
      <c r="K750" s="66"/>
      <c r="L750" s="39"/>
      <c r="M750" s="39"/>
    </row>
    <row r="751" spans="1:15" ht="30.2" customHeight="1" thickBot="1" x14ac:dyDescent="0.3">
      <c r="A751" s="545" t="s">
        <v>129</v>
      </c>
      <c r="B751" s="545"/>
      <c r="C751" s="545"/>
      <c r="D751" s="545"/>
      <c r="E751" s="545"/>
      <c r="F751" s="545"/>
      <c r="G751" s="545"/>
      <c r="H751" s="545"/>
      <c r="I751" s="545"/>
      <c r="J751" s="545"/>
      <c r="K751" s="66"/>
      <c r="L751" s="39"/>
      <c r="M751" s="39"/>
    </row>
    <row r="752" spans="1:15" ht="30.2" customHeight="1" thickBot="1" x14ac:dyDescent="0.3">
      <c r="A752" s="546" t="s">
        <v>167</v>
      </c>
      <c r="B752" s="547"/>
      <c r="C752" s="547"/>
      <c r="D752" s="548"/>
      <c r="E752" s="546" t="str">
        <f>IF(ProjeNo&gt;0,ProjeNo,"")</f>
        <v/>
      </c>
      <c r="F752" s="547"/>
      <c r="G752" s="547"/>
      <c r="H752" s="547"/>
      <c r="I752" s="547"/>
      <c r="J752" s="548"/>
      <c r="K752" s="66"/>
      <c r="L752" s="39"/>
      <c r="M752" s="39"/>
    </row>
    <row r="753" spans="1:15" ht="30.2" customHeight="1" thickBot="1" x14ac:dyDescent="0.3">
      <c r="A753" s="549" t="s">
        <v>168</v>
      </c>
      <c r="B753" s="550"/>
      <c r="C753" s="550"/>
      <c r="D753" s="551"/>
      <c r="E753" s="552" t="str">
        <f>IF(ProjeAdi&gt;0,ProjeAdi,"")</f>
        <v/>
      </c>
      <c r="F753" s="553"/>
      <c r="G753" s="553"/>
      <c r="H753" s="553"/>
      <c r="I753" s="553"/>
      <c r="J753" s="554"/>
      <c r="K753" s="66"/>
      <c r="L753" s="39"/>
      <c r="M753" s="39"/>
    </row>
    <row r="754" spans="1:15" s="26" customFormat="1" ht="30.2" customHeight="1" thickBot="1" x14ac:dyDescent="0.3">
      <c r="A754" s="543" t="s">
        <v>3</v>
      </c>
      <c r="B754" s="543" t="s">
        <v>182</v>
      </c>
      <c r="C754" s="543" t="s">
        <v>183</v>
      </c>
      <c r="D754" s="543" t="s">
        <v>102</v>
      </c>
      <c r="E754" s="543" t="s">
        <v>103</v>
      </c>
      <c r="F754" s="543" t="s">
        <v>104</v>
      </c>
      <c r="G754" s="543" t="s">
        <v>82</v>
      </c>
      <c r="H754" s="543" t="s">
        <v>83</v>
      </c>
      <c r="I754" s="363" t="s">
        <v>84</v>
      </c>
      <c r="J754" s="363" t="s">
        <v>84</v>
      </c>
      <c r="K754" s="67"/>
      <c r="L754" s="40"/>
      <c r="M754" s="40"/>
      <c r="N754" s="70"/>
      <c r="O754" s="70"/>
    </row>
    <row r="755" spans="1:15" ht="30.2" customHeight="1" thickBot="1" x14ac:dyDescent="0.3">
      <c r="A755" s="559"/>
      <c r="B755" s="544"/>
      <c r="C755" s="544"/>
      <c r="D755" s="559"/>
      <c r="E755" s="559"/>
      <c r="F755" s="559"/>
      <c r="G755" s="559"/>
      <c r="H755" s="559"/>
      <c r="I755" s="395" t="s">
        <v>85</v>
      </c>
      <c r="J755" s="395" t="s">
        <v>88</v>
      </c>
      <c r="K755" s="66"/>
      <c r="L755" s="39"/>
      <c r="M755" s="39"/>
    </row>
    <row r="756" spans="1:15" ht="30.2" customHeight="1" x14ac:dyDescent="0.25">
      <c r="A756" s="388">
        <v>441</v>
      </c>
      <c r="B756" s="290"/>
      <c r="C756" s="277"/>
      <c r="D756" s="291"/>
      <c r="E756" s="27"/>
      <c r="F756" s="41"/>
      <c r="G756" s="28"/>
      <c r="H756" s="212"/>
      <c r="I756" s="198"/>
      <c r="J756" s="186"/>
      <c r="K756" s="113" t="str">
        <f>IF(AND(COUNTA(D756:F756)&gt;0,L756=1),"Belge Tarihi,Belge Numarası ve KDV Dahil Tutar doldurulduktan sonra KDV Hariç Tutar doldurulabilir.","")</f>
        <v/>
      </c>
      <c r="L756" s="115">
        <f>IF(COUNTA(G756:H756)+COUNTA(J756)=3,0,1)</f>
        <v>1</v>
      </c>
      <c r="M756" s="114">
        <f>IF(L756=1,0,100000000)</f>
        <v>0</v>
      </c>
    </row>
    <row r="757" spans="1:15" ht="30.2" customHeight="1" x14ac:dyDescent="0.25">
      <c r="A757" s="390">
        <v>442</v>
      </c>
      <c r="B757" s="292"/>
      <c r="C757" s="278"/>
      <c r="D757" s="293"/>
      <c r="E757" s="19"/>
      <c r="F757" s="20"/>
      <c r="G757" s="42"/>
      <c r="H757" s="213"/>
      <c r="I757" s="199"/>
      <c r="J757" s="193"/>
      <c r="K757" s="113" t="str">
        <f t="shared" ref="K757:K775" si="66">IF(AND(COUNTA(D757:F757)&gt;0,L757=1),"Belge Tarihi,Belge Numarası ve KDV Dahil Tutar doldurulduktan sonra KDV Hariç Tutar doldurulabilir.","")</f>
        <v/>
      </c>
      <c r="L757" s="115">
        <f t="shared" ref="L757:L775" si="67">IF(COUNTA(G757:H757)+COUNTA(J757)=3,0,1)</f>
        <v>1</v>
      </c>
      <c r="M757" s="114">
        <f t="shared" ref="M757:M775" si="68">IF(L757=1,0,100000000)</f>
        <v>0</v>
      </c>
    </row>
    <row r="758" spans="1:15" ht="30.2" customHeight="1" x14ac:dyDescent="0.25">
      <c r="A758" s="390">
        <v>443</v>
      </c>
      <c r="B758" s="292"/>
      <c r="C758" s="278"/>
      <c r="D758" s="293"/>
      <c r="E758" s="19"/>
      <c r="F758" s="20"/>
      <c r="G758" s="42"/>
      <c r="H758" s="213"/>
      <c r="I758" s="199"/>
      <c r="J758" s="193"/>
      <c r="K758" s="113" t="str">
        <f t="shared" si="66"/>
        <v/>
      </c>
      <c r="L758" s="115">
        <f t="shared" si="67"/>
        <v>1</v>
      </c>
      <c r="M758" s="114">
        <f t="shared" si="68"/>
        <v>0</v>
      </c>
    </row>
    <row r="759" spans="1:15" ht="30.2" customHeight="1" x14ac:dyDescent="0.25">
      <c r="A759" s="390">
        <v>444</v>
      </c>
      <c r="B759" s="292"/>
      <c r="C759" s="278"/>
      <c r="D759" s="293"/>
      <c r="E759" s="19"/>
      <c r="F759" s="20"/>
      <c r="G759" s="42"/>
      <c r="H759" s="213"/>
      <c r="I759" s="199"/>
      <c r="J759" s="193"/>
      <c r="K759" s="113" t="str">
        <f t="shared" si="66"/>
        <v/>
      </c>
      <c r="L759" s="115">
        <f t="shared" si="67"/>
        <v>1</v>
      </c>
      <c r="M759" s="114">
        <f t="shared" si="68"/>
        <v>0</v>
      </c>
    </row>
    <row r="760" spans="1:15" ht="30.2" customHeight="1" x14ac:dyDescent="0.25">
      <c r="A760" s="390">
        <v>445</v>
      </c>
      <c r="B760" s="292"/>
      <c r="C760" s="278"/>
      <c r="D760" s="293"/>
      <c r="E760" s="19"/>
      <c r="F760" s="20"/>
      <c r="G760" s="42"/>
      <c r="H760" s="213"/>
      <c r="I760" s="199"/>
      <c r="J760" s="193"/>
      <c r="K760" s="113" t="str">
        <f t="shared" si="66"/>
        <v/>
      </c>
      <c r="L760" s="115">
        <f t="shared" si="67"/>
        <v>1</v>
      </c>
      <c r="M760" s="114">
        <f t="shared" si="68"/>
        <v>0</v>
      </c>
    </row>
    <row r="761" spans="1:15" ht="30.2" customHeight="1" x14ac:dyDescent="0.25">
      <c r="A761" s="390">
        <v>446</v>
      </c>
      <c r="B761" s="292"/>
      <c r="C761" s="278"/>
      <c r="D761" s="293"/>
      <c r="E761" s="19"/>
      <c r="F761" s="20"/>
      <c r="G761" s="42"/>
      <c r="H761" s="213"/>
      <c r="I761" s="199"/>
      <c r="J761" s="193"/>
      <c r="K761" s="113" t="str">
        <f t="shared" si="66"/>
        <v/>
      </c>
      <c r="L761" s="115">
        <f t="shared" si="67"/>
        <v>1</v>
      </c>
      <c r="M761" s="114">
        <f t="shared" si="68"/>
        <v>0</v>
      </c>
    </row>
    <row r="762" spans="1:15" ht="30.2" customHeight="1" x14ac:dyDescent="0.25">
      <c r="A762" s="390">
        <v>447</v>
      </c>
      <c r="B762" s="292"/>
      <c r="C762" s="278"/>
      <c r="D762" s="293"/>
      <c r="E762" s="19"/>
      <c r="F762" s="20"/>
      <c r="G762" s="42"/>
      <c r="H762" s="213"/>
      <c r="I762" s="199"/>
      <c r="J762" s="193"/>
      <c r="K762" s="113" t="str">
        <f t="shared" si="66"/>
        <v/>
      </c>
      <c r="L762" s="115">
        <f t="shared" si="67"/>
        <v>1</v>
      </c>
      <c r="M762" s="114">
        <f t="shared" si="68"/>
        <v>0</v>
      </c>
    </row>
    <row r="763" spans="1:15" ht="30.2" customHeight="1" x14ac:dyDescent="0.25">
      <c r="A763" s="390">
        <v>448</v>
      </c>
      <c r="B763" s="292"/>
      <c r="C763" s="278"/>
      <c r="D763" s="293"/>
      <c r="E763" s="19"/>
      <c r="F763" s="20"/>
      <c r="G763" s="42"/>
      <c r="H763" s="213"/>
      <c r="I763" s="199"/>
      <c r="J763" s="193"/>
      <c r="K763" s="113" t="str">
        <f t="shared" si="66"/>
        <v/>
      </c>
      <c r="L763" s="115">
        <f t="shared" si="67"/>
        <v>1</v>
      </c>
      <c r="M763" s="114">
        <f t="shared" si="68"/>
        <v>0</v>
      </c>
    </row>
    <row r="764" spans="1:15" ht="30.2" customHeight="1" x14ac:dyDescent="0.25">
      <c r="A764" s="390">
        <v>449</v>
      </c>
      <c r="B764" s="292"/>
      <c r="C764" s="278"/>
      <c r="D764" s="293"/>
      <c r="E764" s="19"/>
      <c r="F764" s="20"/>
      <c r="G764" s="42"/>
      <c r="H764" s="213"/>
      <c r="I764" s="199"/>
      <c r="J764" s="193"/>
      <c r="K764" s="113" t="str">
        <f t="shared" si="66"/>
        <v/>
      </c>
      <c r="L764" s="115">
        <f t="shared" si="67"/>
        <v>1</v>
      </c>
      <c r="M764" s="114">
        <f t="shared" si="68"/>
        <v>0</v>
      </c>
    </row>
    <row r="765" spans="1:15" ht="30.2" customHeight="1" x14ac:dyDescent="0.25">
      <c r="A765" s="390">
        <v>450</v>
      </c>
      <c r="B765" s="292"/>
      <c r="C765" s="278"/>
      <c r="D765" s="293"/>
      <c r="E765" s="19"/>
      <c r="F765" s="20"/>
      <c r="G765" s="42"/>
      <c r="H765" s="213"/>
      <c r="I765" s="199"/>
      <c r="J765" s="193"/>
      <c r="K765" s="113" t="str">
        <f t="shared" si="66"/>
        <v/>
      </c>
      <c r="L765" s="115">
        <f t="shared" si="67"/>
        <v>1</v>
      </c>
      <c r="M765" s="114">
        <f t="shared" si="68"/>
        <v>0</v>
      </c>
    </row>
    <row r="766" spans="1:15" ht="30.2" customHeight="1" x14ac:dyDescent="0.25">
      <c r="A766" s="390">
        <v>451</v>
      </c>
      <c r="B766" s="292"/>
      <c r="C766" s="278"/>
      <c r="D766" s="293"/>
      <c r="E766" s="19"/>
      <c r="F766" s="20"/>
      <c r="G766" s="42"/>
      <c r="H766" s="213"/>
      <c r="I766" s="199"/>
      <c r="J766" s="193"/>
      <c r="K766" s="113" t="str">
        <f t="shared" si="66"/>
        <v/>
      </c>
      <c r="L766" s="115">
        <f t="shared" si="67"/>
        <v>1</v>
      </c>
      <c r="M766" s="114">
        <f t="shared" si="68"/>
        <v>0</v>
      </c>
    </row>
    <row r="767" spans="1:15" ht="30.2" customHeight="1" x14ac:dyDescent="0.25">
      <c r="A767" s="390">
        <v>452</v>
      </c>
      <c r="B767" s="292"/>
      <c r="C767" s="278"/>
      <c r="D767" s="293"/>
      <c r="E767" s="19"/>
      <c r="F767" s="20"/>
      <c r="G767" s="42"/>
      <c r="H767" s="213"/>
      <c r="I767" s="199"/>
      <c r="J767" s="193"/>
      <c r="K767" s="113" t="str">
        <f t="shared" si="66"/>
        <v/>
      </c>
      <c r="L767" s="115">
        <f t="shared" si="67"/>
        <v>1</v>
      </c>
      <c r="M767" s="114">
        <f t="shared" si="68"/>
        <v>0</v>
      </c>
    </row>
    <row r="768" spans="1:15" ht="30.2" customHeight="1" x14ac:dyDescent="0.25">
      <c r="A768" s="390">
        <v>453</v>
      </c>
      <c r="B768" s="292"/>
      <c r="C768" s="278"/>
      <c r="D768" s="293"/>
      <c r="E768" s="19"/>
      <c r="F768" s="20"/>
      <c r="G768" s="42"/>
      <c r="H768" s="213"/>
      <c r="I768" s="199"/>
      <c r="J768" s="193"/>
      <c r="K768" s="113" t="str">
        <f t="shared" si="66"/>
        <v/>
      </c>
      <c r="L768" s="115">
        <f t="shared" si="67"/>
        <v>1</v>
      </c>
      <c r="M768" s="114">
        <f t="shared" si="68"/>
        <v>0</v>
      </c>
    </row>
    <row r="769" spans="1:15" ht="30.2" customHeight="1" x14ac:dyDescent="0.25">
      <c r="A769" s="390">
        <v>454</v>
      </c>
      <c r="B769" s="292"/>
      <c r="C769" s="278"/>
      <c r="D769" s="293"/>
      <c r="E769" s="19"/>
      <c r="F769" s="20"/>
      <c r="G769" s="42"/>
      <c r="H769" s="213"/>
      <c r="I769" s="199"/>
      <c r="J769" s="193"/>
      <c r="K769" s="113" t="str">
        <f t="shared" si="66"/>
        <v/>
      </c>
      <c r="L769" s="115">
        <f t="shared" si="67"/>
        <v>1</v>
      </c>
      <c r="M769" s="114">
        <f t="shared" si="68"/>
        <v>0</v>
      </c>
    </row>
    <row r="770" spans="1:15" ht="30.2" customHeight="1" x14ac:dyDescent="0.25">
      <c r="A770" s="390">
        <v>455</v>
      </c>
      <c r="B770" s="292"/>
      <c r="C770" s="278"/>
      <c r="D770" s="293"/>
      <c r="E770" s="19"/>
      <c r="F770" s="20"/>
      <c r="G770" s="42"/>
      <c r="H770" s="213"/>
      <c r="I770" s="199"/>
      <c r="J770" s="193"/>
      <c r="K770" s="113" t="str">
        <f t="shared" si="66"/>
        <v/>
      </c>
      <c r="L770" s="115">
        <f t="shared" si="67"/>
        <v>1</v>
      </c>
      <c r="M770" s="114">
        <f t="shared" si="68"/>
        <v>0</v>
      </c>
    </row>
    <row r="771" spans="1:15" ht="30.2" customHeight="1" x14ac:dyDescent="0.25">
      <c r="A771" s="390">
        <v>456</v>
      </c>
      <c r="B771" s="292"/>
      <c r="C771" s="278"/>
      <c r="D771" s="293"/>
      <c r="E771" s="19"/>
      <c r="F771" s="20"/>
      <c r="G771" s="42"/>
      <c r="H771" s="213"/>
      <c r="I771" s="199"/>
      <c r="J771" s="193"/>
      <c r="K771" s="113" t="str">
        <f t="shared" si="66"/>
        <v/>
      </c>
      <c r="L771" s="115">
        <f t="shared" si="67"/>
        <v>1</v>
      </c>
      <c r="M771" s="114">
        <f t="shared" si="68"/>
        <v>0</v>
      </c>
    </row>
    <row r="772" spans="1:15" ht="30.2" customHeight="1" x14ac:dyDescent="0.25">
      <c r="A772" s="390">
        <v>457</v>
      </c>
      <c r="B772" s="292"/>
      <c r="C772" s="278"/>
      <c r="D772" s="293"/>
      <c r="E772" s="19"/>
      <c r="F772" s="20"/>
      <c r="G772" s="42"/>
      <c r="H772" s="213"/>
      <c r="I772" s="199"/>
      <c r="J772" s="193"/>
      <c r="K772" s="113" t="str">
        <f t="shared" si="66"/>
        <v/>
      </c>
      <c r="L772" s="115">
        <f t="shared" si="67"/>
        <v>1</v>
      </c>
      <c r="M772" s="114">
        <f t="shared" si="68"/>
        <v>0</v>
      </c>
    </row>
    <row r="773" spans="1:15" ht="30.2" customHeight="1" x14ac:dyDescent="0.25">
      <c r="A773" s="390">
        <v>458</v>
      </c>
      <c r="B773" s="292"/>
      <c r="C773" s="278"/>
      <c r="D773" s="293"/>
      <c r="E773" s="19"/>
      <c r="F773" s="20"/>
      <c r="G773" s="42"/>
      <c r="H773" s="213"/>
      <c r="I773" s="199"/>
      <c r="J773" s="193"/>
      <c r="K773" s="113" t="str">
        <f t="shared" si="66"/>
        <v/>
      </c>
      <c r="L773" s="115">
        <f t="shared" si="67"/>
        <v>1</v>
      </c>
      <c r="M773" s="114">
        <f t="shared" si="68"/>
        <v>0</v>
      </c>
    </row>
    <row r="774" spans="1:15" ht="30.2" customHeight="1" x14ac:dyDescent="0.25">
      <c r="A774" s="390">
        <v>459</v>
      </c>
      <c r="B774" s="292"/>
      <c r="C774" s="278"/>
      <c r="D774" s="293"/>
      <c r="E774" s="19"/>
      <c r="F774" s="20"/>
      <c r="G774" s="42"/>
      <c r="H774" s="213"/>
      <c r="I774" s="199"/>
      <c r="J774" s="193"/>
      <c r="K774" s="113" t="str">
        <f t="shared" si="66"/>
        <v/>
      </c>
      <c r="L774" s="115">
        <f t="shared" si="67"/>
        <v>1</v>
      </c>
      <c r="M774" s="114">
        <f t="shared" si="68"/>
        <v>0</v>
      </c>
    </row>
    <row r="775" spans="1:15" ht="30.2" customHeight="1" thickBot="1" x14ac:dyDescent="0.3">
      <c r="A775" s="391">
        <v>460</v>
      </c>
      <c r="B775" s="294"/>
      <c r="C775" s="279"/>
      <c r="D775" s="295"/>
      <c r="E775" s="21"/>
      <c r="F775" s="22"/>
      <c r="G775" s="44"/>
      <c r="H775" s="214"/>
      <c r="I775" s="200"/>
      <c r="J775" s="194"/>
      <c r="K775" s="113" t="str">
        <f t="shared" si="66"/>
        <v/>
      </c>
      <c r="L775" s="115">
        <f t="shared" si="67"/>
        <v>1</v>
      </c>
      <c r="M775" s="114">
        <f t="shared" si="68"/>
        <v>0</v>
      </c>
    </row>
    <row r="776" spans="1:15" ht="30.2" customHeight="1" thickBot="1" x14ac:dyDescent="0.3">
      <c r="A776" s="46"/>
      <c r="B776" s="46"/>
      <c r="C776" s="46"/>
      <c r="D776" s="46"/>
      <c r="E776" s="46"/>
      <c r="F776" s="46"/>
      <c r="G776" s="46"/>
      <c r="H776" s="376" t="s">
        <v>35</v>
      </c>
      <c r="I776" s="195">
        <f>SUM(I756:I775)+I742</f>
        <v>0</v>
      </c>
      <c r="J776" s="222"/>
      <c r="K776" s="68"/>
      <c r="L776" s="112">
        <f>IF(I776&gt;I742,ROW(A782),0)</f>
        <v>0</v>
      </c>
      <c r="M776" s="39"/>
      <c r="N776" s="109">
        <f>IF(I776&gt;I742,ROW(A782),0)</f>
        <v>0</v>
      </c>
    </row>
    <row r="777" spans="1:15" ht="30.2" customHeight="1" x14ac:dyDescent="0.25">
      <c r="A777" s="46"/>
      <c r="B777" s="46"/>
      <c r="C777" s="46"/>
      <c r="D777" s="46"/>
      <c r="E777" s="46"/>
      <c r="F777" s="46"/>
      <c r="G777" s="46"/>
      <c r="H777" s="46"/>
      <c r="I777" s="46"/>
      <c r="J777" s="46"/>
      <c r="K777" s="68"/>
      <c r="L777" s="39"/>
      <c r="M777" s="39"/>
      <c r="N777" s="71"/>
      <c r="O777" s="71"/>
    </row>
    <row r="778" spans="1:15" ht="30.2" customHeight="1" x14ac:dyDescent="0.25">
      <c r="A778" s="143" t="s">
        <v>136</v>
      </c>
      <c r="B778" s="64"/>
      <c r="C778" s="64"/>
      <c r="D778" s="46"/>
      <c r="E778" s="46"/>
      <c r="F778" s="46"/>
      <c r="G778" s="46"/>
      <c r="H778" s="46"/>
      <c r="I778" s="46"/>
      <c r="J778" s="46"/>
      <c r="K778" s="68"/>
      <c r="L778" s="39"/>
      <c r="M778" s="39"/>
    </row>
    <row r="779" spans="1:15" ht="30.2" customHeight="1" x14ac:dyDescent="0.25">
      <c r="A779" s="46"/>
      <c r="B779" s="46"/>
      <c r="C779" s="46"/>
      <c r="D779" s="46"/>
      <c r="E779" s="46"/>
      <c r="F779" s="46"/>
      <c r="G779" s="46"/>
      <c r="H779" s="46"/>
      <c r="I779" s="46"/>
      <c r="J779" s="46"/>
      <c r="K779" s="68"/>
      <c r="L779" s="39"/>
      <c r="M779" s="39"/>
    </row>
    <row r="780" spans="1:15" ht="30.2" customHeight="1" x14ac:dyDescent="0.3">
      <c r="A780" s="352" t="s">
        <v>32</v>
      </c>
      <c r="B780" s="233"/>
      <c r="C780" s="233"/>
      <c r="D780" s="354">
        <f ca="1">imzatarihi</f>
        <v>46091</v>
      </c>
      <c r="E780" s="379" t="s">
        <v>33</v>
      </c>
      <c r="F780" s="355" t="str">
        <f>IF(kurulusyetkilisi&gt;0,kurulusyetkilisi,"")</f>
        <v/>
      </c>
      <c r="G780" s="46"/>
      <c r="H780" s="46"/>
      <c r="I780" s="46"/>
      <c r="J780" s="46"/>
      <c r="K780" s="68"/>
      <c r="L780" s="39"/>
      <c r="M780" s="39"/>
    </row>
    <row r="781" spans="1:15" ht="30.2" customHeight="1" x14ac:dyDescent="0.3">
      <c r="A781" s="46"/>
      <c r="B781" s="46"/>
      <c r="C781" s="46"/>
      <c r="D781" s="234"/>
      <c r="E781" s="379" t="s">
        <v>34</v>
      </c>
      <c r="F781" s="46"/>
      <c r="G781" s="46"/>
      <c r="H781" s="233"/>
      <c r="I781" s="46"/>
      <c r="J781" s="46"/>
      <c r="K781" s="68"/>
      <c r="L781" s="39"/>
      <c r="M781" s="39"/>
    </row>
    <row r="782" spans="1:15" ht="30.2" customHeight="1" x14ac:dyDescent="0.25">
      <c r="A782" s="46"/>
      <c r="B782" s="46"/>
      <c r="C782" s="46"/>
      <c r="D782" s="46"/>
      <c r="E782" s="46"/>
      <c r="F782" s="46"/>
      <c r="G782" s="46"/>
      <c r="H782" s="46"/>
      <c r="I782" s="46"/>
      <c r="J782" s="46"/>
      <c r="K782" s="68"/>
      <c r="L782" s="39"/>
      <c r="M782" s="39"/>
    </row>
    <row r="783" spans="1:15" ht="30.2" customHeight="1" x14ac:dyDescent="0.25">
      <c r="A783" s="555" t="s">
        <v>105</v>
      </c>
      <c r="B783" s="555"/>
      <c r="C783" s="555"/>
      <c r="D783" s="555"/>
      <c r="E783" s="555"/>
      <c r="F783" s="555"/>
      <c r="G783" s="555"/>
      <c r="H783" s="555"/>
      <c r="I783" s="555"/>
      <c r="J783" s="555"/>
      <c r="K783" s="66"/>
      <c r="L783" s="39"/>
      <c r="M783" s="39"/>
    </row>
    <row r="784" spans="1:15" ht="30.2" customHeight="1" x14ac:dyDescent="0.25">
      <c r="A784" s="508" t="str">
        <f>IF(YilDonem&lt;&gt;"",CONCATENATE(YilDonem," dönemine aittir."),"")</f>
        <v/>
      </c>
      <c r="B784" s="508"/>
      <c r="C784" s="508"/>
      <c r="D784" s="508"/>
      <c r="E784" s="508"/>
      <c r="F784" s="508"/>
      <c r="G784" s="508"/>
      <c r="H784" s="508"/>
      <c r="I784" s="508"/>
      <c r="J784" s="508"/>
      <c r="K784" s="66"/>
      <c r="L784" s="39"/>
      <c r="M784" s="39"/>
    </row>
    <row r="785" spans="1:15" ht="30.2" customHeight="1" thickBot="1" x14ac:dyDescent="0.3">
      <c r="A785" s="545" t="s">
        <v>129</v>
      </c>
      <c r="B785" s="545"/>
      <c r="C785" s="545"/>
      <c r="D785" s="545"/>
      <c r="E785" s="545"/>
      <c r="F785" s="545"/>
      <c r="G785" s="545"/>
      <c r="H785" s="545"/>
      <c r="I785" s="545"/>
      <c r="J785" s="545"/>
      <c r="K785" s="66"/>
      <c r="L785" s="39"/>
      <c r="M785" s="39"/>
    </row>
    <row r="786" spans="1:15" ht="30.2" customHeight="1" thickBot="1" x14ac:dyDescent="0.3">
      <c r="A786" s="546" t="s">
        <v>167</v>
      </c>
      <c r="B786" s="547"/>
      <c r="C786" s="547"/>
      <c r="D786" s="548"/>
      <c r="E786" s="546" t="str">
        <f>IF(ProjeNo&gt;0,ProjeNo,"")</f>
        <v/>
      </c>
      <c r="F786" s="547"/>
      <c r="G786" s="547"/>
      <c r="H786" s="547"/>
      <c r="I786" s="547"/>
      <c r="J786" s="548"/>
      <c r="K786" s="66"/>
      <c r="L786" s="39"/>
      <c r="M786" s="39"/>
    </row>
    <row r="787" spans="1:15" ht="30.2" customHeight="1" thickBot="1" x14ac:dyDescent="0.3">
      <c r="A787" s="549" t="s">
        <v>168</v>
      </c>
      <c r="B787" s="550"/>
      <c r="C787" s="550"/>
      <c r="D787" s="551"/>
      <c r="E787" s="552" t="str">
        <f>IF(ProjeAdi&gt;0,ProjeAdi,"")</f>
        <v/>
      </c>
      <c r="F787" s="553"/>
      <c r="G787" s="553"/>
      <c r="H787" s="553"/>
      <c r="I787" s="553"/>
      <c r="J787" s="554"/>
      <c r="K787" s="66"/>
      <c r="L787" s="39"/>
      <c r="M787" s="39"/>
    </row>
    <row r="788" spans="1:15" s="26" customFormat="1" ht="30.2" customHeight="1" thickBot="1" x14ac:dyDescent="0.3">
      <c r="A788" s="543" t="s">
        <v>3</v>
      </c>
      <c r="B788" s="543" t="s">
        <v>182</v>
      </c>
      <c r="C788" s="543" t="s">
        <v>183</v>
      </c>
      <c r="D788" s="543" t="s">
        <v>102</v>
      </c>
      <c r="E788" s="543" t="s">
        <v>103</v>
      </c>
      <c r="F788" s="543" t="s">
        <v>104</v>
      </c>
      <c r="G788" s="543" t="s">
        <v>82</v>
      </c>
      <c r="H788" s="543" t="s">
        <v>83</v>
      </c>
      <c r="I788" s="363" t="s">
        <v>84</v>
      </c>
      <c r="J788" s="363" t="s">
        <v>84</v>
      </c>
      <c r="K788" s="67"/>
      <c r="L788" s="40"/>
      <c r="M788" s="40"/>
      <c r="N788" s="70"/>
      <c r="O788" s="70"/>
    </row>
    <row r="789" spans="1:15" ht="30.2" customHeight="1" thickBot="1" x14ac:dyDescent="0.3">
      <c r="A789" s="559"/>
      <c r="B789" s="544"/>
      <c r="C789" s="544"/>
      <c r="D789" s="559"/>
      <c r="E789" s="559"/>
      <c r="F789" s="559"/>
      <c r="G789" s="559"/>
      <c r="H789" s="559"/>
      <c r="I789" s="395" t="s">
        <v>85</v>
      </c>
      <c r="J789" s="395" t="s">
        <v>88</v>
      </c>
      <c r="K789" s="66"/>
      <c r="L789" s="39"/>
      <c r="M789" s="39"/>
    </row>
    <row r="790" spans="1:15" ht="30.2" customHeight="1" x14ac:dyDescent="0.25">
      <c r="A790" s="388">
        <v>461</v>
      </c>
      <c r="B790" s="290"/>
      <c r="C790" s="277"/>
      <c r="D790" s="291"/>
      <c r="E790" s="27"/>
      <c r="F790" s="41"/>
      <c r="G790" s="28"/>
      <c r="H790" s="212"/>
      <c r="I790" s="198"/>
      <c r="J790" s="186"/>
      <c r="K790" s="113" t="str">
        <f>IF(AND(COUNTA(D790:F790)&gt;0,L790=1),"Belge Tarihi,Belge Numarası ve KDV Dahil Tutar doldurulduktan sonra KDV Hariç Tutar doldurulabilir.","")</f>
        <v/>
      </c>
      <c r="L790" s="115">
        <f>IF(COUNTA(G790:H790)+COUNTA(J790)=3,0,1)</f>
        <v>1</v>
      </c>
      <c r="M790" s="114">
        <f>IF(L790=1,0,100000000)</f>
        <v>0</v>
      </c>
    </row>
    <row r="791" spans="1:15" ht="30.2" customHeight="1" x14ac:dyDescent="0.25">
      <c r="A791" s="390">
        <v>462</v>
      </c>
      <c r="B791" s="292"/>
      <c r="C791" s="278"/>
      <c r="D791" s="293"/>
      <c r="E791" s="19"/>
      <c r="F791" s="20"/>
      <c r="G791" s="42"/>
      <c r="H791" s="213"/>
      <c r="I791" s="199"/>
      <c r="J791" s="193"/>
      <c r="K791" s="113" t="str">
        <f t="shared" ref="K791:K809" si="69">IF(AND(COUNTA(D791:F791)&gt;0,L791=1),"Belge Tarihi,Belge Numarası ve KDV Dahil Tutar doldurulduktan sonra KDV Hariç Tutar doldurulabilir.","")</f>
        <v/>
      </c>
      <c r="L791" s="115">
        <f t="shared" ref="L791:L809" si="70">IF(COUNTA(G791:H791)+COUNTA(J791)=3,0,1)</f>
        <v>1</v>
      </c>
      <c r="M791" s="114">
        <f t="shared" ref="M791:M809" si="71">IF(L791=1,0,100000000)</f>
        <v>0</v>
      </c>
    </row>
    <row r="792" spans="1:15" ht="30.2" customHeight="1" x14ac:dyDescent="0.25">
      <c r="A792" s="390">
        <v>463</v>
      </c>
      <c r="B792" s="292"/>
      <c r="C792" s="278"/>
      <c r="D792" s="293"/>
      <c r="E792" s="19"/>
      <c r="F792" s="20"/>
      <c r="G792" s="42"/>
      <c r="H792" s="213"/>
      <c r="I792" s="199"/>
      <c r="J792" s="193"/>
      <c r="K792" s="113" t="str">
        <f t="shared" si="69"/>
        <v/>
      </c>
      <c r="L792" s="115">
        <f t="shared" si="70"/>
        <v>1</v>
      </c>
      <c r="M792" s="114">
        <f t="shared" si="71"/>
        <v>0</v>
      </c>
    </row>
    <row r="793" spans="1:15" ht="30.2" customHeight="1" x14ac:dyDescent="0.25">
      <c r="A793" s="390">
        <v>464</v>
      </c>
      <c r="B793" s="292"/>
      <c r="C793" s="278"/>
      <c r="D793" s="293"/>
      <c r="E793" s="19"/>
      <c r="F793" s="20"/>
      <c r="G793" s="42"/>
      <c r="H793" s="213"/>
      <c r="I793" s="199"/>
      <c r="J793" s="193"/>
      <c r="K793" s="113" t="str">
        <f t="shared" si="69"/>
        <v/>
      </c>
      <c r="L793" s="115">
        <f t="shared" si="70"/>
        <v>1</v>
      </c>
      <c r="M793" s="114">
        <f t="shared" si="71"/>
        <v>0</v>
      </c>
    </row>
    <row r="794" spans="1:15" ht="30.2" customHeight="1" x14ac:dyDescent="0.25">
      <c r="A794" s="390">
        <v>465</v>
      </c>
      <c r="B794" s="292"/>
      <c r="C794" s="278"/>
      <c r="D794" s="293"/>
      <c r="E794" s="19"/>
      <c r="F794" s="20"/>
      <c r="G794" s="42"/>
      <c r="H794" s="213"/>
      <c r="I794" s="199"/>
      <c r="J794" s="193"/>
      <c r="K794" s="113" t="str">
        <f t="shared" si="69"/>
        <v/>
      </c>
      <c r="L794" s="115">
        <f t="shared" si="70"/>
        <v>1</v>
      </c>
      <c r="M794" s="114">
        <f t="shared" si="71"/>
        <v>0</v>
      </c>
    </row>
    <row r="795" spans="1:15" ht="30.2" customHeight="1" x14ac:dyDescent="0.25">
      <c r="A795" s="390">
        <v>466</v>
      </c>
      <c r="B795" s="292"/>
      <c r="C795" s="278"/>
      <c r="D795" s="293"/>
      <c r="E795" s="19"/>
      <c r="F795" s="20"/>
      <c r="G795" s="42"/>
      <c r="H795" s="213"/>
      <c r="I795" s="199"/>
      <c r="J795" s="193"/>
      <c r="K795" s="113" t="str">
        <f t="shared" si="69"/>
        <v/>
      </c>
      <c r="L795" s="115">
        <f t="shared" si="70"/>
        <v>1</v>
      </c>
      <c r="M795" s="114">
        <f t="shared" si="71"/>
        <v>0</v>
      </c>
    </row>
    <row r="796" spans="1:15" ht="30.2" customHeight="1" x14ac:dyDescent="0.25">
      <c r="A796" s="390">
        <v>467</v>
      </c>
      <c r="B796" s="292"/>
      <c r="C796" s="278"/>
      <c r="D796" s="293"/>
      <c r="E796" s="19"/>
      <c r="F796" s="20"/>
      <c r="G796" s="42"/>
      <c r="H796" s="213"/>
      <c r="I796" s="199"/>
      <c r="J796" s="193"/>
      <c r="K796" s="113" t="str">
        <f t="shared" si="69"/>
        <v/>
      </c>
      <c r="L796" s="115">
        <f t="shared" si="70"/>
        <v>1</v>
      </c>
      <c r="M796" s="114">
        <f t="shared" si="71"/>
        <v>0</v>
      </c>
    </row>
    <row r="797" spans="1:15" ht="30.2" customHeight="1" x14ac:dyDescent="0.25">
      <c r="A797" s="390">
        <v>468</v>
      </c>
      <c r="B797" s="292"/>
      <c r="C797" s="278"/>
      <c r="D797" s="293"/>
      <c r="E797" s="19"/>
      <c r="F797" s="20"/>
      <c r="G797" s="42"/>
      <c r="H797" s="213"/>
      <c r="I797" s="199"/>
      <c r="J797" s="193"/>
      <c r="K797" s="113" t="str">
        <f t="shared" si="69"/>
        <v/>
      </c>
      <c r="L797" s="115">
        <f t="shared" si="70"/>
        <v>1</v>
      </c>
      <c r="M797" s="114">
        <f t="shared" si="71"/>
        <v>0</v>
      </c>
    </row>
    <row r="798" spans="1:15" ht="30.2" customHeight="1" x14ac:dyDescent="0.25">
      <c r="A798" s="390">
        <v>469</v>
      </c>
      <c r="B798" s="292"/>
      <c r="C798" s="278"/>
      <c r="D798" s="293"/>
      <c r="E798" s="19"/>
      <c r="F798" s="20"/>
      <c r="G798" s="42"/>
      <c r="H798" s="213"/>
      <c r="I798" s="199"/>
      <c r="J798" s="193"/>
      <c r="K798" s="113" t="str">
        <f t="shared" si="69"/>
        <v/>
      </c>
      <c r="L798" s="115">
        <f t="shared" si="70"/>
        <v>1</v>
      </c>
      <c r="M798" s="114">
        <f t="shared" si="71"/>
        <v>0</v>
      </c>
    </row>
    <row r="799" spans="1:15" ht="30.2" customHeight="1" x14ac:dyDescent="0.25">
      <c r="A799" s="390">
        <v>470</v>
      </c>
      <c r="B799" s="292"/>
      <c r="C799" s="278"/>
      <c r="D799" s="293"/>
      <c r="E799" s="19"/>
      <c r="F799" s="20"/>
      <c r="G799" s="42"/>
      <c r="H799" s="213"/>
      <c r="I799" s="199"/>
      <c r="J799" s="193"/>
      <c r="K799" s="113" t="str">
        <f t="shared" si="69"/>
        <v/>
      </c>
      <c r="L799" s="115">
        <f t="shared" si="70"/>
        <v>1</v>
      </c>
      <c r="M799" s="114">
        <f t="shared" si="71"/>
        <v>0</v>
      </c>
    </row>
    <row r="800" spans="1:15" ht="30.2" customHeight="1" x14ac:dyDescent="0.25">
      <c r="A800" s="390">
        <v>471</v>
      </c>
      <c r="B800" s="292"/>
      <c r="C800" s="278"/>
      <c r="D800" s="293"/>
      <c r="E800" s="19"/>
      <c r="F800" s="20"/>
      <c r="G800" s="42"/>
      <c r="H800" s="213"/>
      <c r="I800" s="199"/>
      <c r="J800" s="193"/>
      <c r="K800" s="113" t="str">
        <f t="shared" si="69"/>
        <v/>
      </c>
      <c r="L800" s="115">
        <f t="shared" si="70"/>
        <v>1</v>
      </c>
      <c r="M800" s="114">
        <f t="shared" si="71"/>
        <v>0</v>
      </c>
    </row>
    <row r="801" spans="1:15" ht="30.2" customHeight="1" x14ac:dyDescent="0.25">
      <c r="A801" s="390">
        <v>472</v>
      </c>
      <c r="B801" s="292"/>
      <c r="C801" s="278"/>
      <c r="D801" s="293"/>
      <c r="E801" s="19"/>
      <c r="F801" s="20"/>
      <c r="G801" s="42"/>
      <c r="H801" s="213"/>
      <c r="I801" s="199"/>
      <c r="J801" s="193"/>
      <c r="K801" s="113" t="str">
        <f t="shared" si="69"/>
        <v/>
      </c>
      <c r="L801" s="115">
        <f t="shared" si="70"/>
        <v>1</v>
      </c>
      <c r="M801" s="114">
        <f t="shared" si="71"/>
        <v>0</v>
      </c>
    </row>
    <row r="802" spans="1:15" ht="30.2" customHeight="1" x14ac:dyDescent="0.25">
      <c r="A802" s="390">
        <v>473</v>
      </c>
      <c r="B802" s="292"/>
      <c r="C802" s="278"/>
      <c r="D802" s="293"/>
      <c r="E802" s="19"/>
      <c r="F802" s="20"/>
      <c r="G802" s="42"/>
      <c r="H802" s="213"/>
      <c r="I802" s="199"/>
      <c r="J802" s="193"/>
      <c r="K802" s="113" t="str">
        <f t="shared" si="69"/>
        <v/>
      </c>
      <c r="L802" s="115">
        <f t="shared" si="70"/>
        <v>1</v>
      </c>
      <c r="M802" s="114">
        <f t="shared" si="71"/>
        <v>0</v>
      </c>
    </row>
    <row r="803" spans="1:15" ht="30.2" customHeight="1" x14ac:dyDescent="0.25">
      <c r="A803" s="390">
        <v>474</v>
      </c>
      <c r="B803" s="292"/>
      <c r="C803" s="278"/>
      <c r="D803" s="293"/>
      <c r="E803" s="19"/>
      <c r="F803" s="20"/>
      <c r="G803" s="42"/>
      <c r="H803" s="213"/>
      <c r="I803" s="199"/>
      <c r="J803" s="193"/>
      <c r="K803" s="113" t="str">
        <f t="shared" si="69"/>
        <v/>
      </c>
      <c r="L803" s="115">
        <f t="shared" si="70"/>
        <v>1</v>
      </c>
      <c r="M803" s="114">
        <f t="shared" si="71"/>
        <v>0</v>
      </c>
    </row>
    <row r="804" spans="1:15" ht="30.2" customHeight="1" x14ac:dyDescent="0.25">
      <c r="A804" s="390">
        <v>475</v>
      </c>
      <c r="B804" s="292"/>
      <c r="C804" s="278"/>
      <c r="D804" s="293"/>
      <c r="E804" s="19"/>
      <c r="F804" s="20"/>
      <c r="G804" s="42"/>
      <c r="H804" s="213"/>
      <c r="I804" s="199"/>
      <c r="J804" s="193"/>
      <c r="K804" s="113" t="str">
        <f t="shared" si="69"/>
        <v/>
      </c>
      <c r="L804" s="115">
        <f t="shared" si="70"/>
        <v>1</v>
      </c>
      <c r="M804" s="114">
        <f t="shared" si="71"/>
        <v>0</v>
      </c>
    </row>
    <row r="805" spans="1:15" ht="30.2" customHeight="1" x14ac:dyDescent="0.25">
      <c r="A805" s="390">
        <v>476</v>
      </c>
      <c r="B805" s="292"/>
      <c r="C805" s="278"/>
      <c r="D805" s="293"/>
      <c r="E805" s="19"/>
      <c r="F805" s="20"/>
      <c r="G805" s="42"/>
      <c r="H805" s="213"/>
      <c r="I805" s="199"/>
      <c r="J805" s="193"/>
      <c r="K805" s="113" t="str">
        <f t="shared" si="69"/>
        <v/>
      </c>
      <c r="L805" s="115">
        <f t="shared" si="70"/>
        <v>1</v>
      </c>
      <c r="M805" s="114">
        <f t="shared" si="71"/>
        <v>0</v>
      </c>
    </row>
    <row r="806" spans="1:15" ht="30.2" customHeight="1" x14ac:dyDescent="0.25">
      <c r="A806" s="390">
        <v>477</v>
      </c>
      <c r="B806" s="292"/>
      <c r="C806" s="278"/>
      <c r="D806" s="293"/>
      <c r="E806" s="19"/>
      <c r="F806" s="20"/>
      <c r="G806" s="42"/>
      <c r="H806" s="213"/>
      <c r="I806" s="199"/>
      <c r="J806" s="193"/>
      <c r="K806" s="113" t="str">
        <f t="shared" si="69"/>
        <v/>
      </c>
      <c r="L806" s="115">
        <f t="shared" si="70"/>
        <v>1</v>
      </c>
      <c r="M806" s="114">
        <f t="shared" si="71"/>
        <v>0</v>
      </c>
    </row>
    <row r="807" spans="1:15" ht="30.2" customHeight="1" x14ac:dyDescent="0.25">
      <c r="A807" s="390">
        <v>478</v>
      </c>
      <c r="B807" s="292"/>
      <c r="C807" s="278"/>
      <c r="D807" s="293"/>
      <c r="E807" s="19"/>
      <c r="F807" s="20"/>
      <c r="G807" s="42"/>
      <c r="H807" s="213"/>
      <c r="I807" s="199"/>
      <c r="J807" s="193"/>
      <c r="K807" s="113" t="str">
        <f t="shared" si="69"/>
        <v/>
      </c>
      <c r="L807" s="115">
        <f t="shared" si="70"/>
        <v>1</v>
      </c>
      <c r="M807" s="114">
        <f t="shared" si="71"/>
        <v>0</v>
      </c>
    </row>
    <row r="808" spans="1:15" ht="30.2" customHeight="1" x14ac:dyDescent="0.25">
      <c r="A808" s="390">
        <v>479</v>
      </c>
      <c r="B808" s="292"/>
      <c r="C808" s="278"/>
      <c r="D808" s="293"/>
      <c r="E808" s="19"/>
      <c r="F808" s="20"/>
      <c r="G808" s="42"/>
      <c r="H808" s="213"/>
      <c r="I808" s="199"/>
      <c r="J808" s="193"/>
      <c r="K808" s="113" t="str">
        <f t="shared" si="69"/>
        <v/>
      </c>
      <c r="L808" s="115">
        <f t="shared" si="70"/>
        <v>1</v>
      </c>
      <c r="M808" s="114">
        <f t="shared" si="71"/>
        <v>0</v>
      </c>
    </row>
    <row r="809" spans="1:15" ht="30.2" customHeight="1" thickBot="1" x14ac:dyDescent="0.3">
      <c r="A809" s="391">
        <v>480</v>
      </c>
      <c r="B809" s="294"/>
      <c r="C809" s="279"/>
      <c r="D809" s="295"/>
      <c r="E809" s="21"/>
      <c r="F809" s="22"/>
      <c r="G809" s="44"/>
      <c r="H809" s="214"/>
      <c r="I809" s="200"/>
      <c r="J809" s="194"/>
      <c r="K809" s="113" t="str">
        <f t="shared" si="69"/>
        <v/>
      </c>
      <c r="L809" s="115">
        <f t="shared" si="70"/>
        <v>1</v>
      </c>
      <c r="M809" s="114">
        <f t="shared" si="71"/>
        <v>0</v>
      </c>
    </row>
    <row r="810" spans="1:15" ht="30.2" customHeight="1" thickBot="1" x14ac:dyDescent="0.3">
      <c r="A810" s="46"/>
      <c r="B810" s="46"/>
      <c r="C810" s="46"/>
      <c r="D810" s="46"/>
      <c r="E810" s="46"/>
      <c r="F810" s="46"/>
      <c r="G810" s="46"/>
      <c r="H810" s="376" t="s">
        <v>35</v>
      </c>
      <c r="I810" s="195">
        <f>SUM(I790:I809)+I776</f>
        <v>0</v>
      </c>
      <c r="J810" s="222"/>
      <c r="K810" s="68"/>
      <c r="L810" s="112">
        <f>IF(I810&gt;I776,ROW(A816),0)</f>
        <v>0</v>
      </c>
      <c r="M810" s="39"/>
      <c r="N810" s="109">
        <f>IF(I810&gt;I776,ROW(A816),0)</f>
        <v>0</v>
      </c>
    </row>
    <row r="811" spans="1:15" ht="30.2" customHeight="1" x14ac:dyDescent="0.25">
      <c r="A811" s="46"/>
      <c r="B811" s="46"/>
      <c r="C811" s="46"/>
      <c r="D811" s="46"/>
      <c r="E811" s="46"/>
      <c r="F811" s="46"/>
      <c r="G811" s="46"/>
      <c r="H811" s="46"/>
      <c r="I811" s="46"/>
      <c r="J811" s="46"/>
      <c r="K811" s="68"/>
      <c r="L811" s="39"/>
      <c r="M811" s="39"/>
    </row>
    <row r="812" spans="1:15" ht="30.2" customHeight="1" x14ac:dyDescent="0.25">
      <c r="A812" s="143" t="s">
        <v>136</v>
      </c>
      <c r="B812" s="64"/>
      <c r="C812" s="64"/>
      <c r="D812" s="46"/>
      <c r="E812" s="46"/>
      <c r="F812" s="46"/>
      <c r="G812" s="46"/>
      <c r="H812" s="46"/>
      <c r="I812" s="46"/>
      <c r="J812" s="46"/>
      <c r="K812" s="68"/>
      <c r="L812" s="39"/>
      <c r="M812" s="39"/>
      <c r="N812" s="71"/>
      <c r="O812" s="71"/>
    </row>
    <row r="813" spans="1:15" ht="30.2" customHeight="1" x14ac:dyDescent="0.25">
      <c r="A813" s="46"/>
      <c r="B813" s="46"/>
      <c r="C813" s="46"/>
      <c r="D813" s="46"/>
      <c r="E813" s="46"/>
      <c r="F813" s="46"/>
      <c r="G813" s="46"/>
      <c r="H813" s="46"/>
      <c r="I813" s="46"/>
      <c r="J813" s="46"/>
      <c r="K813" s="68"/>
      <c r="L813" s="39"/>
      <c r="M813" s="39"/>
    </row>
    <row r="814" spans="1:15" ht="30.2" customHeight="1" x14ac:dyDescent="0.3">
      <c r="A814" s="352" t="s">
        <v>32</v>
      </c>
      <c r="B814" s="233"/>
      <c r="C814" s="233"/>
      <c r="D814" s="354">
        <f ca="1">imzatarihi</f>
        <v>46091</v>
      </c>
      <c r="E814" s="379" t="s">
        <v>33</v>
      </c>
      <c r="F814" s="355" t="str">
        <f>IF(kurulusyetkilisi&gt;0,kurulusyetkilisi,"")</f>
        <v/>
      </c>
      <c r="G814" s="46"/>
      <c r="H814" s="46"/>
      <c r="I814" s="46"/>
      <c r="J814" s="46"/>
      <c r="K814" s="68"/>
      <c r="L814" s="39"/>
      <c r="M814" s="39"/>
    </row>
    <row r="815" spans="1:15" ht="30.2" customHeight="1" x14ac:dyDescent="0.3">
      <c r="A815" s="46"/>
      <c r="B815" s="46"/>
      <c r="C815" s="46"/>
      <c r="D815" s="234"/>
      <c r="E815" s="379" t="s">
        <v>34</v>
      </c>
      <c r="F815" s="46"/>
      <c r="G815" s="46"/>
      <c r="H815" s="233"/>
      <c r="I815" s="46"/>
      <c r="J815" s="46"/>
      <c r="K815" s="68"/>
      <c r="L815" s="39"/>
      <c r="M815" s="39"/>
    </row>
    <row r="816" spans="1:15" ht="30.2" customHeight="1" x14ac:dyDescent="0.25">
      <c r="A816" s="46"/>
      <c r="B816" s="46"/>
      <c r="C816" s="46"/>
      <c r="D816" s="46"/>
      <c r="E816" s="46"/>
      <c r="F816" s="46"/>
      <c r="G816" s="46"/>
      <c r="H816" s="46"/>
      <c r="I816" s="46"/>
      <c r="J816" s="46"/>
      <c r="K816" s="68"/>
      <c r="L816" s="39"/>
      <c r="M816" s="39"/>
    </row>
    <row r="817" spans="1:15" ht="30.2" customHeight="1" x14ac:dyDescent="0.25">
      <c r="A817" s="555" t="s">
        <v>105</v>
      </c>
      <c r="B817" s="555"/>
      <c r="C817" s="555"/>
      <c r="D817" s="555"/>
      <c r="E817" s="555"/>
      <c r="F817" s="555"/>
      <c r="G817" s="555"/>
      <c r="H817" s="555"/>
      <c r="I817" s="555"/>
      <c r="J817" s="555"/>
      <c r="K817" s="66"/>
      <c r="L817" s="39"/>
      <c r="M817" s="39"/>
    </row>
    <row r="818" spans="1:15" ht="30.2" customHeight="1" x14ac:dyDescent="0.25">
      <c r="A818" s="508" t="str">
        <f>IF(YilDonem&lt;&gt;"",CONCATENATE(YilDonem," dönemine aittir."),"")</f>
        <v/>
      </c>
      <c r="B818" s="508"/>
      <c r="C818" s="508"/>
      <c r="D818" s="508"/>
      <c r="E818" s="508"/>
      <c r="F818" s="508"/>
      <c r="G818" s="508"/>
      <c r="H818" s="508"/>
      <c r="I818" s="508"/>
      <c r="J818" s="508"/>
      <c r="K818" s="66"/>
      <c r="L818" s="39"/>
      <c r="M818" s="39"/>
    </row>
    <row r="819" spans="1:15" ht="30.2" customHeight="1" thickBot="1" x14ac:dyDescent="0.3">
      <c r="A819" s="545" t="s">
        <v>129</v>
      </c>
      <c r="B819" s="545"/>
      <c r="C819" s="545"/>
      <c r="D819" s="545"/>
      <c r="E819" s="545"/>
      <c r="F819" s="545"/>
      <c r="G819" s="545"/>
      <c r="H819" s="545"/>
      <c r="I819" s="545"/>
      <c r="J819" s="545"/>
      <c r="K819" s="66"/>
      <c r="L819" s="39"/>
      <c r="M819" s="39"/>
    </row>
    <row r="820" spans="1:15" ht="30.2" customHeight="1" thickBot="1" x14ac:dyDescent="0.3">
      <c r="A820" s="546" t="s">
        <v>167</v>
      </c>
      <c r="B820" s="547"/>
      <c r="C820" s="547"/>
      <c r="D820" s="548"/>
      <c r="E820" s="546" t="str">
        <f>IF(ProjeNo&gt;0,ProjeNo,"")</f>
        <v/>
      </c>
      <c r="F820" s="547"/>
      <c r="G820" s="547"/>
      <c r="H820" s="547"/>
      <c r="I820" s="547"/>
      <c r="J820" s="548"/>
      <c r="K820" s="66"/>
      <c r="L820" s="39"/>
      <c r="M820" s="39"/>
    </row>
    <row r="821" spans="1:15" ht="30.2" customHeight="1" thickBot="1" x14ac:dyDescent="0.3">
      <c r="A821" s="549" t="s">
        <v>168</v>
      </c>
      <c r="B821" s="550"/>
      <c r="C821" s="550"/>
      <c r="D821" s="551"/>
      <c r="E821" s="552" t="str">
        <f>IF(ProjeAdi&gt;0,ProjeAdi,"")</f>
        <v/>
      </c>
      <c r="F821" s="553"/>
      <c r="G821" s="553"/>
      <c r="H821" s="553"/>
      <c r="I821" s="553"/>
      <c r="J821" s="554"/>
      <c r="K821" s="66"/>
      <c r="L821" s="39"/>
      <c r="M821" s="39"/>
    </row>
    <row r="822" spans="1:15" s="26" customFormat="1" ht="30.2" customHeight="1" thickBot="1" x14ac:dyDescent="0.3">
      <c r="A822" s="543" t="s">
        <v>3</v>
      </c>
      <c r="B822" s="543" t="s">
        <v>182</v>
      </c>
      <c r="C822" s="543" t="s">
        <v>183</v>
      </c>
      <c r="D822" s="543" t="s">
        <v>102</v>
      </c>
      <c r="E822" s="543" t="s">
        <v>103</v>
      </c>
      <c r="F822" s="543" t="s">
        <v>104</v>
      </c>
      <c r="G822" s="543" t="s">
        <v>82</v>
      </c>
      <c r="H822" s="543" t="s">
        <v>83</v>
      </c>
      <c r="I822" s="363" t="s">
        <v>84</v>
      </c>
      <c r="J822" s="363" t="s">
        <v>84</v>
      </c>
      <c r="K822" s="67"/>
      <c r="L822" s="40"/>
      <c r="M822" s="40"/>
      <c r="N822" s="70"/>
      <c r="O822" s="70"/>
    </row>
    <row r="823" spans="1:15" ht="30.2" customHeight="1" thickBot="1" x14ac:dyDescent="0.3">
      <c r="A823" s="559"/>
      <c r="B823" s="544"/>
      <c r="C823" s="544"/>
      <c r="D823" s="559"/>
      <c r="E823" s="559"/>
      <c r="F823" s="559"/>
      <c r="G823" s="559"/>
      <c r="H823" s="559"/>
      <c r="I823" s="395" t="s">
        <v>85</v>
      </c>
      <c r="J823" s="395" t="s">
        <v>88</v>
      </c>
      <c r="K823" s="66"/>
      <c r="L823" s="39"/>
      <c r="M823" s="39"/>
    </row>
    <row r="824" spans="1:15" ht="30.2" customHeight="1" x14ac:dyDescent="0.25">
      <c r="A824" s="388">
        <v>481</v>
      </c>
      <c r="B824" s="290"/>
      <c r="C824" s="277"/>
      <c r="D824" s="291"/>
      <c r="E824" s="27"/>
      <c r="F824" s="41"/>
      <c r="G824" s="28"/>
      <c r="H824" s="212"/>
      <c r="I824" s="198"/>
      <c r="J824" s="186"/>
      <c r="K824" s="113" t="str">
        <f>IF(AND(COUNTA(D824:F824)&gt;0,L824=1),"Belge Tarihi,Belge Numarası ve KDV Dahil Tutar doldurulduktan sonra KDV Hariç Tutar doldurulabilir.","")</f>
        <v/>
      </c>
      <c r="L824" s="115">
        <f>IF(COUNTA(G824:H824)+COUNTA(J824)=3,0,1)</f>
        <v>1</v>
      </c>
      <c r="M824" s="114">
        <f>IF(L824=1,0,100000000)</f>
        <v>0</v>
      </c>
    </row>
    <row r="825" spans="1:15" ht="30.2" customHeight="1" x14ac:dyDescent="0.25">
      <c r="A825" s="390">
        <v>482</v>
      </c>
      <c r="B825" s="292"/>
      <c r="C825" s="278"/>
      <c r="D825" s="293"/>
      <c r="E825" s="19"/>
      <c r="F825" s="20"/>
      <c r="G825" s="42"/>
      <c r="H825" s="213"/>
      <c r="I825" s="199"/>
      <c r="J825" s="193"/>
      <c r="K825" s="113" t="str">
        <f t="shared" ref="K825:K843" si="72">IF(AND(COUNTA(D825:F825)&gt;0,L825=1),"Belge Tarihi,Belge Numarası ve KDV Dahil Tutar doldurulduktan sonra KDV Hariç Tutar doldurulabilir.","")</f>
        <v/>
      </c>
      <c r="L825" s="115">
        <f t="shared" ref="L825:L843" si="73">IF(COUNTA(G825:H825)+COUNTA(J825)=3,0,1)</f>
        <v>1</v>
      </c>
      <c r="M825" s="114">
        <f t="shared" ref="M825:M843" si="74">IF(L825=1,0,100000000)</f>
        <v>0</v>
      </c>
    </row>
    <row r="826" spans="1:15" ht="30.2" customHeight="1" x14ac:dyDescent="0.25">
      <c r="A826" s="390">
        <v>483</v>
      </c>
      <c r="B826" s="292"/>
      <c r="C826" s="278"/>
      <c r="D826" s="293"/>
      <c r="E826" s="19"/>
      <c r="F826" s="20"/>
      <c r="G826" s="42"/>
      <c r="H826" s="213"/>
      <c r="I826" s="199"/>
      <c r="J826" s="193"/>
      <c r="K826" s="113" t="str">
        <f t="shared" si="72"/>
        <v/>
      </c>
      <c r="L826" s="115">
        <f t="shared" si="73"/>
        <v>1</v>
      </c>
      <c r="M826" s="114">
        <f t="shared" si="74"/>
        <v>0</v>
      </c>
    </row>
    <row r="827" spans="1:15" ht="30.2" customHeight="1" x14ac:dyDescent="0.25">
      <c r="A827" s="390">
        <v>484</v>
      </c>
      <c r="B827" s="292"/>
      <c r="C827" s="278"/>
      <c r="D827" s="293"/>
      <c r="E827" s="19"/>
      <c r="F827" s="20"/>
      <c r="G827" s="42"/>
      <c r="H827" s="213"/>
      <c r="I827" s="199"/>
      <c r="J827" s="193"/>
      <c r="K827" s="113" t="str">
        <f t="shared" si="72"/>
        <v/>
      </c>
      <c r="L827" s="115">
        <f t="shared" si="73"/>
        <v>1</v>
      </c>
      <c r="M827" s="114">
        <f t="shared" si="74"/>
        <v>0</v>
      </c>
    </row>
    <row r="828" spans="1:15" ht="30.2" customHeight="1" x14ac:dyDescent="0.25">
      <c r="A828" s="390">
        <v>485</v>
      </c>
      <c r="B828" s="292"/>
      <c r="C828" s="278"/>
      <c r="D828" s="293"/>
      <c r="E828" s="19"/>
      <c r="F828" s="20"/>
      <c r="G828" s="42"/>
      <c r="H828" s="213"/>
      <c r="I828" s="199"/>
      <c r="J828" s="193"/>
      <c r="K828" s="113" t="str">
        <f t="shared" si="72"/>
        <v/>
      </c>
      <c r="L828" s="115">
        <f t="shared" si="73"/>
        <v>1</v>
      </c>
      <c r="M828" s="114">
        <f t="shared" si="74"/>
        <v>0</v>
      </c>
    </row>
    <row r="829" spans="1:15" ht="30.2" customHeight="1" x14ac:dyDescent="0.25">
      <c r="A829" s="390">
        <v>486</v>
      </c>
      <c r="B829" s="292"/>
      <c r="C829" s="278"/>
      <c r="D829" s="293"/>
      <c r="E829" s="19"/>
      <c r="F829" s="20"/>
      <c r="G829" s="42"/>
      <c r="H829" s="213"/>
      <c r="I829" s="199"/>
      <c r="J829" s="193"/>
      <c r="K829" s="113" t="str">
        <f t="shared" si="72"/>
        <v/>
      </c>
      <c r="L829" s="115">
        <f t="shared" si="73"/>
        <v>1</v>
      </c>
      <c r="M829" s="114">
        <f t="shared" si="74"/>
        <v>0</v>
      </c>
    </row>
    <row r="830" spans="1:15" ht="30.2" customHeight="1" x14ac:dyDescent="0.25">
      <c r="A830" s="390">
        <v>487</v>
      </c>
      <c r="B830" s="292"/>
      <c r="C830" s="278"/>
      <c r="D830" s="293"/>
      <c r="E830" s="19"/>
      <c r="F830" s="20"/>
      <c r="G830" s="42"/>
      <c r="H830" s="213"/>
      <c r="I830" s="199"/>
      <c r="J830" s="193"/>
      <c r="K830" s="113" t="str">
        <f t="shared" si="72"/>
        <v/>
      </c>
      <c r="L830" s="115">
        <f t="shared" si="73"/>
        <v>1</v>
      </c>
      <c r="M830" s="114">
        <f t="shared" si="74"/>
        <v>0</v>
      </c>
    </row>
    <row r="831" spans="1:15" ht="30.2" customHeight="1" x14ac:dyDescent="0.25">
      <c r="A831" s="390">
        <v>488</v>
      </c>
      <c r="B831" s="292"/>
      <c r="C831" s="278"/>
      <c r="D831" s="293"/>
      <c r="E831" s="19"/>
      <c r="F831" s="20"/>
      <c r="G831" s="42"/>
      <c r="H831" s="213"/>
      <c r="I831" s="199"/>
      <c r="J831" s="193"/>
      <c r="K831" s="113" t="str">
        <f t="shared" si="72"/>
        <v/>
      </c>
      <c r="L831" s="115">
        <f t="shared" si="73"/>
        <v>1</v>
      </c>
      <c r="M831" s="114">
        <f t="shared" si="74"/>
        <v>0</v>
      </c>
    </row>
    <row r="832" spans="1:15" ht="30.2" customHeight="1" x14ac:dyDescent="0.25">
      <c r="A832" s="390">
        <v>489</v>
      </c>
      <c r="B832" s="292"/>
      <c r="C832" s="278"/>
      <c r="D832" s="293"/>
      <c r="E832" s="19"/>
      <c r="F832" s="20"/>
      <c r="G832" s="42"/>
      <c r="H832" s="213"/>
      <c r="I832" s="199"/>
      <c r="J832" s="193"/>
      <c r="K832" s="113" t="str">
        <f t="shared" si="72"/>
        <v/>
      </c>
      <c r="L832" s="115">
        <f t="shared" si="73"/>
        <v>1</v>
      </c>
      <c r="M832" s="114">
        <f t="shared" si="74"/>
        <v>0</v>
      </c>
    </row>
    <row r="833" spans="1:15" ht="30.2" customHeight="1" x14ac:dyDescent="0.25">
      <c r="A833" s="390">
        <v>490</v>
      </c>
      <c r="B833" s="292"/>
      <c r="C833" s="278"/>
      <c r="D833" s="293"/>
      <c r="E833" s="19"/>
      <c r="F833" s="20"/>
      <c r="G833" s="42"/>
      <c r="H833" s="213"/>
      <c r="I833" s="199"/>
      <c r="J833" s="193"/>
      <c r="K833" s="113" t="str">
        <f t="shared" si="72"/>
        <v/>
      </c>
      <c r="L833" s="115">
        <f t="shared" si="73"/>
        <v>1</v>
      </c>
      <c r="M833" s="114">
        <f t="shared" si="74"/>
        <v>0</v>
      </c>
    </row>
    <row r="834" spans="1:15" ht="30.2" customHeight="1" x14ac:dyDescent="0.25">
      <c r="A834" s="390">
        <v>491</v>
      </c>
      <c r="B834" s="292"/>
      <c r="C834" s="278"/>
      <c r="D834" s="293"/>
      <c r="E834" s="19"/>
      <c r="F834" s="20"/>
      <c r="G834" s="42"/>
      <c r="H834" s="213"/>
      <c r="I834" s="199"/>
      <c r="J834" s="193"/>
      <c r="K834" s="113" t="str">
        <f t="shared" si="72"/>
        <v/>
      </c>
      <c r="L834" s="115">
        <f t="shared" si="73"/>
        <v>1</v>
      </c>
      <c r="M834" s="114">
        <f t="shared" si="74"/>
        <v>0</v>
      </c>
    </row>
    <row r="835" spans="1:15" ht="30.2" customHeight="1" x14ac:dyDescent="0.25">
      <c r="A835" s="390">
        <v>492</v>
      </c>
      <c r="B835" s="292"/>
      <c r="C835" s="278"/>
      <c r="D835" s="293"/>
      <c r="E835" s="19"/>
      <c r="F835" s="20"/>
      <c r="G835" s="42"/>
      <c r="H835" s="213"/>
      <c r="I835" s="199"/>
      <c r="J835" s="193"/>
      <c r="K835" s="113" t="str">
        <f t="shared" si="72"/>
        <v/>
      </c>
      <c r="L835" s="115">
        <f t="shared" si="73"/>
        <v>1</v>
      </c>
      <c r="M835" s="114">
        <f t="shared" si="74"/>
        <v>0</v>
      </c>
    </row>
    <row r="836" spans="1:15" ht="30.2" customHeight="1" x14ac:dyDescent="0.25">
      <c r="A836" s="390">
        <v>493</v>
      </c>
      <c r="B836" s="292"/>
      <c r="C836" s="278"/>
      <c r="D836" s="293"/>
      <c r="E836" s="19"/>
      <c r="F836" s="20"/>
      <c r="G836" s="42"/>
      <c r="H836" s="213"/>
      <c r="I836" s="199"/>
      <c r="J836" s="193"/>
      <c r="K836" s="113" t="str">
        <f t="shared" si="72"/>
        <v/>
      </c>
      <c r="L836" s="115">
        <f t="shared" si="73"/>
        <v>1</v>
      </c>
      <c r="M836" s="114">
        <f t="shared" si="74"/>
        <v>0</v>
      </c>
    </row>
    <row r="837" spans="1:15" ht="30.2" customHeight="1" x14ac:dyDescent="0.25">
      <c r="A837" s="390">
        <v>494</v>
      </c>
      <c r="B837" s="292"/>
      <c r="C837" s="278"/>
      <c r="D837" s="293"/>
      <c r="E837" s="19"/>
      <c r="F837" s="20"/>
      <c r="G837" s="42"/>
      <c r="H837" s="213"/>
      <c r="I837" s="199"/>
      <c r="J837" s="193"/>
      <c r="K837" s="113" t="str">
        <f t="shared" si="72"/>
        <v/>
      </c>
      <c r="L837" s="115">
        <f t="shared" si="73"/>
        <v>1</v>
      </c>
      <c r="M837" s="114">
        <f t="shared" si="74"/>
        <v>0</v>
      </c>
    </row>
    <row r="838" spans="1:15" ht="30.2" customHeight="1" x14ac:dyDescent="0.25">
      <c r="A838" s="390">
        <v>495</v>
      </c>
      <c r="B838" s="292"/>
      <c r="C838" s="278"/>
      <c r="D838" s="293"/>
      <c r="E838" s="19"/>
      <c r="F838" s="20"/>
      <c r="G838" s="42"/>
      <c r="H838" s="213"/>
      <c r="I838" s="199"/>
      <c r="J838" s="193"/>
      <c r="K838" s="113" t="str">
        <f t="shared" si="72"/>
        <v/>
      </c>
      <c r="L838" s="115">
        <f t="shared" si="73"/>
        <v>1</v>
      </c>
      <c r="M838" s="114">
        <f t="shared" si="74"/>
        <v>0</v>
      </c>
    </row>
    <row r="839" spans="1:15" ht="30.2" customHeight="1" x14ac:dyDescent="0.25">
      <c r="A839" s="390">
        <v>496</v>
      </c>
      <c r="B839" s="292"/>
      <c r="C839" s="278"/>
      <c r="D839" s="293"/>
      <c r="E839" s="19"/>
      <c r="F839" s="20"/>
      <c r="G839" s="42"/>
      <c r="H839" s="213"/>
      <c r="I839" s="199"/>
      <c r="J839" s="193"/>
      <c r="K839" s="113" t="str">
        <f t="shared" si="72"/>
        <v/>
      </c>
      <c r="L839" s="115">
        <f t="shared" si="73"/>
        <v>1</v>
      </c>
      <c r="M839" s="114">
        <f t="shared" si="74"/>
        <v>0</v>
      </c>
    </row>
    <row r="840" spans="1:15" ht="30.2" customHeight="1" x14ac:dyDescent="0.25">
      <c r="A840" s="390">
        <v>497</v>
      </c>
      <c r="B840" s="292"/>
      <c r="C840" s="278"/>
      <c r="D840" s="293"/>
      <c r="E840" s="19"/>
      <c r="F840" s="20"/>
      <c r="G840" s="42"/>
      <c r="H840" s="213"/>
      <c r="I840" s="199"/>
      <c r="J840" s="193"/>
      <c r="K840" s="113" t="str">
        <f t="shared" si="72"/>
        <v/>
      </c>
      <c r="L840" s="115">
        <f t="shared" si="73"/>
        <v>1</v>
      </c>
      <c r="M840" s="114">
        <f t="shared" si="74"/>
        <v>0</v>
      </c>
    </row>
    <row r="841" spans="1:15" ht="30.2" customHeight="1" x14ac:dyDescent="0.25">
      <c r="A841" s="390">
        <v>498</v>
      </c>
      <c r="B841" s="292"/>
      <c r="C841" s="278"/>
      <c r="D841" s="293"/>
      <c r="E841" s="19"/>
      <c r="F841" s="20"/>
      <c r="G841" s="42"/>
      <c r="H841" s="213"/>
      <c r="I841" s="199"/>
      <c r="J841" s="193"/>
      <c r="K841" s="113" t="str">
        <f t="shared" si="72"/>
        <v/>
      </c>
      <c r="L841" s="115">
        <f t="shared" si="73"/>
        <v>1</v>
      </c>
      <c r="M841" s="114">
        <f t="shared" si="74"/>
        <v>0</v>
      </c>
    </row>
    <row r="842" spans="1:15" ht="30.2" customHeight="1" x14ac:dyDescent="0.25">
      <c r="A842" s="390">
        <v>499</v>
      </c>
      <c r="B842" s="292"/>
      <c r="C842" s="278"/>
      <c r="D842" s="293"/>
      <c r="E842" s="19"/>
      <c r="F842" s="20"/>
      <c r="G842" s="42"/>
      <c r="H842" s="213"/>
      <c r="I842" s="199"/>
      <c r="J842" s="193"/>
      <c r="K842" s="113" t="str">
        <f t="shared" si="72"/>
        <v/>
      </c>
      <c r="L842" s="115">
        <f t="shared" si="73"/>
        <v>1</v>
      </c>
      <c r="M842" s="114">
        <f t="shared" si="74"/>
        <v>0</v>
      </c>
    </row>
    <row r="843" spans="1:15" ht="30.2" customHeight="1" thickBot="1" x14ac:dyDescent="0.3">
      <c r="A843" s="391">
        <v>500</v>
      </c>
      <c r="B843" s="294"/>
      <c r="C843" s="279"/>
      <c r="D843" s="295"/>
      <c r="E843" s="21"/>
      <c r="F843" s="22"/>
      <c r="G843" s="44"/>
      <c r="H843" s="214"/>
      <c r="I843" s="200"/>
      <c r="J843" s="194"/>
      <c r="K843" s="113" t="str">
        <f t="shared" si="72"/>
        <v/>
      </c>
      <c r="L843" s="115">
        <f t="shared" si="73"/>
        <v>1</v>
      </c>
      <c r="M843" s="114">
        <f t="shared" si="74"/>
        <v>0</v>
      </c>
    </row>
    <row r="844" spans="1:15" ht="30.2" customHeight="1" thickBot="1" x14ac:dyDescent="0.3">
      <c r="A844" s="46"/>
      <c r="B844" s="46"/>
      <c r="C844" s="46"/>
      <c r="D844" s="46"/>
      <c r="E844" s="46"/>
      <c r="F844" s="46"/>
      <c r="G844" s="46"/>
      <c r="H844" s="376" t="s">
        <v>35</v>
      </c>
      <c r="I844" s="195">
        <f>SUM(I824:I843)+I810</f>
        <v>0</v>
      </c>
      <c r="J844" s="222"/>
      <c r="K844" s="68"/>
      <c r="L844" s="112">
        <f>IF(I844&gt;I810,ROW(A850),0)</f>
        <v>0</v>
      </c>
      <c r="M844" s="39"/>
      <c r="N844" s="109">
        <f>IF(I844&gt;I810,ROW(A850),0)</f>
        <v>0</v>
      </c>
    </row>
    <row r="845" spans="1:15" ht="30.2" customHeight="1" x14ac:dyDescent="0.25">
      <c r="A845" s="46"/>
      <c r="B845" s="46"/>
      <c r="C845" s="46"/>
      <c r="D845" s="46"/>
      <c r="E845" s="46"/>
      <c r="F845" s="46"/>
      <c r="G845" s="46"/>
      <c r="H845" s="46"/>
      <c r="I845" s="46"/>
      <c r="J845" s="46"/>
      <c r="K845" s="68"/>
      <c r="L845" s="39"/>
      <c r="M845" s="39"/>
    </row>
    <row r="846" spans="1:15" ht="30.2" customHeight="1" x14ac:dyDescent="0.25">
      <c r="A846" s="143" t="s">
        <v>136</v>
      </c>
      <c r="B846" s="64"/>
      <c r="C846" s="64"/>
      <c r="D846" s="46"/>
      <c r="E846" s="46"/>
      <c r="F846" s="46"/>
      <c r="G846" s="46"/>
      <c r="H846" s="46"/>
      <c r="I846" s="46"/>
      <c r="J846" s="46"/>
      <c r="K846" s="68"/>
      <c r="L846" s="39"/>
      <c r="M846" s="39"/>
    </row>
    <row r="847" spans="1:15" ht="30.2" customHeight="1" x14ac:dyDescent="0.25">
      <c r="A847" s="46"/>
      <c r="B847" s="46"/>
      <c r="C847" s="46"/>
      <c r="D847" s="46"/>
      <c r="E847" s="46"/>
      <c r="F847" s="46"/>
      <c r="G847" s="46"/>
      <c r="H847" s="46"/>
      <c r="I847" s="46"/>
      <c r="J847" s="46"/>
      <c r="K847" s="68"/>
      <c r="L847" s="39"/>
      <c r="M847" s="39"/>
      <c r="N847" s="71"/>
      <c r="O847" s="71"/>
    </row>
    <row r="848" spans="1:15" ht="30.2" customHeight="1" x14ac:dyDescent="0.3">
      <c r="A848" s="352" t="s">
        <v>32</v>
      </c>
      <c r="B848" s="233"/>
      <c r="C848" s="233"/>
      <c r="D848" s="354">
        <f ca="1">imzatarihi</f>
        <v>46091</v>
      </c>
      <c r="E848" s="379" t="s">
        <v>33</v>
      </c>
      <c r="F848" s="355" t="str">
        <f>IF(kurulusyetkilisi&gt;0,kurulusyetkilisi,"")</f>
        <v/>
      </c>
      <c r="G848" s="46"/>
      <c r="H848" s="46"/>
      <c r="I848" s="46"/>
      <c r="J848" s="46"/>
      <c r="K848" s="68"/>
      <c r="L848" s="39"/>
      <c r="M848" s="39"/>
    </row>
    <row r="849" spans="1:15" ht="30.2" customHeight="1" x14ac:dyDescent="0.3">
      <c r="A849" s="46"/>
      <c r="B849" s="46"/>
      <c r="C849" s="46"/>
      <c r="D849" s="234"/>
      <c r="E849" s="379" t="s">
        <v>34</v>
      </c>
      <c r="F849" s="46"/>
      <c r="G849" s="46"/>
      <c r="H849" s="233"/>
      <c r="I849" s="46"/>
      <c r="J849" s="46"/>
      <c r="K849" s="68"/>
      <c r="L849" s="39"/>
      <c r="M849" s="39"/>
    </row>
    <row r="850" spans="1:15" ht="30.2" customHeight="1" x14ac:dyDescent="0.25">
      <c r="A850" s="46"/>
      <c r="B850" s="46"/>
      <c r="C850" s="46"/>
      <c r="D850" s="46"/>
      <c r="E850" s="46"/>
      <c r="F850" s="46"/>
      <c r="G850" s="46"/>
      <c r="H850" s="46"/>
      <c r="I850" s="46"/>
      <c r="J850" s="46"/>
      <c r="K850" s="68"/>
      <c r="L850" s="39"/>
      <c r="M850" s="39"/>
    </row>
    <row r="851" spans="1:15" ht="30.2" customHeight="1" x14ac:dyDescent="0.25">
      <c r="A851" s="555" t="s">
        <v>105</v>
      </c>
      <c r="B851" s="555"/>
      <c r="C851" s="555"/>
      <c r="D851" s="555"/>
      <c r="E851" s="555"/>
      <c r="F851" s="555"/>
      <c r="G851" s="555"/>
      <c r="H851" s="555"/>
      <c r="I851" s="555"/>
      <c r="J851" s="555"/>
      <c r="K851" s="66"/>
      <c r="L851" s="39"/>
      <c r="M851" s="39"/>
    </row>
    <row r="852" spans="1:15" ht="30.2" customHeight="1" x14ac:dyDescent="0.25">
      <c r="A852" s="508" t="str">
        <f>IF(YilDonem&lt;&gt;"",CONCATENATE(YilDonem," dönemine aittir."),"")</f>
        <v/>
      </c>
      <c r="B852" s="508"/>
      <c r="C852" s="508"/>
      <c r="D852" s="508"/>
      <c r="E852" s="508"/>
      <c r="F852" s="508"/>
      <c r="G852" s="508"/>
      <c r="H852" s="508"/>
      <c r="I852" s="508"/>
      <c r="J852" s="508"/>
      <c r="K852" s="66"/>
      <c r="L852" s="39"/>
      <c r="M852" s="39"/>
    </row>
    <row r="853" spans="1:15" ht="30.2" customHeight="1" thickBot="1" x14ac:dyDescent="0.3">
      <c r="A853" s="545" t="s">
        <v>129</v>
      </c>
      <c r="B853" s="545"/>
      <c r="C853" s="545"/>
      <c r="D853" s="545"/>
      <c r="E853" s="545"/>
      <c r="F853" s="545"/>
      <c r="G853" s="545"/>
      <c r="H853" s="545"/>
      <c r="I853" s="545"/>
      <c r="J853" s="545"/>
      <c r="K853" s="66"/>
      <c r="L853" s="39"/>
      <c r="M853" s="39"/>
    </row>
    <row r="854" spans="1:15" ht="30.2" customHeight="1" thickBot="1" x14ac:dyDescent="0.3">
      <c r="A854" s="546" t="s">
        <v>167</v>
      </c>
      <c r="B854" s="547"/>
      <c r="C854" s="547"/>
      <c r="D854" s="548"/>
      <c r="E854" s="546" t="str">
        <f>IF(ProjeNo&gt;0,ProjeNo,"")</f>
        <v/>
      </c>
      <c r="F854" s="547"/>
      <c r="G854" s="547"/>
      <c r="H854" s="547"/>
      <c r="I854" s="547"/>
      <c r="J854" s="548"/>
      <c r="K854" s="66"/>
      <c r="L854" s="39"/>
      <c r="M854" s="39"/>
    </row>
    <row r="855" spans="1:15" ht="30.2" customHeight="1" thickBot="1" x14ac:dyDescent="0.3">
      <c r="A855" s="549" t="s">
        <v>168</v>
      </c>
      <c r="B855" s="550"/>
      <c r="C855" s="550"/>
      <c r="D855" s="551"/>
      <c r="E855" s="552" t="str">
        <f>IF(ProjeAdi&gt;0,ProjeAdi,"")</f>
        <v/>
      </c>
      <c r="F855" s="553"/>
      <c r="G855" s="553"/>
      <c r="H855" s="553"/>
      <c r="I855" s="553"/>
      <c r="J855" s="554"/>
      <c r="K855" s="66"/>
      <c r="L855" s="39"/>
      <c r="M855" s="39"/>
    </row>
    <row r="856" spans="1:15" s="26" customFormat="1" ht="30.2" customHeight="1" thickBot="1" x14ac:dyDescent="0.3">
      <c r="A856" s="543" t="s">
        <v>3</v>
      </c>
      <c r="B856" s="543" t="s">
        <v>182</v>
      </c>
      <c r="C856" s="543" t="s">
        <v>183</v>
      </c>
      <c r="D856" s="543" t="s">
        <v>102</v>
      </c>
      <c r="E856" s="543" t="s">
        <v>103</v>
      </c>
      <c r="F856" s="543" t="s">
        <v>104</v>
      </c>
      <c r="G856" s="543" t="s">
        <v>82</v>
      </c>
      <c r="H856" s="543" t="s">
        <v>83</v>
      </c>
      <c r="I856" s="363" t="s">
        <v>84</v>
      </c>
      <c r="J856" s="363" t="s">
        <v>84</v>
      </c>
      <c r="K856" s="67"/>
      <c r="L856" s="40"/>
      <c r="M856" s="40"/>
      <c r="N856" s="70"/>
      <c r="O856" s="70"/>
    </row>
    <row r="857" spans="1:15" ht="30.2" customHeight="1" thickBot="1" x14ac:dyDescent="0.3">
      <c r="A857" s="559"/>
      <c r="B857" s="544"/>
      <c r="C857" s="544"/>
      <c r="D857" s="559"/>
      <c r="E857" s="559"/>
      <c r="F857" s="559"/>
      <c r="G857" s="559"/>
      <c r="H857" s="559"/>
      <c r="I857" s="395" t="s">
        <v>85</v>
      </c>
      <c r="J857" s="395" t="s">
        <v>88</v>
      </c>
      <c r="K857" s="66"/>
      <c r="L857" s="39"/>
      <c r="M857" s="39"/>
    </row>
    <row r="858" spans="1:15" ht="30.2" customHeight="1" x14ac:dyDescent="0.25">
      <c r="A858" s="388">
        <v>501</v>
      </c>
      <c r="B858" s="290"/>
      <c r="C858" s="277"/>
      <c r="D858" s="291"/>
      <c r="E858" s="27"/>
      <c r="F858" s="41"/>
      <c r="G858" s="28"/>
      <c r="H858" s="212"/>
      <c r="I858" s="198"/>
      <c r="J858" s="186"/>
      <c r="K858" s="113" t="str">
        <f>IF(AND(COUNTA(D858:F858)&gt;0,L858=1),"Belge Tarihi,Belge Numarası ve KDV Dahil Tutar doldurulduktan sonra KDV Hariç Tutar doldurulabilir.","")</f>
        <v/>
      </c>
      <c r="L858" s="115">
        <f>IF(COUNTA(G858:H858)+COUNTA(J858)=3,0,1)</f>
        <v>1</v>
      </c>
      <c r="M858" s="114">
        <f>IF(L858=1,0,100000000)</f>
        <v>0</v>
      </c>
    </row>
    <row r="859" spans="1:15" ht="30.2" customHeight="1" x14ac:dyDescent="0.25">
      <c r="A859" s="390">
        <v>502</v>
      </c>
      <c r="B859" s="292"/>
      <c r="C859" s="278"/>
      <c r="D859" s="293"/>
      <c r="E859" s="19"/>
      <c r="F859" s="20"/>
      <c r="G859" s="42"/>
      <c r="H859" s="213"/>
      <c r="I859" s="199"/>
      <c r="J859" s="193"/>
      <c r="K859" s="113" t="str">
        <f t="shared" ref="K859:K877" si="75">IF(AND(COUNTA(D859:F859)&gt;0,L859=1),"Belge Tarihi,Belge Numarası ve KDV Dahil Tutar doldurulduktan sonra KDV Hariç Tutar doldurulabilir.","")</f>
        <v/>
      </c>
      <c r="L859" s="115">
        <f t="shared" ref="L859:L877" si="76">IF(COUNTA(G859:H859)+COUNTA(J859)=3,0,1)</f>
        <v>1</v>
      </c>
      <c r="M859" s="114">
        <f t="shared" ref="M859:M877" si="77">IF(L859=1,0,100000000)</f>
        <v>0</v>
      </c>
    </row>
    <row r="860" spans="1:15" ht="30.2" customHeight="1" x14ac:dyDescent="0.25">
      <c r="A860" s="390">
        <v>503</v>
      </c>
      <c r="B860" s="292"/>
      <c r="C860" s="278"/>
      <c r="D860" s="293"/>
      <c r="E860" s="19"/>
      <c r="F860" s="20"/>
      <c r="G860" s="42"/>
      <c r="H860" s="213"/>
      <c r="I860" s="199"/>
      <c r="J860" s="193"/>
      <c r="K860" s="113" t="str">
        <f t="shared" si="75"/>
        <v/>
      </c>
      <c r="L860" s="115">
        <f t="shared" si="76"/>
        <v>1</v>
      </c>
      <c r="M860" s="114">
        <f t="shared" si="77"/>
        <v>0</v>
      </c>
    </row>
    <row r="861" spans="1:15" ht="30.2" customHeight="1" x14ac:dyDescent="0.25">
      <c r="A861" s="390">
        <v>504</v>
      </c>
      <c r="B861" s="292"/>
      <c r="C861" s="278"/>
      <c r="D861" s="293"/>
      <c r="E861" s="19"/>
      <c r="F861" s="20"/>
      <c r="G861" s="42"/>
      <c r="H861" s="213"/>
      <c r="I861" s="199"/>
      <c r="J861" s="193"/>
      <c r="K861" s="113" t="str">
        <f t="shared" si="75"/>
        <v/>
      </c>
      <c r="L861" s="115">
        <f t="shared" si="76"/>
        <v>1</v>
      </c>
      <c r="M861" s="114">
        <f t="shared" si="77"/>
        <v>0</v>
      </c>
    </row>
    <row r="862" spans="1:15" ht="30.2" customHeight="1" x14ac:dyDescent="0.25">
      <c r="A862" s="390">
        <v>505</v>
      </c>
      <c r="B862" s="292"/>
      <c r="C862" s="278"/>
      <c r="D862" s="293"/>
      <c r="E862" s="19"/>
      <c r="F862" s="20"/>
      <c r="G862" s="42"/>
      <c r="H862" s="213"/>
      <c r="I862" s="199"/>
      <c r="J862" s="193"/>
      <c r="K862" s="113" t="str">
        <f t="shared" si="75"/>
        <v/>
      </c>
      <c r="L862" s="115">
        <f t="shared" si="76"/>
        <v>1</v>
      </c>
      <c r="M862" s="114">
        <f t="shared" si="77"/>
        <v>0</v>
      </c>
    </row>
    <row r="863" spans="1:15" ht="30.2" customHeight="1" x14ac:dyDescent="0.25">
      <c r="A863" s="390">
        <v>506</v>
      </c>
      <c r="B863" s="292"/>
      <c r="C863" s="278"/>
      <c r="D863" s="293"/>
      <c r="E863" s="19"/>
      <c r="F863" s="20"/>
      <c r="G863" s="42"/>
      <c r="H863" s="213"/>
      <c r="I863" s="199"/>
      <c r="J863" s="193"/>
      <c r="K863" s="113" t="str">
        <f t="shared" si="75"/>
        <v/>
      </c>
      <c r="L863" s="115">
        <f t="shared" si="76"/>
        <v>1</v>
      </c>
      <c r="M863" s="114">
        <f t="shared" si="77"/>
        <v>0</v>
      </c>
    </row>
    <row r="864" spans="1:15" ht="30.2" customHeight="1" x14ac:dyDescent="0.25">
      <c r="A864" s="390">
        <v>507</v>
      </c>
      <c r="B864" s="292"/>
      <c r="C864" s="278"/>
      <c r="D864" s="293"/>
      <c r="E864" s="19"/>
      <c r="F864" s="20"/>
      <c r="G864" s="42"/>
      <c r="H864" s="213"/>
      <c r="I864" s="199"/>
      <c r="J864" s="193"/>
      <c r="K864" s="113" t="str">
        <f t="shared" si="75"/>
        <v/>
      </c>
      <c r="L864" s="115">
        <f t="shared" si="76"/>
        <v>1</v>
      </c>
      <c r="M864" s="114">
        <f t="shared" si="77"/>
        <v>0</v>
      </c>
    </row>
    <row r="865" spans="1:14" ht="30.2" customHeight="1" x14ac:dyDescent="0.25">
      <c r="A865" s="390">
        <v>508</v>
      </c>
      <c r="B865" s="292"/>
      <c r="C865" s="278"/>
      <c r="D865" s="293"/>
      <c r="E865" s="19"/>
      <c r="F865" s="20"/>
      <c r="G865" s="42"/>
      <c r="H865" s="213"/>
      <c r="I865" s="199"/>
      <c r="J865" s="193"/>
      <c r="K865" s="113" t="str">
        <f t="shared" si="75"/>
        <v/>
      </c>
      <c r="L865" s="115">
        <f t="shared" si="76"/>
        <v>1</v>
      </c>
      <c r="M865" s="114">
        <f t="shared" si="77"/>
        <v>0</v>
      </c>
    </row>
    <row r="866" spans="1:14" ht="30.2" customHeight="1" x14ac:dyDescent="0.25">
      <c r="A866" s="390">
        <v>509</v>
      </c>
      <c r="B866" s="292"/>
      <c r="C866" s="278"/>
      <c r="D866" s="293"/>
      <c r="E866" s="19"/>
      <c r="F866" s="20"/>
      <c r="G866" s="42"/>
      <c r="H866" s="213"/>
      <c r="I866" s="199"/>
      <c r="J866" s="193"/>
      <c r="K866" s="113" t="str">
        <f t="shared" si="75"/>
        <v/>
      </c>
      <c r="L866" s="115">
        <f t="shared" si="76"/>
        <v>1</v>
      </c>
      <c r="M866" s="114">
        <f t="shared" si="77"/>
        <v>0</v>
      </c>
    </row>
    <row r="867" spans="1:14" ht="30.2" customHeight="1" x14ac:dyDescent="0.25">
      <c r="A867" s="390">
        <v>510</v>
      </c>
      <c r="B867" s="292"/>
      <c r="C867" s="278"/>
      <c r="D867" s="293"/>
      <c r="E867" s="19"/>
      <c r="F867" s="20"/>
      <c r="G867" s="42"/>
      <c r="H867" s="213"/>
      <c r="I867" s="199"/>
      <c r="J867" s="193"/>
      <c r="K867" s="113" t="str">
        <f t="shared" si="75"/>
        <v/>
      </c>
      <c r="L867" s="115">
        <f t="shared" si="76"/>
        <v>1</v>
      </c>
      <c r="M867" s="114">
        <f t="shared" si="77"/>
        <v>0</v>
      </c>
    </row>
    <row r="868" spans="1:14" ht="30.2" customHeight="1" x14ac:dyDescent="0.25">
      <c r="A868" s="390">
        <v>511</v>
      </c>
      <c r="B868" s="292"/>
      <c r="C868" s="278"/>
      <c r="D868" s="293"/>
      <c r="E868" s="19"/>
      <c r="F868" s="20"/>
      <c r="G868" s="42"/>
      <c r="H868" s="213"/>
      <c r="I868" s="199"/>
      <c r="J868" s="193"/>
      <c r="K868" s="113" t="str">
        <f t="shared" si="75"/>
        <v/>
      </c>
      <c r="L868" s="115">
        <f t="shared" si="76"/>
        <v>1</v>
      </c>
      <c r="M868" s="114">
        <f t="shared" si="77"/>
        <v>0</v>
      </c>
    </row>
    <row r="869" spans="1:14" ht="30.2" customHeight="1" x14ac:dyDescent="0.25">
      <c r="A869" s="390">
        <v>512</v>
      </c>
      <c r="B869" s="292"/>
      <c r="C869" s="278"/>
      <c r="D869" s="293"/>
      <c r="E869" s="19"/>
      <c r="F869" s="20"/>
      <c r="G869" s="42"/>
      <c r="H869" s="213"/>
      <c r="I869" s="199"/>
      <c r="J869" s="193"/>
      <c r="K869" s="113" t="str">
        <f t="shared" si="75"/>
        <v/>
      </c>
      <c r="L869" s="115">
        <f t="shared" si="76"/>
        <v>1</v>
      </c>
      <c r="M869" s="114">
        <f t="shared" si="77"/>
        <v>0</v>
      </c>
    </row>
    <row r="870" spans="1:14" ht="30.2" customHeight="1" x14ac:dyDescent="0.25">
      <c r="A870" s="390">
        <v>513</v>
      </c>
      <c r="B870" s="292"/>
      <c r="C870" s="278"/>
      <c r="D870" s="293"/>
      <c r="E870" s="19"/>
      <c r="F870" s="20"/>
      <c r="G870" s="42"/>
      <c r="H870" s="213"/>
      <c r="I870" s="199"/>
      <c r="J870" s="193"/>
      <c r="K870" s="113" t="str">
        <f t="shared" si="75"/>
        <v/>
      </c>
      <c r="L870" s="115">
        <f t="shared" si="76"/>
        <v>1</v>
      </c>
      <c r="M870" s="114">
        <f t="shared" si="77"/>
        <v>0</v>
      </c>
    </row>
    <row r="871" spans="1:14" ht="30.2" customHeight="1" x14ac:dyDescent="0.25">
      <c r="A871" s="390">
        <v>514</v>
      </c>
      <c r="B871" s="292"/>
      <c r="C871" s="278"/>
      <c r="D871" s="293"/>
      <c r="E871" s="19"/>
      <c r="F871" s="20"/>
      <c r="G871" s="42"/>
      <c r="H871" s="213"/>
      <c r="I871" s="199"/>
      <c r="J871" s="193"/>
      <c r="K871" s="113" t="str">
        <f t="shared" si="75"/>
        <v/>
      </c>
      <c r="L871" s="115">
        <f t="shared" si="76"/>
        <v>1</v>
      </c>
      <c r="M871" s="114">
        <f t="shared" si="77"/>
        <v>0</v>
      </c>
    </row>
    <row r="872" spans="1:14" ht="30.2" customHeight="1" x14ac:dyDescent="0.25">
      <c r="A872" s="390">
        <v>515</v>
      </c>
      <c r="B872" s="292"/>
      <c r="C872" s="278"/>
      <c r="D872" s="293"/>
      <c r="E872" s="19"/>
      <c r="F872" s="20"/>
      <c r="G872" s="42"/>
      <c r="H872" s="213"/>
      <c r="I872" s="199"/>
      <c r="J872" s="193"/>
      <c r="K872" s="113" t="str">
        <f t="shared" si="75"/>
        <v/>
      </c>
      <c r="L872" s="115">
        <f t="shared" si="76"/>
        <v>1</v>
      </c>
      <c r="M872" s="114">
        <f t="shared" si="77"/>
        <v>0</v>
      </c>
    </row>
    <row r="873" spans="1:14" ht="30.2" customHeight="1" x14ac:dyDescent="0.25">
      <c r="A873" s="390">
        <v>516</v>
      </c>
      <c r="B873" s="292"/>
      <c r="C873" s="278"/>
      <c r="D873" s="293"/>
      <c r="E873" s="19"/>
      <c r="F873" s="20"/>
      <c r="G873" s="42"/>
      <c r="H873" s="213"/>
      <c r="I873" s="199"/>
      <c r="J873" s="193"/>
      <c r="K873" s="113" t="str">
        <f t="shared" si="75"/>
        <v/>
      </c>
      <c r="L873" s="115">
        <f t="shared" si="76"/>
        <v>1</v>
      </c>
      <c r="M873" s="114">
        <f t="shared" si="77"/>
        <v>0</v>
      </c>
    </row>
    <row r="874" spans="1:14" ht="30.2" customHeight="1" x14ac:dyDescent="0.25">
      <c r="A874" s="390">
        <v>517</v>
      </c>
      <c r="B874" s="292"/>
      <c r="C874" s="278"/>
      <c r="D874" s="293"/>
      <c r="E874" s="19"/>
      <c r="F874" s="20"/>
      <c r="G874" s="42"/>
      <c r="H874" s="213"/>
      <c r="I874" s="199"/>
      <c r="J874" s="193"/>
      <c r="K874" s="113" t="str">
        <f t="shared" si="75"/>
        <v/>
      </c>
      <c r="L874" s="115">
        <f t="shared" si="76"/>
        <v>1</v>
      </c>
      <c r="M874" s="114">
        <f t="shared" si="77"/>
        <v>0</v>
      </c>
    </row>
    <row r="875" spans="1:14" ht="30.2" customHeight="1" x14ac:dyDescent="0.25">
      <c r="A875" s="390">
        <v>518</v>
      </c>
      <c r="B875" s="292"/>
      <c r="C875" s="278"/>
      <c r="D875" s="293"/>
      <c r="E875" s="19"/>
      <c r="F875" s="20"/>
      <c r="G875" s="42"/>
      <c r="H875" s="213"/>
      <c r="I875" s="199"/>
      <c r="J875" s="193"/>
      <c r="K875" s="113" t="str">
        <f t="shared" si="75"/>
        <v/>
      </c>
      <c r="L875" s="115">
        <f t="shared" si="76"/>
        <v>1</v>
      </c>
      <c r="M875" s="114">
        <f t="shared" si="77"/>
        <v>0</v>
      </c>
    </row>
    <row r="876" spans="1:14" ht="30.2" customHeight="1" x14ac:dyDescent="0.25">
      <c r="A876" s="390">
        <v>519</v>
      </c>
      <c r="B876" s="292"/>
      <c r="C876" s="278"/>
      <c r="D876" s="293"/>
      <c r="E876" s="19"/>
      <c r="F876" s="20"/>
      <c r="G876" s="42"/>
      <c r="H876" s="213"/>
      <c r="I876" s="199"/>
      <c r="J876" s="193"/>
      <c r="K876" s="113" t="str">
        <f t="shared" si="75"/>
        <v/>
      </c>
      <c r="L876" s="115">
        <f t="shared" si="76"/>
        <v>1</v>
      </c>
      <c r="M876" s="114">
        <f t="shared" si="77"/>
        <v>0</v>
      </c>
    </row>
    <row r="877" spans="1:14" ht="30.2" customHeight="1" thickBot="1" x14ac:dyDescent="0.3">
      <c r="A877" s="391">
        <v>520</v>
      </c>
      <c r="B877" s="294"/>
      <c r="C877" s="279"/>
      <c r="D877" s="295"/>
      <c r="E877" s="21"/>
      <c r="F877" s="22"/>
      <c r="G877" s="44"/>
      <c r="H877" s="214"/>
      <c r="I877" s="200"/>
      <c r="J877" s="194"/>
      <c r="K877" s="113" t="str">
        <f t="shared" si="75"/>
        <v/>
      </c>
      <c r="L877" s="115">
        <f t="shared" si="76"/>
        <v>1</v>
      </c>
      <c r="M877" s="114">
        <f t="shared" si="77"/>
        <v>0</v>
      </c>
    </row>
    <row r="878" spans="1:14" ht="30.2" customHeight="1" thickBot="1" x14ac:dyDescent="0.3">
      <c r="A878" s="46"/>
      <c r="B878" s="46"/>
      <c r="C878" s="46"/>
      <c r="D878" s="46"/>
      <c r="E878" s="46"/>
      <c r="F878" s="46"/>
      <c r="G878" s="46"/>
      <c r="H878" s="376" t="s">
        <v>35</v>
      </c>
      <c r="I878" s="195">
        <f>SUM(I858:I877)+I844</f>
        <v>0</v>
      </c>
      <c r="J878" s="222"/>
      <c r="K878" s="68"/>
      <c r="L878" s="112">
        <f>IF(I878&gt;I844,ROW(A884),0)</f>
        <v>0</v>
      </c>
      <c r="M878" s="39"/>
      <c r="N878" s="109">
        <f>IF(I878&gt;I844,ROW(A884),0)</f>
        <v>0</v>
      </c>
    </row>
    <row r="879" spans="1:14" ht="30.2" customHeight="1" x14ac:dyDescent="0.25">
      <c r="A879" s="46"/>
      <c r="B879" s="46"/>
      <c r="C879" s="46"/>
      <c r="D879" s="46"/>
      <c r="E879" s="46"/>
      <c r="F879" s="46"/>
      <c r="G879" s="46"/>
      <c r="H879" s="46"/>
      <c r="I879" s="46"/>
      <c r="J879" s="46"/>
      <c r="K879" s="68"/>
      <c r="L879" s="39"/>
      <c r="M879" s="39"/>
    </row>
    <row r="880" spans="1:14" ht="30.2" customHeight="1" x14ac:dyDescent="0.25">
      <c r="A880" s="143" t="s">
        <v>136</v>
      </c>
      <c r="B880" s="64"/>
      <c r="C880" s="64"/>
      <c r="D880" s="46"/>
      <c r="E880" s="46"/>
      <c r="F880" s="46"/>
      <c r="G880" s="46"/>
      <c r="H880" s="46"/>
      <c r="I880" s="46"/>
      <c r="J880" s="46"/>
      <c r="K880" s="68"/>
      <c r="L880" s="39"/>
      <c r="M880" s="39"/>
    </row>
    <row r="881" spans="1:15" ht="30.2" customHeight="1" x14ac:dyDescent="0.25">
      <c r="A881" s="46"/>
      <c r="B881" s="46"/>
      <c r="C881" s="46"/>
      <c r="D881" s="46"/>
      <c r="E881" s="46"/>
      <c r="F881" s="46"/>
      <c r="G881" s="46"/>
      <c r="H881" s="46"/>
      <c r="I881" s="46"/>
      <c r="J881" s="46"/>
      <c r="K881" s="68"/>
      <c r="L881" s="39"/>
      <c r="M881" s="39"/>
    </row>
    <row r="882" spans="1:15" ht="30.2" customHeight="1" x14ac:dyDescent="0.3">
      <c r="A882" s="352" t="s">
        <v>32</v>
      </c>
      <c r="B882" s="233"/>
      <c r="C882" s="233"/>
      <c r="D882" s="354">
        <f ca="1">imzatarihi</f>
        <v>46091</v>
      </c>
      <c r="E882" s="379" t="s">
        <v>33</v>
      </c>
      <c r="F882" s="355" t="str">
        <f>IF(kurulusyetkilisi&gt;0,kurulusyetkilisi,"")</f>
        <v/>
      </c>
      <c r="G882" s="46"/>
      <c r="H882" s="46"/>
      <c r="I882" s="46"/>
      <c r="J882" s="46"/>
      <c r="K882" s="68"/>
      <c r="L882" s="39"/>
      <c r="M882" s="39"/>
      <c r="N882" s="71"/>
      <c r="O882" s="71"/>
    </row>
    <row r="883" spans="1:15" ht="30.2" customHeight="1" x14ac:dyDescent="0.3">
      <c r="A883" s="46"/>
      <c r="B883" s="46"/>
      <c r="C883" s="46"/>
      <c r="D883" s="234"/>
      <c r="E883" s="379" t="s">
        <v>34</v>
      </c>
      <c r="F883" s="46"/>
      <c r="G883" s="46"/>
      <c r="H883" s="233"/>
      <c r="I883" s="46"/>
      <c r="J883" s="46"/>
      <c r="K883" s="68"/>
      <c r="L883" s="39"/>
      <c r="M883" s="39"/>
    </row>
    <row r="884" spans="1:15" ht="30.2" customHeight="1" x14ac:dyDescent="0.25">
      <c r="A884" s="46"/>
      <c r="B884" s="46"/>
      <c r="C884" s="46"/>
      <c r="D884" s="46"/>
      <c r="E884" s="46"/>
      <c r="F884" s="46"/>
      <c r="G884" s="46"/>
      <c r="H884" s="46"/>
      <c r="I884" s="46"/>
      <c r="J884" s="46"/>
      <c r="K884" s="68"/>
      <c r="L884" s="39"/>
      <c r="M884" s="39"/>
    </row>
    <row r="885" spans="1:15" ht="30.2" customHeight="1" x14ac:dyDescent="0.25">
      <c r="A885" s="555" t="s">
        <v>105</v>
      </c>
      <c r="B885" s="555"/>
      <c r="C885" s="555"/>
      <c r="D885" s="555"/>
      <c r="E885" s="555"/>
      <c r="F885" s="555"/>
      <c r="G885" s="555"/>
      <c r="H885" s="555"/>
      <c r="I885" s="555"/>
      <c r="J885" s="555"/>
      <c r="K885" s="66"/>
      <c r="L885" s="39"/>
      <c r="M885" s="39"/>
    </row>
    <row r="886" spans="1:15" ht="30.2" customHeight="1" x14ac:dyDescent="0.25">
      <c r="A886" s="508" t="str">
        <f>IF(YilDonem&lt;&gt;"",CONCATENATE(YilDonem," dönemine aittir."),"")</f>
        <v/>
      </c>
      <c r="B886" s="508"/>
      <c r="C886" s="508"/>
      <c r="D886" s="508"/>
      <c r="E886" s="508"/>
      <c r="F886" s="508"/>
      <c r="G886" s="508"/>
      <c r="H886" s="508"/>
      <c r="I886" s="508"/>
      <c r="J886" s="508"/>
      <c r="K886" s="66"/>
      <c r="L886" s="39"/>
      <c r="M886" s="39"/>
    </row>
    <row r="887" spans="1:15" ht="30.2" customHeight="1" thickBot="1" x14ac:dyDescent="0.3">
      <c r="A887" s="545" t="s">
        <v>129</v>
      </c>
      <c r="B887" s="545"/>
      <c r="C887" s="545"/>
      <c r="D887" s="545"/>
      <c r="E887" s="545"/>
      <c r="F887" s="545"/>
      <c r="G887" s="545"/>
      <c r="H887" s="545"/>
      <c r="I887" s="545"/>
      <c r="J887" s="545"/>
      <c r="K887" s="66"/>
      <c r="L887" s="39"/>
      <c r="M887" s="39"/>
    </row>
    <row r="888" spans="1:15" ht="30.2" customHeight="1" thickBot="1" x14ac:dyDescent="0.3">
      <c r="A888" s="546" t="s">
        <v>167</v>
      </c>
      <c r="B888" s="547"/>
      <c r="C888" s="547"/>
      <c r="D888" s="548"/>
      <c r="E888" s="546" t="str">
        <f>IF(ProjeNo&gt;0,ProjeNo,"")</f>
        <v/>
      </c>
      <c r="F888" s="547"/>
      <c r="G888" s="547"/>
      <c r="H888" s="547"/>
      <c r="I888" s="547"/>
      <c r="J888" s="548"/>
      <c r="K888" s="66"/>
      <c r="L888" s="39"/>
      <c r="M888" s="39"/>
    </row>
    <row r="889" spans="1:15" ht="30.2" customHeight="1" thickBot="1" x14ac:dyDescent="0.3">
      <c r="A889" s="549" t="s">
        <v>168</v>
      </c>
      <c r="B889" s="550"/>
      <c r="C889" s="550"/>
      <c r="D889" s="551"/>
      <c r="E889" s="552" t="str">
        <f>IF(ProjeAdi&gt;0,ProjeAdi,"")</f>
        <v/>
      </c>
      <c r="F889" s="553"/>
      <c r="G889" s="553"/>
      <c r="H889" s="553"/>
      <c r="I889" s="553"/>
      <c r="J889" s="554"/>
      <c r="K889" s="66"/>
      <c r="L889" s="39"/>
      <c r="M889" s="39"/>
    </row>
    <row r="890" spans="1:15" s="26" customFormat="1" ht="30.2" customHeight="1" thickBot="1" x14ac:dyDescent="0.3">
      <c r="A890" s="543" t="s">
        <v>3</v>
      </c>
      <c r="B890" s="543" t="s">
        <v>182</v>
      </c>
      <c r="C890" s="543" t="s">
        <v>183</v>
      </c>
      <c r="D890" s="543" t="s">
        <v>102</v>
      </c>
      <c r="E890" s="543" t="s">
        <v>103</v>
      </c>
      <c r="F890" s="543" t="s">
        <v>104</v>
      </c>
      <c r="G890" s="543" t="s">
        <v>82</v>
      </c>
      <c r="H890" s="543" t="s">
        <v>83</v>
      </c>
      <c r="I890" s="363" t="s">
        <v>84</v>
      </c>
      <c r="J890" s="363" t="s">
        <v>84</v>
      </c>
      <c r="K890" s="67"/>
      <c r="L890" s="40"/>
      <c r="M890" s="40"/>
      <c r="N890" s="70"/>
      <c r="O890" s="70"/>
    </row>
    <row r="891" spans="1:15" ht="30.2" customHeight="1" thickBot="1" x14ac:dyDescent="0.3">
      <c r="A891" s="559"/>
      <c r="B891" s="544"/>
      <c r="C891" s="544"/>
      <c r="D891" s="559"/>
      <c r="E891" s="559"/>
      <c r="F891" s="559"/>
      <c r="G891" s="559"/>
      <c r="H891" s="559"/>
      <c r="I891" s="395" t="s">
        <v>85</v>
      </c>
      <c r="J891" s="395" t="s">
        <v>88</v>
      </c>
      <c r="K891" s="66"/>
      <c r="L891" s="39"/>
      <c r="M891" s="39"/>
    </row>
    <row r="892" spans="1:15" ht="30.2" customHeight="1" x14ac:dyDescent="0.25">
      <c r="A892" s="388">
        <v>521</v>
      </c>
      <c r="B892" s="290"/>
      <c r="C892" s="277"/>
      <c r="D892" s="291"/>
      <c r="E892" s="27"/>
      <c r="F892" s="41"/>
      <c r="G892" s="28"/>
      <c r="H892" s="212"/>
      <c r="I892" s="198"/>
      <c r="J892" s="186"/>
      <c r="K892" s="113" t="str">
        <f>IF(AND(COUNTA(D892:F892)&gt;0,L892=1),"Belge Tarihi,Belge Numarası ve KDV Dahil Tutar doldurulduktan sonra KDV Hariç Tutar doldurulabilir.","")</f>
        <v/>
      </c>
      <c r="L892" s="115">
        <f>IF(COUNTA(G892:H892)+COUNTA(J892)=3,0,1)</f>
        <v>1</v>
      </c>
      <c r="M892" s="114">
        <f>IF(L892=1,0,100000000)</f>
        <v>0</v>
      </c>
    </row>
    <row r="893" spans="1:15" ht="30.2" customHeight="1" x14ac:dyDescent="0.25">
      <c r="A893" s="390">
        <v>522</v>
      </c>
      <c r="B893" s="292"/>
      <c r="C893" s="278"/>
      <c r="D893" s="293"/>
      <c r="E893" s="19"/>
      <c r="F893" s="20"/>
      <c r="G893" s="42"/>
      <c r="H893" s="213"/>
      <c r="I893" s="199"/>
      <c r="J893" s="193"/>
      <c r="K893" s="113" t="str">
        <f t="shared" ref="K893:K911" si="78">IF(AND(COUNTA(D893:F893)&gt;0,L893=1),"Belge Tarihi,Belge Numarası ve KDV Dahil Tutar doldurulduktan sonra KDV Hariç Tutar doldurulabilir.","")</f>
        <v/>
      </c>
      <c r="L893" s="115">
        <f t="shared" ref="L893:L911" si="79">IF(COUNTA(G893:H893)+COUNTA(J893)=3,0,1)</f>
        <v>1</v>
      </c>
      <c r="M893" s="114">
        <f t="shared" ref="M893:M911" si="80">IF(L893=1,0,100000000)</f>
        <v>0</v>
      </c>
    </row>
    <row r="894" spans="1:15" ht="30.2" customHeight="1" x14ac:dyDescent="0.25">
      <c r="A894" s="390">
        <v>523</v>
      </c>
      <c r="B894" s="292"/>
      <c r="C894" s="278"/>
      <c r="D894" s="293"/>
      <c r="E894" s="19"/>
      <c r="F894" s="20"/>
      <c r="G894" s="42"/>
      <c r="H894" s="213"/>
      <c r="I894" s="199"/>
      <c r="J894" s="193"/>
      <c r="K894" s="113" t="str">
        <f t="shared" si="78"/>
        <v/>
      </c>
      <c r="L894" s="115">
        <f t="shared" si="79"/>
        <v>1</v>
      </c>
      <c r="M894" s="114">
        <f t="shared" si="80"/>
        <v>0</v>
      </c>
    </row>
    <row r="895" spans="1:15" ht="30.2" customHeight="1" x14ac:dyDescent="0.25">
      <c r="A895" s="390">
        <v>524</v>
      </c>
      <c r="B895" s="292"/>
      <c r="C895" s="278"/>
      <c r="D895" s="293"/>
      <c r="E895" s="19"/>
      <c r="F895" s="20"/>
      <c r="G895" s="42"/>
      <c r="H895" s="213"/>
      <c r="I895" s="199"/>
      <c r="J895" s="193"/>
      <c r="K895" s="113" t="str">
        <f t="shared" si="78"/>
        <v/>
      </c>
      <c r="L895" s="115">
        <f t="shared" si="79"/>
        <v>1</v>
      </c>
      <c r="M895" s="114">
        <f t="shared" si="80"/>
        <v>0</v>
      </c>
    </row>
    <row r="896" spans="1:15" ht="30.2" customHeight="1" x14ac:dyDescent="0.25">
      <c r="A896" s="390">
        <v>525</v>
      </c>
      <c r="B896" s="292"/>
      <c r="C896" s="278"/>
      <c r="D896" s="293"/>
      <c r="E896" s="19"/>
      <c r="F896" s="20"/>
      <c r="G896" s="42"/>
      <c r="H896" s="213"/>
      <c r="I896" s="199"/>
      <c r="J896" s="193"/>
      <c r="K896" s="113" t="str">
        <f t="shared" si="78"/>
        <v/>
      </c>
      <c r="L896" s="115">
        <f t="shared" si="79"/>
        <v>1</v>
      </c>
      <c r="M896" s="114">
        <f t="shared" si="80"/>
        <v>0</v>
      </c>
    </row>
    <row r="897" spans="1:14" ht="30.2" customHeight="1" x14ac:dyDescent="0.25">
      <c r="A897" s="390">
        <v>526</v>
      </c>
      <c r="B897" s="292"/>
      <c r="C897" s="278"/>
      <c r="D897" s="293"/>
      <c r="E897" s="19"/>
      <c r="F897" s="20"/>
      <c r="G897" s="42"/>
      <c r="H897" s="213"/>
      <c r="I897" s="199"/>
      <c r="J897" s="193"/>
      <c r="K897" s="113" t="str">
        <f t="shared" si="78"/>
        <v/>
      </c>
      <c r="L897" s="115">
        <f t="shared" si="79"/>
        <v>1</v>
      </c>
      <c r="M897" s="114">
        <f t="shared" si="80"/>
        <v>0</v>
      </c>
    </row>
    <row r="898" spans="1:14" ht="30.2" customHeight="1" x14ac:dyDescent="0.25">
      <c r="A898" s="390">
        <v>527</v>
      </c>
      <c r="B898" s="292"/>
      <c r="C898" s="278"/>
      <c r="D898" s="293"/>
      <c r="E898" s="19"/>
      <c r="F898" s="20"/>
      <c r="G898" s="42"/>
      <c r="H898" s="213"/>
      <c r="I898" s="199"/>
      <c r="J898" s="193"/>
      <c r="K898" s="113" t="str">
        <f t="shared" si="78"/>
        <v/>
      </c>
      <c r="L898" s="115">
        <f t="shared" si="79"/>
        <v>1</v>
      </c>
      <c r="M898" s="114">
        <f t="shared" si="80"/>
        <v>0</v>
      </c>
    </row>
    <row r="899" spans="1:14" ht="30.2" customHeight="1" x14ac:dyDescent="0.25">
      <c r="A899" s="390">
        <v>528</v>
      </c>
      <c r="B899" s="292"/>
      <c r="C899" s="278"/>
      <c r="D899" s="293"/>
      <c r="E899" s="19"/>
      <c r="F899" s="20"/>
      <c r="G899" s="42"/>
      <c r="H899" s="213"/>
      <c r="I899" s="199"/>
      <c r="J899" s="193"/>
      <c r="K899" s="113" t="str">
        <f t="shared" si="78"/>
        <v/>
      </c>
      <c r="L899" s="115">
        <f t="shared" si="79"/>
        <v>1</v>
      </c>
      <c r="M899" s="114">
        <f t="shared" si="80"/>
        <v>0</v>
      </c>
    </row>
    <row r="900" spans="1:14" ht="30.2" customHeight="1" x14ac:dyDescent="0.25">
      <c r="A900" s="390">
        <v>529</v>
      </c>
      <c r="B900" s="292"/>
      <c r="C900" s="278"/>
      <c r="D900" s="293"/>
      <c r="E900" s="19"/>
      <c r="F900" s="20"/>
      <c r="G900" s="42"/>
      <c r="H900" s="213"/>
      <c r="I900" s="199"/>
      <c r="J900" s="193"/>
      <c r="K900" s="113" t="str">
        <f t="shared" si="78"/>
        <v/>
      </c>
      <c r="L900" s="115">
        <f t="shared" si="79"/>
        <v>1</v>
      </c>
      <c r="M900" s="114">
        <f t="shared" si="80"/>
        <v>0</v>
      </c>
    </row>
    <row r="901" spans="1:14" ht="30.2" customHeight="1" x14ac:dyDescent="0.25">
      <c r="A901" s="390">
        <v>530</v>
      </c>
      <c r="B901" s="292"/>
      <c r="C901" s="278"/>
      <c r="D901" s="293"/>
      <c r="E901" s="19"/>
      <c r="F901" s="20"/>
      <c r="G901" s="42"/>
      <c r="H901" s="213"/>
      <c r="I901" s="199"/>
      <c r="J901" s="193"/>
      <c r="K901" s="113" t="str">
        <f t="shared" si="78"/>
        <v/>
      </c>
      <c r="L901" s="115">
        <f t="shared" si="79"/>
        <v>1</v>
      </c>
      <c r="M901" s="114">
        <f t="shared" si="80"/>
        <v>0</v>
      </c>
    </row>
    <row r="902" spans="1:14" ht="30.2" customHeight="1" x14ac:dyDescent="0.25">
      <c r="A902" s="390">
        <v>531</v>
      </c>
      <c r="B902" s="292"/>
      <c r="C902" s="278"/>
      <c r="D902" s="293"/>
      <c r="E902" s="19"/>
      <c r="F902" s="20"/>
      <c r="G902" s="42"/>
      <c r="H902" s="213"/>
      <c r="I902" s="199"/>
      <c r="J902" s="193"/>
      <c r="K902" s="113" t="str">
        <f t="shared" si="78"/>
        <v/>
      </c>
      <c r="L902" s="115">
        <f t="shared" si="79"/>
        <v>1</v>
      </c>
      <c r="M902" s="114">
        <f t="shared" si="80"/>
        <v>0</v>
      </c>
    </row>
    <row r="903" spans="1:14" ht="30.2" customHeight="1" x14ac:dyDescent="0.25">
      <c r="A903" s="390">
        <v>532</v>
      </c>
      <c r="B903" s="292"/>
      <c r="C903" s="278"/>
      <c r="D903" s="293"/>
      <c r="E903" s="19"/>
      <c r="F903" s="20"/>
      <c r="G903" s="42"/>
      <c r="H903" s="213"/>
      <c r="I903" s="199"/>
      <c r="J903" s="193"/>
      <c r="K903" s="113" t="str">
        <f t="shared" si="78"/>
        <v/>
      </c>
      <c r="L903" s="115">
        <f t="shared" si="79"/>
        <v>1</v>
      </c>
      <c r="M903" s="114">
        <f t="shared" si="80"/>
        <v>0</v>
      </c>
    </row>
    <row r="904" spans="1:14" ht="30.2" customHeight="1" x14ac:dyDescent="0.25">
      <c r="A904" s="390">
        <v>533</v>
      </c>
      <c r="B904" s="292"/>
      <c r="C904" s="278"/>
      <c r="D904" s="293"/>
      <c r="E904" s="19"/>
      <c r="F904" s="20"/>
      <c r="G904" s="42"/>
      <c r="H904" s="213"/>
      <c r="I904" s="199"/>
      <c r="J904" s="193"/>
      <c r="K904" s="113" t="str">
        <f t="shared" si="78"/>
        <v/>
      </c>
      <c r="L904" s="115">
        <f t="shared" si="79"/>
        <v>1</v>
      </c>
      <c r="M904" s="114">
        <f t="shared" si="80"/>
        <v>0</v>
      </c>
    </row>
    <row r="905" spans="1:14" ht="30.2" customHeight="1" x14ac:dyDescent="0.25">
      <c r="A905" s="390">
        <v>534</v>
      </c>
      <c r="B905" s="292"/>
      <c r="C905" s="278"/>
      <c r="D905" s="293"/>
      <c r="E905" s="19"/>
      <c r="F905" s="20"/>
      <c r="G905" s="42"/>
      <c r="H905" s="213"/>
      <c r="I905" s="199"/>
      <c r="J905" s="193"/>
      <c r="K905" s="113" t="str">
        <f t="shared" si="78"/>
        <v/>
      </c>
      <c r="L905" s="115">
        <f t="shared" si="79"/>
        <v>1</v>
      </c>
      <c r="M905" s="114">
        <f t="shared" si="80"/>
        <v>0</v>
      </c>
    </row>
    <row r="906" spans="1:14" ht="30.2" customHeight="1" x14ac:dyDescent="0.25">
      <c r="A906" s="390">
        <v>535</v>
      </c>
      <c r="B906" s="292"/>
      <c r="C906" s="278"/>
      <c r="D906" s="293"/>
      <c r="E906" s="19"/>
      <c r="F906" s="20"/>
      <c r="G906" s="42"/>
      <c r="H906" s="213"/>
      <c r="I906" s="199"/>
      <c r="J906" s="193"/>
      <c r="K906" s="113" t="str">
        <f t="shared" si="78"/>
        <v/>
      </c>
      <c r="L906" s="115">
        <f t="shared" si="79"/>
        <v>1</v>
      </c>
      <c r="M906" s="114">
        <f t="shared" si="80"/>
        <v>0</v>
      </c>
    </row>
    <row r="907" spans="1:14" ht="30.2" customHeight="1" x14ac:dyDescent="0.25">
      <c r="A907" s="390">
        <v>536</v>
      </c>
      <c r="B907" s="292"/>
      <c r="C907" s="278"/>
      <c r="D907" s="293"/>
      <c r="E907" s="19"/>
      <c r="F907" s="20"/>
      <c r="G907" s="42"/>
      <c r="H907" s="213"/>
      <c r="I907" s="199"/>
      <c r="J907" s="193"/>
      <c r="K907" s="113" t="str">
        <f t="shared" si="78"/>
        <v/>
      </c>
      <c r="L907" s="115">
        <f t="shared" si="79"/>
        <v>1</v>
      </c>
      <c r="M907" s="114">
        <f t="shared" si="80"/>
        <v>0</v>
      </c>
    </row>
    <row r="908" spans="1:14" ht="30.2" customHeight="1" x14ac:dyDescent="0.25">
      <c r="A908" s="390">
        <v>537</v>
      </c>
      <c r="B908" s="292"/>
      <c r="C908" s="278"/>
      <c r="D908" s="293"/>
      <c r="E908" s="19"/>
      <c r="F908" s="20"/>
      <c r="G908" s="42"/>
      <c r="H908" s="213"/>
      <c r="I908" s="199"/>
      <c r="J908" s="193"/>
      <c r="K908" s="113" t="str">
        <f t="shared" si="78"/>
        <v/>
      </c>
      <c r="L908" s="115">
        <f t="shared" si="79"/>
        <v>1</v>
      </c>
      <c r="M908" s="114">
        <f t="shared" si="80"/>
        <v>0</v>
      </c>
    </row>
    <row r="909" spans="1:14" ht="30.2" customHeight="1" x14ac:dyDescent="0.25">
      <c r="A909" s="390">
        <v>538</v>
      </c>
      <c r="B909" s="292"/>
      <c r="C909" s="278"/>
      <c r="D909" s="293"/>
      <c r="E909" s="19"/>
      <c r="F909" s="20"/>
      <c r="G909" s="42"/>
      <c r="H909" s="213"/>
      <c r="I909" s="199"/>
      <c r="J909" s="193"/>
      <c r="K909" s="113" t="str">
        <f t="shared" si="78"/>
        <v/>
      </c>
      <c r="L909" s="115">
        <f t="shared" si="79"/>
        <v>1</v>
      </c>
      <c r="M909" s="114">
        <f t="shared" si="80"/>
        <v>0</v>
      </c>
    </row>
    <row r="910" spans="1:14" ht="30.2" customHeight="1" x14ac:dyDescent="0.25">
      <c r="A910" s="390">
        <v>539</v>
      </c>
      <c r="B910" s="292"/>
      <c r="C910" s="278"/>
      <c r="D910" s="293"/>
      <c r="E910" s="19"/>
      <c r="F910" s="20"/>
      <c r="G910" s="42"/>
      <c r="H910" s="213"/>
      <c r="I910" s="199"/>
      <c r="J910" s="193"/>
      <c r="K910" s="113" t="str">
        <f t="shared" si="78"/>
        <v/>
      </c>
      <c r="L910" s="115">
        <f t="shared" si="79"/>
        <v>1</v>
      </c>
      <c r="M910" s="114">
        <f t="shared" si="80"/>
        <v>0</v>
      </c>
    </row>
    <row r="911" spans="1:14" ht="30.2" customHeight="1" thickBot="1" x14ac:dyDescent="0.3">
      <c r="A911" s="391">
        <v>540</v>
      </c>
      <c r="B911" s="294"/>
      <c r="C911" s="279"/>
      <c r="D911" s="295"/>
      <c r="E911" s="21"/>
      <c r="F911" s="22"/>
      <c r="G911" s="44"/>
      <c r="H911" s="214"/>
      <c r="I911" s="200"/>
      <c r="J911" s="194"/>
      <c r="K911" s="113" t="str">
        <f t="shared" si="78"/>
        <v/>
      </c>
      <c r="L911" s="115">
        <f t="shared" si="79"/>
        <v>1</v>
      </c>
      <c r="M911" s="114">
        <f t="shared" si="80"/>
        <v>0</v>
      </c>
    </row>
    <row r="912" spans="1:14" ht="30.2" customHeight="1" thickBot="1" x14ac:dyDescent="0.3">
      <c r="A912" s="46"/>
      <c r="B912" s="46"/>
      <c r="C912" s="46"/>
      <c r="D912" s="46"/>
      <c r="E912" s="46"/>
      <c r="F912" s="46"/>
      <c r="G912" s="46"/>
      <c r="H912" s="376" t="s">
        <v>35</v>
      </c>
      <c r="I912" s="195">
        <f>SUM(I892:I911)+I878</f>
        <v>0</v>
      </c>
      <c r="J912" s="222"/>
      <c r="K912" s="68"/>
      <c r="L912" s="112">
        <f>IF(I912&gt;I878,ROW(A918),0)</f>
        <v>0</v>
      </c>
      <c r="M912" s="39"/>
      <c r="N912" s="109">
        <f>IF(I912&gt;I878,ROW(A918),0)</f>
        <v>0</v>
      </c>
    </row>
    <row r="913" spans="1:15" ht="30.2" customHeight="1" x14ac:dyDescent="0.25">
      <c r="A913" s="46"/>
      <c r="B913" s="46"/>
      <c r="C913" s="46"/>
      <c r="D913" s="46"/>
      <c r="E913" s="46"/>
      <c r="F913" s="46"/>
      <c r="G913" s="46"/>
      <c r="H913" s="46"/>
      <c r="I913" s="46"/>
      <c r="J913" s="46"/>
      <c r="K913" s="68"/>
      <c r="L913" s="39"/>
      <c r="M913" s="39"/>
    </row>
    <row r="914" spans="1:15" ht="30.2" customHeight="1" x14ac:dyDescent="0.25">
      <c r="A914" s="143" t="s">
        <v>136</v>
      </c>
      <c r="B914" s="64"/>
      <c r="C914" s="64"/>
      <c r="D914" s="46"/>
      <c r="E914" s="46"/>
      <c r="F914" s="46"/>
      <c r="G914" s="46"/>
      <c r="H914" s="46"/>
      <c r="I914" s="46"/>
      <c r="J914" s="46"/>
      <c r="K914" s="68"/>
      <c r="L914" s="39"/>
      <c r="M914" s="39"/>
    </row>
    <row r="915" spans="1:15" ht="30.2" customHeight="1" x14ac:dyDescent="0.25">
      <c r="A915" s="46"/>
      <c r="B915" s="46"/>
      <c r="C915" s="46"/>
      <c r="D915" s="46"/>
      <c r="E915" s="46"/>
      <c r="F915" s="46"/>
      <c r="G915" s="46"/>
      <c r="H915" s="46"/>
      <c r="I915" s="46"/>
      <c r="J915" s="46"/>
      <c r="K915" s="68"/>
      <c r="L915" s="39"/>
      <c r="M915" s="39"/>
    </row>
    <row r="916" spans="1:15" ht="30.2" customHeight="1" x14ac:dyDescent="0.3">
      <c r="A916" s="352" t="s">
        <v>32</v>
      </c>
      <c r="B916" s="233"/>
      <c r="C916" s="233"/>
      <c r="D916" s="354">
        <f ca="1">imzatarihi</f>
        <v>46091</v>
      </c>
      <c r="E916" s="379" t="s">
        <v>33</v>
      </c>
      <c r="F916" s="355" t="str">
        <f>IF(kurulusyetkilisi&gt;0,kurulusyetkilisi,"")</f>
        <v/>
      </c>
      <c r="G916" s="46"/>
      <c r="H916" s="46"/>
      <c r="I916" s="46"/>
      <c r="J916" s="46"/>
      <c r="K916" s="68"/>
      <c r="L916" s="39"/>
      <c r="M916" s="39"/>
    </row>
    <row r="917" spans="1:15" ht="30.2" customHeight="1" x14ac:dyDescent="0.3">
      <c r="A917" s="46"/>
      <c r="B917" s="46"/>
      <c r="C917" s="46"/>
      <c r="D917" s="234"/>
      <c r="E917" s="379" t="s">
        <v>34</v>
      </c>
      <c r="F917" s="46"/>
      <c r="G917" s="46"/>
      <c r="H917" s="233"/>
      <c r="I917" s="46"/>
      <c r="J917" s="46"/>
      <c r="K917" s="68"/>
      <c r="L917" s="39"/>
      <c r="M917" s="39"/>
      <c r="N917" s="71"/>
      <c r="O917" s="71"/>
    </row>
    <row r="918" spans="1:15" ht="30.2" customHeight="1" x14ac:dyDescent="0.25">
      <c r="A918" s="46"/>
      <c r="B918" s="46"/>
      <c r="C918" s="46"/>
      <c r="D918" s="46"/>
      <c r="E918" s="46"/>
      <c r="F918" s="46"/>
      <c r="G918" s="46"/>
      <c r="H918" s="46"/>
      <c r="I918" s="46"/>
      <c r="J918" s="46"/>
      <c r="K918" s="68"/>
      <c r="L918" s="39"/>
      <c r="M918" s="39"/>
    </row>
    <row r="919" spans="1:15" ht="30.2" customHeight="1" x14ac:dyDescent="0.25">
      <c r="A919" s="555" t="s">
        <v>105</v>
      </c>
      <c r="B919" s="555"/>
      <c r="C919" s="555"/>
      <c r="D919" s="555"/>
      <c r="E919" s="555"/>
      <c r="F919" s="555"/>
      <c r="G919" s="555"/>
      <c r="H919" s="555"/>
      <c r="I919" s="555"/>
      <c r="J919" s="555"/>
      <c r="K919" s="66"/>
      <c r="L919" s="39"/>
      <c r="M919" s="39"/>
    </row>
    <row r="920" spans="1:15" ht="30.2" customHeight="1" x14ac:dyDescent="0.25">
      <c r="A920" s="508" t="str">
        <f>IF(YilDonem&lt;&gt;"",CONCATENATE(YilDonem," dönemine aittir."),"")</f>
        <v/>
      </c>
      <c r="B920" s="508"/>
      <c r="C920" s="508"/>
      <c r="D920" s="508"/>
      <c r="E920" s="508"/>
      <c r="F920" s="508"/>
      <c r="G920" s="508"/>
      <c r="H920" s="508"/>
      <c r="I920" s="508"/>
      <c r="J920" s="508"/>
      <c r="K920" s="66"/>
      <c r="L920" s="39"/>
      <c r="M920" s="39"/>
    </row>
    <row r="921" spans="1:15" ht="30.2" customHeight="1" thickBot="1" x14ac:dyDescent="0.3">
      <c r="A921" s="545" t="s">
        <v>129</v>
      </c>
      <c r="B921" s="545"/>
      <c r="C921" s="545"/>
      <c r="D921" s="545"/>
      <c r="E921" s="545"/>
      <c r="F921" s="545"/>
      <c r="G921" s="545"/>
      <c r="H921" s="545"/>
      <c r="I921" s="545"/>
      <c r="J921" s="545"/>
      <c r="K921" s="66"/>
      <c r="L921" s="39"/>
      <c r="M921" s="39"/>
    </row>
    <row r="922" spans="1:15" ht="30.2" customHeight="1" thickBot="1" x14ac:dyDescent="0.3">
      <c r="A922" s="546" t="s">
        <v>167</v>
      </c>
      <c r="B922" s="547"/>
      <c r="C922" s="547"/>
      <c r="D922" s="548"/>
      <c r="E922" s="546" t="str">
        <f>IF(ProjeNo&gt;0,ProjeNo,"")</f>
        <v/>
      </c>
      <c r="F922" s="547"/>
      <c r="G922" s="547"/>
      <c r="H922" s="547"/>
      <c r="I922" s="547"/>
      <c r="J922" s="548"/>
      <c r="K922" s="66"/>
      <c r="L922" s="39"/>
      <c r="M922" s="39"/>
    </row>
    <row r="923" spans="1:15" ht="30.2" customHeight="1" thickBot="1" x14ac:dyDescent="0.3">
      <c r="A923" s="549" t="s">
        <v>168</v>
      </c>
      <c r="B923" s="550"/>
      <c r="C923" s="550"/>
      <c r="D923" s="551"/>
      <c r="E923" s="552" t="str">
        <f>IF(ProjeAdi&gt;0,ProjeAdi,"")</f>
        <v/>
      </c>
      <c r="F923" s="553"/>
      <c r="G923" s="553"/>
      <c r="H923" s="553"/>
      <c r="I923" s="553"/>
      <c r="J923" s="554"/>
      <c r="K923" s="66"/>
      <c r="L923" s="39"/>
      <c r="M923" s="39"/>
    </row>
    <row r="924" spans="1:15" s="26" customFormat="1" ht="30.2" customHeight="1" thickBot="1" x14ac:dyDescent="0.3">
      <c r="A924" s="543" t="s">
        <v>3</v>
      </c>
      <c r="B924" s="543" t="s">
        <v>182</v>
      </c>
      <c r="C924" s="543" t="s">
        <v>183</v>
      </c>
      <c r="D924" s="543" t="s">
        <v>102</v>
      </c>
      <c r="E924" s="543" t="s">
        <v>103</v>
      </c>
      <c r="F924" s="543" t="s">
        <v>104</v>
      </c>
      <c r="G924" s="543" t="s">
        <v>82</v>
      </c>
      <c r="H924" s="543" t="s">
        <v>83</v>
      </c>
      <c r="I924" s="363" t="s">
        <v>84</v>
      </c>
      <c r="J924" s="363" t="s">
        <v>84</v>
      </c>
      <c r="K924" s="67"/>
      <c r="L924" s="40"/>
      <c r="M924" s="40"/>
      <c r="N924" s="70"/>
      <c r="O924" s="70"/>
    </row>
    <row r="925" spans="1:15" ht="30.2" customHeight="1" thickBot="1" x14ac:dyDescent="0.3">
      <c r="A925" s="559"/>
      <c r="B925" s="544"/>
      <c r="C925" s="544"/>
      <c r="D925" s="559"/>
      <c r="E925" s="559"/>
      <c r="F925" s="559"/>
      <c r="G925" s="559"/>
      <c r="H925" s="559"/>
      <c r="I925" s="395" t="s">
        <v>85</v>
      </c>
      <c r="J925" s="395" t="s">
        <v>88</v>
      </c>
      <c r="K925" s="66"/>
      <c r="L925" s="39"/>
      <c r="M925" s="39"/>
    </row>
    <row r="926" spans="1:15" ht="30.2" customHeight="1" x14ac:dyDescent="0.25">
      <c r="A926" s="388">
        <v>541</v>
      </c>
      <c r="B926" s="290"/>
      <c r="C926" s="277"/>
      <c r="D926" s="291"/>
      <c r="E926" s="27"/>
      <c r="F926" s="41"/>
      <c r="G926" s="28"/>
      <c r="H926" s="212"/>
      <c r="I926" s="198"/>
      <c r="J926" s="186"/>
      <c r="K926" s="113" t="str">
        <f>IF(AND(COUNTA(D926:F926)&gt;0,L926=1),"Belge Tarihi,Belge Numarası ve KDV Dahil Tutar doldurulduktan sonra KDV Hariç Tutar doldurulabilir.","")</f>
        <v/>
      </c>
      <c r="L926" s="115">
        <f>IF(COUNTA(G926:H926)+COUNTA(J926)=3,0,1)</f>
        <v>1</v>
      </c>
      <c r="M926" s="114">
        <f>IF(L926=1,0,100000000)</f>
        <v>0</v>
      </c>
    </row>
    <row r="927" spans="1:15" ht="30.2" customHeight="1" x14ac:dyDescent="0.25">
      <c r="A927" s="390">
        <v>542</v>
      </c>
      <c r="B927" s="292"/>
      <c r="C927" s="278"/>
      <c r="D927" s="293"/>
      <c r="E927" s="19"/>
      <c r="F927" s="20"/>
      <c r="G927" s="42"/>
      <c r="H927" s="213"/>
      <c r="I927" s="199"/>
      <c r="J927" s="193"/>
      <c r="K927" s="113" t="str">
        <f t="shared" ref="K927:K945" si="81">IF(AND(COUNTA(D927:F927)&gt;0,L927=1),"Belge Tarihi,Belge Numarası ve KDV Dahil Tutar doldurulduktan sonra KDV Hariç Tutar doldurulabilir.","")</f>
        <v/>
      </c>
      <c r="L927" s="115">
        <f t="shared" ref="L927:L945" si="82">IF(COUNTA(G927:H927)+COUNTA(J927)=3,0,1)</f>
        <v>1</v>
      </c>
      <c r="M927" s="114">
        <f t="shared" ref="M927:M945" si="83">IF(L927=1,0,100000000)</f>
        <v>0</v>
      </c>
    </row>
    <row r="928" spans="1:15" ht="30.2" customHeight="1" x14ac:dyDescent="0.25">
      <c r="A928" s="390">
        <v>543</v>
      </c>
      <c r="B928" s="292"/>
      <c r="C928" s="278"/>
      <c r="D928" s="293"/>
      <c r="E928" s="19"/>
      <c r="F928" s="20"/>
      <c r="G928" s="42"/>
      <c r="H928" s="213"/>
      <c r="I928" s="199"/>
      <c r="J928" s="193"/>
      <c r="K928" s="113" t="str">
        <f t="shared" si="81"/>
        <v/>
      </c>
      <c r="L928" s="115">
        <f t="shared" si="82"/>
        <v>1</v>
      </c>
      <c r="M928" s="114">
        <f t="shared" si="83"/>
        <v>0</v>
      </c>
    </row>
    <row r="929" spans="1:13" ht="30.2" customHeight="1" x14ac:dyDescent="0.25">
      <c r="A929" s="390">
        <v>544</v>
      </c>
      <c r="B929" s="292"/>
      <c r="C929" s="278"/>
      <c r="D929" s="293"/>
      <c r="E929" s="19"/>
      <c r="F929" s="20"/>
      <c r="G929" s="42"/>
      <c r="H929" s="213"/>
      <c r="I929" s="199"/>
      <c r="J929" s="193"/>
      <c r="K929" s="113" t="str">
        <f t="shared" si="81"/>
        <v/>
      </c>
      <c r="L929" s="115">
        <f t="shared" si="82"/>
        <v>1</v>
      </c>
      <c r="M929" s="114">
        <f t="shared" si="83"/>
        <v>0</v>
      </c>
    </row>
    <row r="930" spans="1:13" ht="30.2" customHeight="1" x14ac:dyDescent="0.25">
      <c r="A930" s="390">
        <v>545</v>
      </c>
      <c r="B930" s="292"/>
      <c r="C930" s="278"/>
      <c r="D930" s="293"/>
      <c r="E930" s="19"/>
      <c r="F930" s="20"/>
      <c r="G930" s="42"/>
      <c r="H930" s="213"/>
      <c r="I930" s="199"/>
      <c r="J930" s="193"/>
      <c r="K930" s="113" t="str">
        <f t="shared" si="81"/>
        <v/>
      </c>
      <c r="L930" s="115">
        <f t="shared" si="82"/>
        <v>1</v>
      </c>
      <c r="M930" s="114">
        <f t="shared" si="83"/>
        <v>0</v>
      </c>
    </row>
    <row r="931" spans="1:13" ht="30.2" customHeight="1" x14ac:dyDescent="0.25">
      <c r="A931" s="390">
        <v>546</v>
      </c>
      <c r="B931" s="292"/>
      <c r="C931" s="278"/>
      <c r="D931" s="293"/>
      <c r="E931" s="19"/>
      <c r="F931" s="20"/>
      <c r="G931" s="42"/>
      <c r="H931" s="213"/>
      <c r="I931" s="199"/>
      <c r="J931" s="193"/>
      <c r="K931" s="113" t="str">
        <f t="shared" si="81"/>
        <v/>
      </c>
      <c r="L931" s="115">
        <f t="shared" si="82"/>
        <v>1</v>
      </c>
      <c r="M931" s="114">
        <f t="shared" si="83"/>
        <v>0</v>
      </c>
    </row>
    <row r="932" spans="1:13" ht="30.2" customHeight="1" x14ac:dyDescent="0.25">
      <c r="A932" s="390">
        <v>547</v>
      </c>
      <c r="B932" s="292"/>
      <c r="C932" s="278"/>
      <c r="D932" s="293"/>
      <c r="E932" s="19"/>
      <c r="F932" s="20"/>
      <c r="G932" s="42"/>
      <c r="H932" s="213"/>
      <c r="I932" s="199"/>
      <c r="J932" s="193"/>
      <c r="K932" s="113" t="str">
        <f t="shared" si="81"/>
        <v/>
      </c>
      <c r="L932" s="115">
        <f t="shared" si="82"/>
        <v>1</v>
      </c>
      <c r="M932" s="114">
        <f t="shared" si="83"/>
        <v>0</v>
      </c>
    </row>
    <row r="933" spans="1:13" ht="30.2" customHeight="1" x14ac:dyDescent="0.25">
      <c r="A933" s="390">
        <v>548</v>
      </c>
      <c r="B933" s="292"/>
      <c r="C933" s="278"/>
      <c r="D933" s="293"/>
      <c r="E933" s="19"/>
      <c r="F933" s="20"/>
      <c r="G933" s="42"/>
      <c r="H933" s="213"/>
      <c r="I933" s="199"/>
      <c r="J933" s="193"/>
      <c r="K933" s="113" t="str">
        <f t="shared" si="81"/>
        <v/>
      </c>
      <c r="L933" s="115">
        <f t="shared" si="82"/>
        <v>1</v>
      </c>
      <c r="M933" s="114">
        <f t="shared" si="83"/>
        <v>0</v>
      </c>
    </row>
    <row r="934" spans="1:13" ht="30.2" customHeight="1" x14ac:dyDescent="0.25">
      <c r="A934" s="390">
        <v>549</v>
      </c>
      <c r="B934" s="292"/>
      <c r="C934" s="278"/>
      <c r="D934" s="293"/>
      <c r="E934" s="19"/>
      <c r="F934" s="20"/>
      <c r="G934" s="42"/>
      <c r="H934" s="213"/>
      <c r="I934" s="199"/>
      <c r="J934" s="193"/>
      <c r="K934" s="113" t="str">
        <f t="shared" si="81"/>
        <v/>
      </c>
      <c r="L934" s="115">
        <f t="shared" si="82"/>
        <v>1</v>
      </c>
      <c r="M934" s="114">
        <f t="shared" si="83"/>
        <v>0</v>
      </c>
    </row>
    <row r="935" spans="1:13" ht="30.2" customHeight="1" x14ac:dyDescent="0.25">
      <c r="A935" s="390">
        <v>550</v>
      </c>
      <c r="B935" s="292"/>
      <c r="C935" s="278"/>
      <c r="D935" s="293"/>
      <c r="E935" s="19"/>
      <c r="F935" s="20"/>
      <c r="G935" s="42"/>
      <c r="H935" s="213"/>
      <c r="I935" s="199"/>
      <c r="J935" s="193"/>
      <c r="K935" s="113" t="str">
        <f t="shared" si="81"/>
        <v/>
      </c>
      <c r="L935" s="115">
        <f t="shared" si="82"/>
        <v>1</v>
      </c>
      <c r="M935" s="114">
        <f t="shared" si="83"/>
        <v>0</v>
      </c>
    </row>
    <row r="936" spans="1:13" ht="30.2" customHeight="1" x14ac:dyDescent="0.25">
      <c r="A936" s="390">
        <v>551</v>
      </c>
      <c r="B936" s="292"/>
      <c r="C936" s="278"/>
      <c r="D936" s="293"/>
      <c r="E936" s="19"/>
      <c r="F936" s="20"/>
      <c r="G936" s="42"/>
      <c r="H936" s="213"/>
      <c r="I936" s="199"/>
      <c r="J936" s="193"/>
      <c r="K936" s="113" t="str">
        <f t="shared" si="81"/>
        <v/>
      </c>
      <c r="L936" s="115">
        <f t="shared" si="82"/>
        <v>1</v>
      </c>
      <c r="M936" s="114">
        <f t="shared" si="83"/>
        <v>0</v>
      </c>
    </row>
    <row r="937" spans="1:13" ht="30.2" customHeight="1" x14ac:dyDescent="0.25">
      <c r="A937" s="390">
        <v>552</v>
      </c>
      <c r="B937" s="292"/>
      <c r="C937" s="278"/>
      <c r="D937" s="293"/>
      <c r="E937" s="19"/>
      <c r="F937" s="20"/>
      <c r="G937" s="42"/>
      <c r="H937" s="213"/>
      <c r="I937" s="199"/>
      <c r="J937" s="193"/>
      <c r="K937" s="113" t="str">
        <f t="shared" si="81"/>
        <v/>
      </c>
      <c r="L937" s="115">
        <f t="shared" si="82"/>
        <v>1</v>
      </c>
      <c r="M937" s="114">
        <f t="shared" si="83"/>
        <v>0</v>
      </c>
    </row>
    <row r="938" spans="1:13" ht="30.2" customHeight="1" x14ac:dyDescent="0.25">
      <c r="A938" s="390">
        <v>553</v>
      </c>
      <c r="B938" s="292"/>
      <c r="C938" s="278"/>
      <c r="D938" s="293"/>
      <c r="E938" s="19"/>
      <c r="F938" s="20"/>
      <c r="G938" s="42"/>
      <c r="H938" s="213"/>
      <c r="I938" s="199"/>
      <c r="J938" s="193"/>
      <c r="K938" s="113" t="str">
        <f t="shared" si="81"/>
        <v/>
      </c>
      <c r="L938" s="115">
        <f t="shared" si="82"/>
        <v>1</v>
      </c>
      <c r="M938" s="114">
        <f t="shared" si="83"/>
        <v>0</v>
      </c>
    </row>
    <row r="939" spans="1:13" ht="30.2" customHeight="1" x14ac:dyDescent="0.25">
      <c r="A939" s="390">
        <v>554</v>
      </c>
      <c r="B939" s="292"/>
      <c r="C939" s="278"/>
      <c r="D939" s="293"/>
      <c r="E939" s="19"/>
      <c r="F939" s="20"/>
      <c r="G939" s="42"/>
      <c r="H939" s="213"/>
      <c r="I939" s="199"/>
      <c r="J939" s="193"/>
      <c r="K939" s="113" t="str">
        <f t="shared" si="81"/>
        <v/>
      </c>
      <c r="L939" s="115">
        <f t="shared" si="82"/>
        <v>1</v>
      </c>
      <c r="M939" s="114">
        <f t="shared" si="83"/>
        <v>0</v>
      </c>
    </row>
    <row r="940" spans="1:13" ht="30.2" customHeight="1" x14ac:dyDescent="0.25">
      <c r="A940" s="390">
        <v>555</v>
      </c>
      <c r="B940" s="292"/>
      <c r="C940" s="278"/>
      <c r="D940" s="293"/>
      <c r="E940" s="19"/>
      <c r="F940" s="20"/>
      <c r="G940" s="42"/>
      <c r="H940" s="213"/>
      <c r="I940" s="199"/>
      <c r="J940" s="193"/>
      <c r="K940" s="113" t="str">
        <f t="shared" si="81"/>
        <v/>
      </c>
      <c r="L940" s="115">
        <f t="shared" si="82"/>
        <v>1</v>
      </c>
      <c r="M940" s="114">
        <f t="shared" si="83"/>
        <v>0</v>
      </c>
    </row>
    <row r="941" spans="1:13" ht="30.2" customHeight="1" x14ac:dyDescent="0.25">
      <c r="A941" s="390">
        <v>556</v>
      </c>
      <c r="B941" s="292"/>
      <c r="C941" s="278"/>
      <c r="D941" s="293"/>
      <c r="E941" s="19"/>
      <c r="F941" s="20"/>
      <c r="G941" s="42"/>
      <c r="H941" s="213"/>
      <c r="I941" s="199"/>
      <c r="J941" s="193"/>
      <c r="K941" s="113" t="str">
        <f t="shared" si="81"/>
        <v/>
      </c>
      <c r="L941" s="115">
        <f t="shared" si="82"/>
        <v>1</v>
      </c>
      <c r="M941" s="114">
        <f t="shared" si="83"/>
        <v>0</v>
      </c>
    </row>
    <row r="942" spans="1:13" ht="30.2" customHeight="1" x14ac:dyDescent="0.25">
      <c r="A942" s="390">
        <v>557</v>
      </c>
      <c r="B942" s="292"/>
      <c r="C942" s="278"/>
      <c r="D942" s="293"/>
      <c r="E942" s="19"/>
      <c r="F942" s="20"/>
      <c r="G942" s="42"/>
      <c r="H942" s="213"/>
      <c r="I942" s="199"/>
      <c r="J942" s="193"/>
      <c r="K942" s="113" t="str">
        <f t="shared" si="81"/>
        <v/>
      </c>
      <c r="L942" s="115">
        <f t="shared" si="82"/>
        <v>1</v>
      </c>
      <c r="M942" s="114">
        <f t="shared" si="83"/>
        <v>0</v>
      </c>
    </row>
    <row r="943" spans="1:13" ht="30.2" customHeight="1" x14ac:dyDescent="0.25">
      <c r="A943" s="390">
        <v>558</v>
      </c>
      <c r="B943" s="292"/>
      <c r="C943" s="278"/>
      <c r="D943" s="293"/>
      <c r="E943" s="19"/>
      <c r="F943" s="20"/>
      <c r="G943" s="42"/>
      <c r="H943" s="213"/>
      <c r="I943" s="199"/>
      <c r="J943" s="193"/>
      <c r="K943" s="113" t="str">
        <f t="shared" si="81"/>
        <v/>
      </c>
      <c r="L943" s="115">
        <f t="shared" si="82"/>
        <v>1</v>
      </c>
      <c r="M943" s="114">
        <f t="shared" si="83"/>
        <v>0</v>
      </c>
    </row>
    <row r="944" spans="1:13" ht="30.2" customHeight="1" x14ac:dyDescent="0.25">
      <c r="A944" s="390">
        <v>559</v>
      </c>
      <c r="B944" s="292"/>
      <c r="C944" s="278"/>
      <c r="D944" s="293"/>
      <c r="E944" s="19"/>
      <c r="F944" s="20"/>
      <c r="G944" s="42"/>
      <c r="H944" s="213"/>
      <c r="I944" s="199"/>
      <c r="J944" s="193"/>
      <c r="K944" s="113" t="str">
        <f t="shared" si="81"/>
        <v/>
      </c>
      <c r="L944" s="115">
        <f t="shared" si="82"/>
        <v>1</v>
      </c>
      <c r="M944" s="114">
        <f t="shared" si="83"/>
        <v>0</v>
      </c>
    </row>
    <row r="945" spans="1:15" ht="30.2" customHeight="1" thickBot="1" x14ac:dyDescent="0.3">
      <c r="A945" s="391">
        <v>560</v>
      </c>
      <c r="B945" s="294"/>
      <c r="C945" s="279"/>
      <c r="D945" s="295"/>
      <c r="E945" s="21"/>
      <c r="F945" s="22"/>
      <c r="G945" s="44"/>
      <c r="H945" s="214"/>
      <c r="I945" s="200"/>
      <c r="J945" s="194"/>
      <c r="K945" s="113" t="str">
        <f t="shared" si="81"/>
        <v/>
      </c>
      <c r="L945" s="115">
        <f t="shared" si="82"/>
        <v>1</v>
      </c>
      <c r="M945" s="114">
        <f t="shared" si="83"/>
        <v>0</v>
      </c>
    </row>
    <row r="946" spans="1:15" ht="30.2" customHeight="1" thickBot="1" x14ac:dyDescent="0.3">
      <c r="A946" s="46"/>
      <c r="B946" s="46"/>
      <c r="C946" s="46"/>
      <c r="D946" s="46"/>
      <c r="E946" s="46"/>
      <c r="F946" s="46"/>
      <c r="G946" s="46"/>
      <c r="H946" s="376" t="s">
        <v>35</v>
      </c>
      <c r="I946" s="195">
        <f>SUM(I926:I945)+I912</f>
        <v>0</v>
      </c>
      <c r="J946" s="222"/>
      <c r="K946" s="68"/>
      <c r="L946" s="112">
        <f>IF(I946&gt;I912,ROW(A952),0)</f>
        <v>0</v>
      </c>
      <c r="M946" s="39"/>
      <c r="N946" s="109">
        <f>IF(I946&gt;I912,ROW(A952),0)</f>
        <v>0</v>
      </c>
    </row>
    <row r="947" spans="1:15" ht="30.2" customHeight="1" x14ac:dyDescent="0.25">
      <c r="A947" s="46"/>
      <c r="B947" s="46"/>
      <c r="C947" s="46"/>
      <c r="D947" s="46"/>
      <c r="E947" s="46"/>
      <c r="F947" s="46"/>
      <c r="G947" s="46"/>
      <c r="H947" s="46"/>
      <c r="I947" s="46"/>
      <c r="J947" s="46"/>
      <c r="K947" s="68"/>
      <c r="L947" s="39"/>
      <c r="M947" s="39"/>
    </row>
    <row r="948" spans="1:15" ht="30.2" customHeight="1" x14ac:dyDescent="0.25">
      <c r="A948" s="143" t="s">
        <v>136</v>
      </c>
      <c r="B948" s="64"/>
      <c r="C948" s="64"/>
      <c r="D948" s="46"/>
      <c r="E948" s="46"/>
      <c r="F948" s="46"/>
      <c r="G948" s="46"/>
      <c r="H948" s="46"/>
      <c r="I948" s="46"/>
      <c r="J948" s="46"/>
      <c r="K948" s="68"/>
      <c r="L948" s="39"/>
      <c r="M948" s="39"/>
    </row>
    <row r="949" spans="1:15" ht="30.2" customHeight="1" x14ac:dyDescent="0.25">
      <c r="A949" s="46"/>
      <c r="B949" s="46"/>
      <c r="C949" s="46"/>
      <c r="D949" s="46"/>
      <c r="E949" s="46"/>
      <c r="F949" s="46"/>
      <c r="G949" s="46"/>
      <c r="H949" s="46"/>
      <c r="I949" s="46"/>
      <c r="J949" s="46"/>
      <c r="K949" s="68"/>
      <c r="L949" s="39"/>
      <c r="M949" s="39"/>
    </row>
    <row r="950" spans="1:15" ht="30.2" customHeight="1" x14ac:dyDescent="0.3">
      <c r="A950" s="352" t="s">
        <v>32</v>
      </c>
      <c r="B950" s="233"/>
      <c r="C950" s="233"/>
      <c r="D950" s="354">
        <f ca="1">imzatarihi</f>
        <v>46091</v>
      </c>
      <c r="E950" s="379" t="s">
        <v>33</v>
      </c>
      <c r="F950" s="355" t="str">
        <f>IF(kurulusyetkilisi&gt;0,kurulusyetkilisi,"")</f>
        <v/>
      </c>
      <c r="G950" s="46"/>
      <c r="H950" s="46"/>
      <c r="I950" s="46"/>
      <c r="J950" s="46"/>
      <c r="K950" s="68"/>
      <c r="L950" s="39"/>
      <c r="M950" s="39"/>
    </row>
    <row r="951" spans="1:15" ht="30.2" customHeight="1" x14ac:dyDescent="0.3">
      <c r="A951" s="46"/>
      <c r="B951" s="46"/>
      <c r="C951" s="46"/>
      <c r="D951" s="234"/>
      <c r="E951" s="379" t="s">
        <v>34</v>
      </c>
      <c r="F951" s="46"/>
      <c r="G951" s="46"/>
      <c r="H951" s="233"/>
      <c r="I951" s="46"/>
      <c r="J951" s="46"/>
      <c r="K951" s="68"/>
      <c r="L951" s="39"/>
      <c r="M951" s="39"/>
    </row>
    <row r="952" spans="1:15" ht="30.2" customHeight="1" x14ac:dyDescent="0.25">
      <c r="A952" s="46"/>
      <c r="B952" s="46"/>
      <c r="C952" s="46"/>
      <c r="D952" s="46"/>
      <c r="E952" s="46"/>
      <c r="F952" s="46"/>
      <c r="G952" s="46"/>
      <c r="H952" s="46"/>
      <c r="I952" s="46"/>
      <c r="J952" s="46"/>
      <c r="K952" s="68"/>
      <c r="L952" s="39"/>
      <c r="M952" s="39"/>
      <c r="N952" s="71"/>
      <c r="O952" s="71"/>
    </row>
    <row r="953" spans="1:15" ht="30.2" customHeight="1" x14ac:dyDescent="0.25">
      <c r="A953" s="555" t="s">
        <v>105</v>
      </c>
      <c r="B953" s="555"/>
      <c r="C953" s="555"/>
      <c r="D953" s="555"/>
      <c r="E953" s="555"/>
      <c r="F953" s="555"/>
      <c r="G953" s="555"/>
      <c r="H953" s="555"/>
      <c r="I953" s="555"/>
      <c r="J953" s="555"/>
      <c r="K953" s="66"/>
      <c r="L953" s="39"/>
      <c r="M953" s="39"/>
    </row>
    <row r="954" spans="1:15" ht="30.2" customHeight="1" x14ac:dyDescent="0.25">
      <c r="A954" s="508" t="str">
        <f>IF(YilDonem&lt;&gt;"",CONCATENATE(YilDonem," dönemine aittir."),"")</f>
        <v/>
      </c>
      <c r="B954" s="508"/>
      <c r="C954" s="508"/>
      <c r="D954" s="508"/>
      <c r="E954" s="508"/>
      <c r="F954" s="508"/>
      <c r="G954" s="508"/>
      <c r="H954" s="508"/>
      <c r="I954" s="508"/>
      <c r="J954" s="508"/>
      <c r="K954" s="66"/>
      <c r="L954" s="39"/>
      <c r="M954" s="39"/>
    </row>
    <row r="955" spans="1:15" ht="30.2" customHeight="1" thickBot="1" x14ac:dyDescent="0.3">
      <c r="A955" s="545" t="s">
        <v>129</v>
      </c>
      <c r="B955" s="545"/>
      <c r="C955" s="545"/>
      <c r="D955" s="545"/>
      <c r="E955" s="545"/>
      <c r="F955" s="545"/>
      <c r="G955" s="545"/>
      <c r="H955" s="545"/>
      <c r="I955" s="545"/>
      <c r="J955" s="545"/>
      <c r="K955" s="66"/>
      <c r="L955" s="39"/>
      <c r="M955" s="39"/>
    </row>
    <row r="956" spans="1:15" ht="30.2" customHeight="1" thickBot="1" x14ac:dyDescent="0.3">
      <c r="A956" s="546" t="s">
        <v>167</v>
      </c>
      <c r="B956" s="547"/>
      <c r="C956" s="547"/>
      <c r="D956" s="548"/>
      <c r="E956" s="546" t="str">
        <f>IF(ProjeNo&gt;0,ProjeNo,"")</f>
        <v/>
      </c>
      <c r="F956" s="547"/>
      <c r="G956" s="547"/>
      <c r="H956" s="547"/>
      <c r="I956" s="547"/>
      <c r="J956" s="548"/>
      <c r="K956" s="66"/>
      <c r="L956" s="39"/>
      <c r="M956" s="39"/>
    </row>
    <row r="957" spans="1:15" ht="30.2" customHeight="1" thickBot="1" x14ac:dyDescent="0.3">
      <c r="A957" s="549" t="s">
        <v>168</v>
      </c>
      <c r="B957" s="550"/>
      <c r="C957" s="550"/>
      <c r="D957" s="551"/>
      <c r="E957" s="552" t="str">
        <f>IF(ProjeAdi&gt;0,ProjeAdi,"")</f>
        <v/>
      </c>
      <c r="F957" s="553"/>
      <c r="G957" s="553"/>
      <c r="H957" s="553"/>
      <c r="I957" s="553"/>
      <c r="J957" s="554"/>
      <c r="K957" s="66"/>
      <c r="L957" s="39"/>
      <c r="M957" s="39"/>
    </row>
    <row r="958" spans="1:15" s="26" customFormat="1" ht="30.2" customHeight="1" thickBot="1" x14ac:dyDescent="0.3">
      <c r="A958" s="543" t="s">
        <v>3</v>
      </c>
      <c r="B958" s="543" t="s">
        <v>182</v>
      </c>
      <c r="C958" s="543" t="s">
        <v>183</v>
      </c>
      <c r="D958" s="543" t="s">
        <v>102</v>
      </c>
      <c r="E958" s="543" t="s">
        <v>103</v>
      </c>
      <c r="F958" s="543" t="s">
        <v>104</v>
      </c>
      <c r="G958" s="543" t="s">
        <v>82</v>
      </c>
      <c r="H958" s="543" t="s">
        <v>83</v>
      </c>
      <c r="I958" s="363" t="s">
        <v>84</v>
      </c>
      <c r="J958" s="363" t="s">
        <v>84</v>
      </c>
      <c r="K958" s="67"/>
      <c r="L958" s="40"/>
      <c r="M958" s="40"/>
      <c r="N958" s="70"/>
      <c r="O958" s="70"/>
    </row>
    <row r="959" spans="1:15" ht="30.2" customHeight="1" thickBot="1" x14ac:dyDescent="0.3">
      <c r="A959" s="559"/>
      <c r="B959" s="544"/>
      <c r="C959" s="544"/>
      <c r="D959" s="559"/>
      <c r="E959" s="559"/>
      <c r="F959" s="559"/>
      <c r="G959" s="559"/>
      <c r="H959" s="559"/>
      <c r="I959" s="395" t="s">
        <v>85</v>
      </c>
      <c r="J959" s="395" t="s">
        <v>88</v>
      </c>
      <c r="K959" s="66"/>
      <c r="L959" s="39"/>
      <c r="M959" s="39"/>
    </row>
    <row r="960" spans="1:15" ht="30.2" customHeight="1" x14ac:dyDescent="0.25">
      <c r="A960" s="388">
        <v>561</v>
      </c>
      <c r="B960" s="290"/>
      <c r="C960" s="277"/>
      <c r="D960" s="291"/>
      <c r="E960" s="27"/>
      <c r="F960" s="41"/>
      <c r="G960" s="28"/>
      <c r="H960" s="212"/>
      <c r="I960" s="198"/>
      <c r="J960" s="186"/>
      <c r="K960" s="113" t="str">
        <f>IF(AND(COUNTA(D960:F960)&gt;0,L960=1),"Belge Tarihi,Belge Numarası ve KDV Dahil Tutar doldurulduktan sonra KDV Hariç Tutar doldurulabilir.","")</f>
        <v/>
      </c>
      <c r="L960" s="115">
        <f>IF(COUNTA(G960:H960)+COUNTA(J960)=3,0,1)</f>
        <v>1</v>
      </c>
      <c r="M960" s="114">
        <f>IF(L960=1,0,100000000)</f>
        <v>0</v>
      </c>
    </row>
    <row r="961" spans="1:13" ht="30.2" customHeight="1" x14ac:dyDescent="0.25">
      <c r="A961" s="390">
        <v>562</v>
      </c>
      <c r="B961" s="292"/>
      <c r="C961" s="278"/>
      <c r="D961" s="293"/>
      <c r="E961" s="19"/>
      <c r="F961" s="20"/>
      <c r="G961" s="42"/>
      <c r="H961" s="213"/>
      <c r="I961" s="199"/>
      <c r="J961" s="193"/>
      <c r="K961" s="113" t="str">
        <f t="shared" ref="K961:K979" si="84">IF(AND(COUNTA(D961:F961)&gt;0,L961=1),"Belge Tarihi,Belge Numarası ve KDV Dahil Tutar doldurulduktan sonra KDV Hariç Tutar doldurulabilir.","")</f>
        <v/>
      </c>
      <c r="L961" s="115">
        <f t="shared" ref="L961:L979" si="85">IF(COUNTA(G961:H961)+COUNTA(J961)=3,0,1)</f>
        <v>1</v>
      </c>
      <c r="M961" s="114">
        <f t="shared" ref="M961:M979" si="86">IF(L961=1,0,100000000)</f>
        <v>0</v>
      </c>
    </row>
    <row r="962" spans="1:13" ht="30.2" customHeight="1" x14ac:dyDescent="0.25">
      <c r="A962" s="390">
        <v>563</v>
      </c>
      <c r="B962" s="292"/>
      <c r="C962" s="278"/>
      <c r="D962" s="293"/>
      <c r="E962" s="19"/>
      <c r="F962" s="20"/>
      <c r="G962" s="42"/>
      <c r="H962" s="213"/>
      <c r="I962" s="199"/>
      <c r="J962" s="193"/>
      <c r="K962" s="113" t="str">
        <f t="shared" si="84"/>
        <v/>
      </c>
      <c r="L962" s="115">
        <f t="shared" si="85"/>
        <v>1</v>
      </c>
      <c r="M962" s="114">
        <f t="shared" si="86"/>
        <v>0</v>
      </c>
    </row>
    <row r="963" spans="1:13" ht="30.2" customHeight="1" x14ac:dyDescent="0.25">
      <c r="A963" s="390">
        <v>564</v>
      </c>
      <c r="B963" s="292"/>
      <c r="C963" s="278"/>
      <c r="D963" s="293"/>
      <c r="E963" s="19"/>
      <c r="F963" s="20"/>
      <c r="G963" s="42"/>
      <c r="H963" s="213"/>
      <c r="I963" s="199"/>
      <c r="J963" s="193"/>
      <c r="K963" s="113" t="str">
        <f t="shared" si="84"/>
        <v/>
      </c>
      <c r="L963" s="115">
        <f t="shared" si="85"/>
        <v>1</v>
      </c>
      <c r="M963" s="114">
        <f t="shared" si="86"/>
        <v>0</v>
      </c>
    </row>
    <row r="964" spans="1:13" ht="30.2" customHeight="1" x14ac:dyDescent="0.25">
      <c r="A964" s="390">
        <v>565</v>
      </c>
      <c r="B964" s="292"/>
      <c r="C964" s="278"/>
      <c r="D964" s="293"/>
      <c r="E964" s="19"/>
      <c r="F964" s="20"/>
      <c r="G964" s="42"/>
      <c r="H964" s="213"/>
      <c r="I964" s="199"/>
      <c r="J964" s="193"/>
      <c r="K964" s="113" t="str">
        <f t="shared" si="84"/>
        <v/>
      </c>
      <c r="L964" s="115">
        <f t="shared" si="85"/>
        <v>1</v>
      </c>
      <c r="M964" s="114">
        <f t="shared" si="86"/>
        <v>0</v>
      </c>
    </row>
    <row r="965" spans="1:13" ht="30.2" customHeight="1" x14ac:dyDescent="0.25">
      <c r="A965" s="390">
        <v>566</v>
      </c>
      <c r="B965" s="292"/>
      <c r="C965" s="278"/>
      <c r="D965" s="293"/>
      <c r="E965" s="19"/>
      <c r="F965" s="20"/>
      <c r="G965" s="42"/>
      <c r="H965" s="213"/>
      <c r="I965" s="199"/>
      <c r="J965" s="193"/>
      <c r="K965" s="113" t="str">
        <f t="shared" si="84"/>
        <v/>
      </c>
      <c r="L965" s="115">
        <f t="shared" si="85"/>
        <v>1</v>
      </c>
      <c r="M965" s="114">
        <f t="shared" si="86"/>
        <v>0</v>
      </c>
    </row>
    <row r="966" spans="1:13" ht="30.2" customHeight="1" x14ac:dyDescent="0.25">
      <c r="A966" s="390">
        <v>567</v>
      </c>
      <c r="B966" s="292"/>
      <c r="C966" s="278"/>
      <c r="D966" s="293"/>
      <c r="E966" s="19"/>
      <c r="F966" s="20"/>
      <c r="G966" s="42"/>
      <c r="H966" s="213"/>
      <c r="I966" s="199"/>
      <c r="J966" s="193"/>
      <c r="K966" s="113" t="str">
        <f t="shared" si="84"/>
        <v/>
      </c>
      <c r="L966" s="115">
        <f t="shared" si="85"/>
        <v>1</v>
      </c>
      <c r="M966" s="114">
        <f t="shared" si="86"/>
        <v>0</v>
      </c>
    </row>
    <row r="967" spans="1:13" ht="30.2" customHeight="1" x14ac:dyDescent="0.25">
      <c r="A967" s="390">
        <v>568</v>
      </c>
      <c r="B967" s="292"/>
      <c r="C967" s="278"/>
      <c r="D967" s="293"/>
      <c r="E967" s="19"/>
      <c r="F967" s="20"/>
      <c r="G967" s="42"/>
      <c r="H967" s="213"/>
      <c r="I967" s="199"/>
      <c r="J967" s="193"/>
      <c r="K967" s="113" t="str">
        <f t="shared" si="84"/>
        <v/>
      </c>
      <c r="L967" s="115">
        <f t="shared" si="85"/>
        <v>1</v>
      </c>
      <c r="M967" s="114">
        <f t="shared" si="86"/>
        <v>0</v>
      </c>
    </row>
    <row r="968" spans="1:13" ht="30.2" customHeight="1" x14ac:dyDescent="0.25">
      <c r="A968" s="390">
        <v>569</v>
      </c>
      <c r="B968" s="292"/>
      <c r="C968" s="278"/>
      <c r="D968" s="293"/>
      <c r="E968" s="19"/>
      <c r="F968" s="20"/>
      <c r="G968" s="42"/>
      <c r="H968" s="213"/>
      <c r="I968" s="199"/>
      <c r="J968" s="193"/>
      <c r="K968" s="113" t="str">
        <f t="shared" si="84"/>
        <v/>
      </c>
      <c r="L968" s="115">
        <f t="shared" si="85"/>
        <v>1</v>
      </c>
      <c r="M968" s="114">
        <f t="shared" si="86"/>
        <v>0</v>
      </c>
    </row>
    <row r="969" spans="1:13" ht="30.2" customHeight="1" x14ac:dyDescent="0.25">
      <c r="A969" s="390">
        <v>570</v>
      </c>
      <c r="B969" s="292"/>
      <c r="C969" s="278"/>
      <c r="D969" s="293"/>
      <c r="E969" s="19"/>
      <c r="F969" s="20"/>
      <c r="G969" s="42"/>
      <c r="H969" s="213"/>
      <c r="I969" s="199"/>
      <c r="J969" s="193"/>
      <c r="K969" s="113" t="str">
        <f t="shared" si="84"/>
        <v/>
      </c>
      <c r="L969" s="115">
        <f t="shared" si="85"/>
        <v>1</v>
      </c>
      <c r="M969" s="114">
        <f t="shared" si="86"/>
        <v>0</v>
      </c>
    </row>
    <row r="970" spans="1:13" ht="30.2" customHeight="1" x14ac:dyDescent="0.25">
      <c r="A970" s="390">
        <v>571</v>
      </c>
      <c r="B970" s="292"/>
      <c r="C970" s="278"/>
      <c r="D970" s="293"/>
      <c r="E970" s="19"/>
      <c r="F970" s="20"/>
      <c r="G970" s="42"/>
      <c r="H970" s="213"/>
      <c r="I970" s="199"/>
      <c r="J970" s="193"/>
      <c r="K970" s="113" t="str">
        <f t="shared" si="84"/>
        <v/>
      </c>
      <c r="L970" s="115">
        <f t="shared" si="85"/>
        <v>1</v>
      </c>
      <c r="M970" s="114">
        <f t="shared" si="86"/>
        <v>0</v>
      </c>
    </row>
    <row r="971" spans="1:13" ht="30.2" customHeight="1" x14ac:dyDescent="0.25">
      <c r="A971" s="390">
        <v>572</v>
      </c>
      <c r="B971" s="292"/>
      <c r="C971" s="278"/>
      <c r="D971" s="293"/>
      <c r="E971" s="19"/>
      <c r="F971" s="20"/>
      <c r="G971" s="42"/>
      <c r="H971" s="213"/>
      <c r="I971" s="199"/>
      <c r="J971" s="193"/>
      <c r="K971" s="113" t="str">
        <f t="shared" si="84"/>
        <v/>
      </c>
      <c r="L971" s="115">
        <f t="shared" si="85"/>
        <v>1</v>
      </c>
      <c r="M971" s="114">
        <f t="shared" si="86"/>
        <v>0</v>
      </c>
    </row>
    <row r="972" spans="1:13" ht="30.2" customHeight="1" x14ac:dyDescent="0.25">
      <c r="A972" s="390">
        <v>573</v>
      </c>
      <c r="B972" s="292"/>
      <c r="C972" s="278"/>
      <c r="D972" s="293"/>
      <c r="E972" s="19"/>
      <c r="F972" s="20"/>
      <c r="G972" s="42"/>
      <c r="H972" s="213"/>
      <c r="I972" s="199"/>
      <c r="J972" s="193"/>
      <c r="K972" s="113" t="str">
        <f t="shared" si="84"/>
        <v/>
      </c>
      <c r="L972" s="115">
        <f t="shared" si="85"/>
        <v>1</v>
      </c>
      <c r="M972" s="114">
        <f t="shared" si="86"/>
        <v>0</v>
      </c>
    </row>
    <row r="973" spans="1:13" ht="30.2" customHeight="1" x14ac:dyDescent="0.25">
      <c r="A973" s="390">
        <v>574</v>
      </c>
      <c r="B973" s="292"/>
      <c r="C973" s="278"/>
      <c r="D973" s="293"/>
      <c r="E973" s="19"/>
      <c r="F973" s="20"/>
      <c r="G973" s="42"/>
      <c r="H973" s="213"/>
      <c r="I973" s="199"/>
      <c r="J973" s="193"/>
      <c r="K973" s="113" t="str">
        <f t="shared" si="84"/>
        <v/>
      </c>
      <c r="L973" s="115">
        <f t="shared" si="85"/>
        <v>1</v>
      </c>
      <c r="M973" s="114">
        <f t="shared" si="86"/>
        <v>0</v>
      </c>
    </row>
    <row r="974" spans="1:13" ht="30.2" customHeight="1" x14ac:dyDescent="0.25">
      <c r="A974" s="390">
        <v>575</v>
      </c>
      <c r="B974" s="292"/>
      <c r="C974" s="278"/>
      <c r="D974" s="293"/>
      <c r="E974" s="19"/>
      <c r="F974" s="20"/>
      <c r="G974" s="42"/>
      <c r="H974" s="213"/>
      <c r="I974" s="199"/>
      <c r="J974" s="193"/>
      <c r="K974" s="113" t="str">
        <f t="shared" si="84"/>
        <v/>
      </c>
      <c r="L974" s="115">
        <f t="shared" si="85"/>
        <v>1</v>
      </c>
      <c r="M974" s="114">
        <f t="shared" si="86"/>
        <v>0</v>
      </c>
    </row>
    <row r="975" spans="1:13" ht="30.2" customHeight="1" x14ac:dyDescent="0.25">
      <c r="A975" s="390">
        <v>576</v>
      </c>
      <c r="B975" s="292"/>
      <c r="C975" s="278"/>
      <c r="D975" s="293"/>
      <c r="E975" s="19"/>
      <c r="F975" s="20"/>
      <c r="G975" s="42"/>
      <c r="H975" s="213"/>
      <c r="I975" s="199"/>
      <c r="J975" s="193"/>
      <c r="K975" s="113" t="str">
        <f t="shared" si="84"/>
        <v/>
      </c>
      <c r="L975" s="115">
        <f t="shared" si="85"/>
        <v>1</v>
      </c>
      <c r="M975" s="114">
        <f t="shared" si="86"/>
        <v>0</v>
      </c>
    </row>
    <row r="976" spans="1:13" ht="30.2" customHeight="1" x14ac:dyDescent="0.25">
      <c r="A976" s="390">
        <v>577</v>
      </c>
      <c r="B976" s="292"/>
      <c r="C976" s="278"/>
      <c r="D976" s="293"/>
      <c r="E976" s="19"/>
      <c r="F976" s="20"/>
      <c r="G976" s="42"/>
      <c r="H976" s="213"/>
      <c r="I976" s="199"/>
      <c r="J976" s="193"/>
      <c r="K976" s="113" t="str">
        <f t="shared" si="84"/>
        <v/>
      </c>
      <c r="L976" s="115">
        <f t="shared" si="85"/>
        <v>1</v>
      </c>
      <c r="M976" s="114">
        <f t="shared" si="86"/>
        <v>0</v>
      </c>
    </row>
    <row r="977" spans="1:15" ht="30.2" customHeight="1" x14ac:dyDescent="0.25">
      <c r="A977" s="390">
        <v>578</v>
      </c>
      <c r="B977" s="292"/>
      <c r="C977" s="278"/>
      <c r="D977" s="293"/>
      <c r="E977" s="19"/>
      <c r="F977" s="20"/>
      <c r="G977" s="42"/>
      <c r="H977" s="213"/>
      <c r="I977" s="199"/>
      <c r="J977" s="193"/>
      <c r="K977" s="113" t="str">
        <f t="shared" si="84"/>
        <v/>
      </c>
      <c r="L977" s="115">
        <f t="shared" si="85"/>
        <v>1</v>
      </c>
      <c r="M977" s="114">
        <f t="shared" si="86"/>
        <v>0</v>
      </c>
    </row>
    <row r="978" spans="1:15" ht="30.2" customHeight="1" x14ac:dyDescent="0.25">
      <c r="A978" s="390">
        <v>579</v>
      </c>
      <c r="B978" s="292"/>
      <c r="C978" s="278"/>
      <c r="D978" s="293"/>
      <c r="E978" s="19"/>
      <c r="F978" s="20"/>
      <c r="G978" s="42"/>
      <c r="H978" s="213"/>
      <c r="I978" s="199"/>
      <c r="J978" s="193"/>
      <c r="K978" s="113" t="str">
        <f t="shared" si="84"/>
        <v/>
      </c>
      <c r="L978" s="115">
        <f t="shared" si="85"/>
        <v>1</v>
      </c>
      <c r="M978" s="114">
        <f t="shared" si="86"/>
        <v>0</v>
      </c>
    </row>
    <row r="979" spans="1:15" ht="30.2" customHeight="1" thickBot="1" x14ac:dyDescent="0.3">
      <c r="A979" s="391">
        <v>580</v>
      </c>
      <c r="B979" s="294"/>
      <c r="C979" s="279"/>
      <c r="D979" s="295"/>
      <c r="E979" s="21"/>
      <c r="F979" s="22"/>
      <c r="G979" s="44"/>
      <c r="H979" s="214"/>
      <c r="I979" s="200"/>
      <c r="J979" s="194"/>
      <c r="K979" s="113" t="str">
        <f t="shared" si="84"/>
        <v/>
      </c>
      <c r="L979" s="115">
        <f t="shared" si="85"/>
        <v>1</v>
      </c>
      <c r="M979" s="114">
        <f t="shared" si="86"/>
        <v>0</v>
      </c>
    </row>
    <row r="980" spans="1:15" ht="30.2" customHeight="1" thickBot="1" x14ac:dyDescent="0.3">
      <c r="A980" s="46"/>
      <c r="B980" s="46"/>
      <c r="C980" s="46"/>
      <c r="D980" s="46"/>
      <c r="E980" s="46"/>
      <c r="F980" s="46"/>
      <c r="G980" s="46"/>
      <c r="H980" s="376" t="s">
        <v>35</v>
      </c>
      <c r="I980" s="195">
        <f>SUM(I960:I979)+I946</f>
        <v>0</v>
      </c>
      <c r="J980" s="222"/>
      <c r="K980" s="68"/>
      <c r="L980" s="112">
        <f>IF(I980&gt;I946,ROW(A986),0)</f>
        <v>0</v>
      </c>
      <c r="M980" s="39"/>
      <c r="N980" s="109">
        <f>IF(I980&gt;I946,ROW(A986),0)</f>
        <v>0</v>
      </c>
    </row>
    <row r="981" spans="1:15" ht="30.2" customHeight="1" x14ac:dyDescent="0.25">
      <c r="A981" s="46"/>
      <c r="B981" s="46"/>
      <c r="C981" s="46"/>
      <c r="D981" s="46"/>
      <c r="E981" s="46"/>
      <c r="F981" s="46"/>
      <c r="G981" s="46"/>
      <c r="H981" s="46"/>
      <c r="I981" s="46"/>
      <c r="J981" s="46"/>
      <c r="K981" s="68"/>
      <c r="L981" s="39"/>
      <c r="M981" s="39"/>
    </row>
    <row r="982" spans="1:15" ht="30.2" customHeight="1" x14ac:dyDescent="0.25">
      <c r="A982" s="143" t="s">
        <v>136</v>
      </c>
      <c r="B982" s="64"/>
      <c r="C982" s="64"/>
      <c r="D982" s="46"/>
      <c r="E982" s="46"/>
      <c r="F982" s="46"/>
      <c r="G982" s="46"/>
      <c r="H982" s="46"/>
      <c r="I982" s="46"/>
      <c r="J982" s="46"/>
      <c r="K982" s="68"/>
      <c r="L982" s="39"/>
      <c r="M982" s="39"/>
    </row>
    <row r="983" spans="1:15" ht="30.2" customHeight="1" x14ac:dyDescent="0.25">
      <c r="A983" s="46"/>
      <c r="B983" s="46"/>
      <c r="C983" s="46"/>
      <c r="D983" s="46"/>
      <c r="E983" s="46"/>
      <c r="F983" s="46"/>
      <c r="G983" s="46"/>
      <c r="H983" s="46"/>
      <c r="I983" s="46"/>
      <c r="J983" s="46"/>
      <c r="K983" s="68"/>
      <c r="L983" s="39"/>
      <c r="M983" s="39"/>
    </row>
    <row r="984" spans="1:15" ht="30.2" customHeight="1" x14ac:dyDescent="0.3">
      <c r="A984" s="352" t="s">
        <v>32</v>
      </c>
      <c r="B984" s="233"/>
      <c r="C984" s="233"/>
      <c r="D984" s="354">
        <f ca="1">imzatarihi</f>
        <v>46091</v>
      </c>
      <c r="E984" s="379" t="s">
        <v>33</v>
      </c>
      <c r="F984" s="355" t="str">
        <f>IF(kurulusyetkilisi&gt;0,kurulusyetkilisi,"")</f>
        <v/>
      </c>
      <c r="G984" s="46"/>
      <c r="H984" s="46"/>
      <c r="I984" s="46"/>
      <c r="J984" s="46"/>
      <c r="K984" s="68"/>
      <c r="L984" s="39"/>
      <c r="M984" s="39"/>
    </row>
    <row r="985" spans="1:15" ht="30.2" customHeight="1" x14ac:dyDescent="0.3">
      <c r="A985" s="46"/>
      <c r="B985" s="46"/>
      <c r="C985" s="46"/>
      <c r="D985" s="234"/>
      <c r="E985" s="379" t="s">
        <v>34</v>
      </c>
      <c r="F985" s="46"/>
      <c r="G985" s="46"/>
      <c r="H985" s="233"/>
      <c r="I985" s="46"/>
      <c r="J985" s="46"/>
      <c r="K985" s="68"/>
      <c r="L985" s="39"/>
      <c r="M985" s="39"/>
    </row>
    <row r="986" spans="1:15" ht="30.2" customHeight="1" x14ac:dyDescent="0.25">
      <c r="A986" s="46"/>
      <c r="B986" s="46"/>
      <c r="C986" s="46"/>
      <c r="D986" s="46"/>
      <c r="E986" s="46"/>
      <c r="F986" s="46"/>
      <c r="G986" s="46"/>
      <c r="H986" s="46"/>
      <c r="I986" s="46"/>
      <c r="J986" s="46"/>
      <c r="K986" s="68"/>
      <c r="L986" s="39"/>
      <c r="M986" s="39"/>
    </row>
    <row r="987" spans="1:15" ht="30.2" customHeight="1" x14ac:dyDescent="0.25">
      <c r="A987" s="555" t="s">
        <v>105</v>
      </c>
      <c r="B987" s="555"/>
      <c r="C987" s="555"/>
      <c r="D987" s="555"/>
      <c r="E987" s="555"/>
      <c r="F987" s="555"/>
      <c r="G987" s="555"/>
      <c r="H987" s="555"/>
      <c r="I987" s="555"/>
      <c r="J987" s="555"/>
      <c r="K987" s="66"/>
      <c r="L987" s="39"/>
      <c r="M987" s="39"/>
      <c r="N987" s="71"/>
      <c r="O987" s="71"/>
    </row>
    <row r="988" spans="1:15" ht="30.2" customHeight="1" x14ac:dyDescent="0.25">
      <c r="A988" s="508" t="str">
        <f>IF(YilDonem&lt;&gt;"",CONCATENATE(YilDonem," dönemine aittir."),"")</f>
        <v/>
      </c>
      <c r="B988" s="508"/>
      <c r="C988" s="508"/>
      <c r="D988" s="508"/>
      <c r="E988" s="508"/>
      <c r="F988" s="508"/>
      <c r="G988" s="508"/>
      <c r="H988" s="508"/>
      <c r="I988" s="508"/>
      <c r="J988" s="508"/>
      <c r="K988" s="66"/>
      <c r="L988" s="39"/>
      <c r="M988" s="39"/>
    </row>
    <row r="989" spans="1:15" ht="30.2" customHeight="1" thickBot="1" x14ac:dyDescent="0.3">
      <c r="A989" s="545" t="s">
        <v>129</v>
      </c>
      <c r="B989" s="545"/>
      <c r="C989" s="545"/>
      <c r="D989" s="545"/>
      <c r="E989" s="545"/>
      <c r="F989" s="545"/>
      <c r="G989" s="545"/>
      <c r="H989" s="545"/>
      <c r="I989" s="545"/>
      <c r="J989" s="545"/>
      <c r="K989" s="66"/>
      <c r="L989" s="39"/>
      <c r="M989" s="39"/>
    </row>
    <row r="990" spans="1:15" ht="30.2" customHeight="1" thickBot="1" x14ac:dyDescent="0.3">
      <c r="A990" s="546" t="s">
        <v>167</v>
      </c>
      <c r="B990" s="547"/>
      <c r="C990" s="547"/>
      <c r="D990" s="548"/>
      <c r="E990" s="546" t="str">
        <f>IF(ProjeNo&gt;0,ProjeNo,"")</f>
        <v/>
      </c>
      <c r="F990" s="547"/>
      <c r="G990" s="547"/>
      <c r="H990" s="547"/>
      <c r="I990" s="547"/>
      <c r="J990" s="548"/>
      <c r="K990" s="66"/>
      <c r="L990" s="39"/>
      <c r="M990" s="39"/>
    </row>
    <row r="991" spans="1:15" ht="30.2" customHeight="1" thickBot="1" x14ac:dyDescent="0.3">
      <c r="A991" s="549" t="s">
        <v>168</v>
      </c>
      <c r="B991" s="550"/>
      <c r="C991" s="550"/>
      <c r="D991" s="551"/>
      <c r="E991" s="552" t="str">
        <f>IF(ProjeAdi&gt;0,ProjeAdi,"")</f>
        <v/>
      </c>
      <c r="F991" s="553"/>
      <c r="G991" s="553"/>
      <c r="H991" s="553"/>
      <c r="I991" s="553"/>
      <c r="J991" s="554"/>
      <c r="K991" s="66"/>
      <c r="L991" s="39"/>
      <c r="M991" s="39"/>
    </row>
    <row r="992" spans="1:15" s="26" customFormat="1" ht="30.2" customHeight="1" thickBot="1" x14ac:dyDescent="0.3">
      <c r="A992" s="543" t="s">
        <v>3</v>
      </c>
      <c r="B992" s="543" t="s">
        <v>182</v>
      </c>
      <c r="C992" s="543" t="s">
        <v>183</v>
      </c>
      <c r="D992" s="543" t="s">
        <v>102</v>
      </c>
      <c r="E992" s="543" t="s">
        <v>103</v>
      </c>
      <c r="F992" s="543" t="s">
        <v>104</v>
      </c>
      <c r="G992" s="543" t="s">
        <v>82</v>
      </c>
      <c r="H992" s="543" t="s">
        <v>83</v>
      </c>
      <c r="I992" s="363" t="s">
        <v>84</v>
      </c>
      <c r="J992" s="363" t="s">
        <v>84</v>
      </c>
      <c r="K992" s="67"/>
      <c r="L992" s="40"/>
      <c r="M992" s="40"/>
      <c r="N992" s="70"/>
      <c r="O992" s="70"/>
    </row>
    <row r="993" spans="1:13" ht="30.2" customHeight="1" thickBot="1" x14ac:dyDescent="0.3">
      <c r="A993" s="559"/>
      <c r="B993" s="544"/>
      <c r="C993" s="544"/>
      <c r="D993" s="559"/>
      <c r="E993" s="559"/>
      <c r="F993" s="559"/>
      <c r="G993" s="559"/>
      <c r="H993" s="559"/>
      <c r="I993" s="395" t="s">
        <v>85</v>
      </c>
      <c r="J993" s="395" t="s">
        <v>88</v>
      </c>
      <c r="K993" s="66"/>
      <c r="L993" s="39"/>
      <c r="M993" s="39"/>
    </row>
    <row r="994" spans="1:13" ht="30.2" customHeight="1" x14ac:dyDescent="0.25">
      <c r="A994" s="388">
        <v>581</v>
      </c>
      <c r="B994" s="290"/>
      <c r="C994" s="277"/>
      <c r="D994" s="291"/>
      <c r="E994" s="27"/>
      <c r="F994" s="41"/>
      <c r="G994" s="28"/>
      <c r="H994" s="212"/>
      <c r="I994" s="198"/>
      <c r="J994" s="186"/>
      <c r="K994" s="113" t="str">
        <f>IF(AND(COUNTA(D994:F994)&gt;0,L994=1),"Belge Tarihi,Belge Numarası ve KDV Dahil Tutar doldurulduktan sonra KDV Hariç Tutar doldurulabilir.","")</f>
        <v/>
      </c>
      <c r="L994" s="115">
        <f>IF(COUNTA(G994:H994)+COUNTA(J994)=3,0,1)</f>
        <v>1</v>
      </c>
      <c r="M994" s="114">
        <f>IF(L994=1,0,100000000)</f>
        <v>0</v>
      </c>
    </row>
    <row r="995" spans="1:13" ht="30.2" customHeight="1" x14ac:dyDescent="0.25">
      <c r="A995" s="390">
        <v>582</v>
      </c>
      <c r="B995" s="292"/>
      <c r="C995" s="278"/>
      <c r="D995" s="293"/>
      <c r="E995" s="19"/>
      <c r="F995" s="20"/>
      <c r="G995" s="42"/>
      <c r="H995" s="213"/>
      <c r="I995" s="199"/>
      <c r="J995" s="193"/>
      <c r="K995" s="113" t="str">
        <f t="shared" ref="K995:K1013" si="87">IF(AND(COUNTA(D995:F995)&gt;0,L995=1),"Belge Tarihi,Belge Numarası ve KDV Dahil Tutar doldurulduktan sonra KDV Hariç Tutar doldurulabilir.","")</f>
        <v/>
      </c>
      <c r="L995" s="115">
        <f t="shared" ref="L995:L1013" si="88">IF(COUNTA(G995:H995)+COUNTA(J995)=3,0,1)</f>
        <v>1</v>
      </c>
      <c r="M995" s="114">
        <f t="shared" ref="M995:M1013" si="89">IF(L995=1,0,100000000)</f>
        <v>0</v>
      </c>
    </row>
    <row r="996" spans="1:13" ht="30.2" customHeight="1" x14ac:dyDescent="0.25">
      <c r="A996" s="390">
        <v>583</v>
      </c>
      <c r="B996" s="292"/>
      <c r="C996" s="278"/>
      <c r="D996" s="293"/>
      <c r="E996" s="19"/>
      <c r="F996" s="20"/>
      <c r="G996" s="42"/>
      <c r="H996" s="213"/>
      <c r="I996" s="199"/>
      <c r="J996" s="193"/>
      <c r="K996" s="113" t="str">
        <f t="shared" si="87"/>
        <v/>
      </c>
      <c r="L996" s="115">
        <f t="shared" si="88"/>
        <v>1</v>
      </c>
      <c r="M996" s="114">
        <f t="shared" si="89"/>
        <v>0</v>
      </c>
    </row>
    <row r="997" spans="1:13" ht="30.2" customHeight="1" x14ac:dyDescent="0.25">
      <c r="A997" s="390">
        <v>584</v>
      </c>
      <c r="B997" s="292"/>
      <c r="C997" s="278"/>
      <c r="D997" s="293"/>
      <c r="E997" s="19"/>
      <c r="F997" s="20"/>
      <c r="G997" s="42"/>
      <c r="H997" s="213"/>
      <c r="I997" s="199"/>
      <c r="J997" s="193"/>
      <c r="K997" s="113" t="str">
        <f t="shared" si="87"/>
        <v/>
      </c>
      <c r="L997" s="115">
        <f t="shared" si="88"/>
        <v>1</v>
      </c>
      <c r="M997" s="114">
        <f t="shared" si="89"/>
        <v>0</v>
      </c>
    </row>
    <row r="998" spans="1:13" ht="30.2" customHeight="1" x14ac:dyDescent="0.25">
      <c r="A998" s="390">
        <v>585</v>
      </c>
      <c r="B998" s="292"/>
      <c r="C998" s="278"/>
      <c r="D998" s="293"/>
      <c r="E998" s="19"/>
      <c r="F998" s="20"/>
      <c r="G998" s="42"/>
      <c r="H998" s="213"/>
      <c r="I998" s="199"/>
      <c r="J998" s="193"/>
      <c r="K998" s="113" t="str">
        <f t="shared" si="87"/>
        <v/>
      </c>
      <c r="L998" s="115">
        <f t="shared" si="88"/>
        <v>1</v>
      </c>
      <c r="M998" s="114">
        <f t="shared" si="89"/>
        <v>0</v>
      </c>
    </row>
    <row r="999" spans="1:13" ht="30.2" customHeight="1" x14ac:dyDescent="0.25">
      <c r="A999" s="390">
        <v>586</v>
      </c>
      <c r="B999" s="292"/>
      <c r="C999" s="278"/>
      <c r="D999" s="293"/>
      <c r="E999" s="19"/>
      <c r="F999" s="20"/>
      <c r="G999" s="42"/>
      <c r="H999" s="213"/>
      <c r="I999" s="199"/>
      <c r="J999" s="193"/>
      <c r="K999" s="113" t="str">
        <f t="shared" si="87"/>
        <v/>
      </c>
      <c r="L999" s="115">
        <f t="shared" si="88"/>
        <v>1</v>
      </c>
      <c r="M999" s="114">
        <f t="shared" si="89"/>
        <v>0</v>
      </c>
    </row>
    <row r="1000" spans="1:13" ht="30.2" customHeight="1" x14ac:dyDescent="0.25">
      <c r="A1000" s="390">
        <v>587</v>
      </c>
      <c r="B1000" s="292"/>
      <c r="C1000" s="278"/>
      <c r="D1000" s="293"/>
      <c r="E1000" s="19"/>
      <c r="F1000" s="20"/>
      <c r="G1000" s="42"/>
      <c r="H1000" s="213"/>
      <c r="I1000" s="199"/>
      <c r="J1000" s="193"/>
      <c r="K1000" s="113" t="str">
        <f t="shared" si="87"/>
        <v/>
      </c>
      <c r="L1000" s="115">
        <f t="shared" si="88"/>
        <v>1</v>
      </c>
      <c r="M1000" s="114">
        <f t="shared" si="89"/>
        <v>0</v>
      </c>
    </row>
    <row r="1001" spans="1:13" ht="30.2" customHeight="1" x14ac:dyDescent="0.25">
      <c r="A1001" s="390">
        <v>588</v>
      </c>
      <c r="B1001" s="292"/>
      <c r="C1001" s="278"/>
      <c r="D1001" s="293"/>
      <c r="E1001" s="19"/>
      <c r="F1001" s="20"/>
      <c r="G1001" s="42"/>
      <c r="H1001" s="213"/>
      <c r="I1001" s="199"/>
      <c r="J1001" s="193"/>
      <c r="K1001" s="113" t="str">
        <f t="shared" si="87"/>
        <v/>
      </c>
      <c r="L1001" s="115">
        <f t="shared" si="88"/>
        <v>1</v>
      </c>
      <c r="M1001" s="114">
        <f t="shared" si="89"/>
        <v>0</v>
      </c>
    </row>
    <row r="1002" spans="1:13" ht="30.2" customHeight="1" x14ac:dyDescent="0.25">
      <c r="A1002" s="390">
        <v>589</v>
      </c>
      <c r="B1002" s="292"/>
      <c r="C1002" s="278"/>
      <c r="D1002" s="293"/>
      <c r="E1002" s="19"/>
      <c r="F1002" s="20"/>
      <c r="G1002" s="42"/>
      <c r="H1002" s="213"/>
      <c r="I1002" s="199"/>
      <c r="J1002" s="193"/>
      <c r="K1002" s="113" t="str">
        <f t="shared" si="87"/>
        <v/>
      </c>
      <c r="L1002" s="115">
        <f t="shared" si="88"/>
        <v>1</v>
      </c>
      <c r="M1002" s="114">
        <f t="shared" si="89"/>
        <v>0</v>
      </c>
    </row>
    <row r="1003" spans="1:13" ht="30.2" customHeight="1" x14ac:dyDescent="0.25">
      <c r="A1003" s="390">
        <v>590</v>
      </c>
      <c r="B1003" s="292"/>
      <c r="C1003" s="278"/>
      <c r="D1003" s="293"/>
      <c r="E1003" s="19"/>
      <c r="F1003" s="20"/>
      <c r="G1003" s="42"/>
      <c r="H1003" s="213"/>
      <c r="I1003" s="199"/>
      <c r="J1003" s="193"/>
      <c r="K1003" s="113" t="str">
        <f t="shared" si="87"/>
        <v/>
      </c>
      <c r="L1003" s="115">
        <f t="shared" si="88"/>
        <v>1</v>
      </c>
      <c r="M1003" s="114">
        <f t="shared" si="89"/>
        <v>0</v>
      </c>
    </row>
    <row r="1004" spans="1:13" ht="30.2" customHeight="1" x14ac:dyDescent="0.25">
      <c r="A1004" s="390">
        <v>591</v>
      </c>
      <c r="B1004" s="292"/>
      <c r="C1004" s="278"/>
      <c r="D1004" s="293"/>
      <c r="E1004" s="19"/>
      <c r="F1004" s="20"/>
      <c r="G1004" s="42"/>
      <c r="H1004" s="213"/>
      <c r="I1004" s="199"/>
      <c r="J1004" s="193"/>
      <c r="K1004" s="113" t="str">
        <f t="shared" si="87"/>
        <v/>
      </c>
      <c r="L1004" s="115">
        <f t="shared" si="88"/>
        <v>1</v>
      </c>
      <c r="M1004" s="114">
        <f t="shared" si="89"/>
        <v>0</v>
      </c>
    </row>
    <row r="1005" spans="1:13" ht="30.2" customHeight="1" x14ac:dyDescent="0.25">
      <c r="A1005" s="390">
        <v>592</v>
      </c>
      <c r="B1005" s="292"/>
      <c r="C1005" s="278"/>
      <c r="D1005" s="293"/>
      <c r="E1005" s="19"/>
      <c r="F1005" s="20"/>
      <c r="G1005" s="42"/>
      <c r="H1005" s="213"/>
      <c r="I1005" s="199"/>
      <c r="J1005" s="193"/>
      <c r="K1005" s="113" t="str">
        <f t="shared" si="87"/>
        <v/>
      </c>
      <c r="L1005" s="115">
        <f t="shared" si="88"/>
        <v>1</v>
      </c>
      <c r="M1005" s="114">
        <f t="shared" si="89"/>
        <v>0</v>
      </c>
    </row>
    <row r="1006" spans="1:13" ht="30.2" customHeight="1" x14ac:dyDescent="0.25">
      <c r="A1006" s="390">
        <v>593</v>
      </c>
      <c r="B1006" s="292"/>
      <c r="C1006" s="278"/>
      <c r="D1006" s="293"/>
      <c r="E1006" s="19"/>
      <c r="F1006" s="20"/>
      <c r="G1006" s="42"/>
      <c r="H1006" s="213"/>
      <c r="I1006" s="199"/>
      <c r="J1006" s="193"/>
      <c r="K1006" s="113" t="str">
        <f t="shared" si="87"/>
        <v/>
      </c>
      <c r="L1006" s="115">
        <f t="shared" si="88"/>
        <v>1</v>
      </c>
      <c r="M1006" s="114">
        <f t="shared" si="89"/>
        <v>0</v>
      </c>
    </row>
    <row r="1007" spans="1:13" ht="30.2" customHeight="1" x14ac:dyDescent="0.25">
      <c r="A1007" s="390">
        <v>594</v>
      </c>
      <c r="B1007" s="292"/>
      <c r="C1007" s="278"/>
      <c r="D1007" s="293"/>
      <c r="E1007" s="19"/>
      <c r="F1007" s="20"/>
      <c r="G1007" s="42"/>
      <c r="H1007" s="213"/>
      <c r="I1007" s="199"/>
      <c r="J1007" s="193"/>
      <c r="K1007" s="113" t="str">
        <f t="shared" si="87"/>
        <v/>
      </c>
      <c r="L1007" s="115">
        <f t="shared" si="88"/>
        <v>1</v>
      </c>
      <c r="M1007" s="114">
        <f t="shared" si="89"/>
        <v>0</v>
      </c>
    </row>
    <row r="1008" spans="1:13" ht="30.2" customHeight="1" x14ac:dyDescent="0.25">
      <c r="A1008" s="390">
        <v>595</v>
      </c>
      <c r="B1008" s="292"/>
      <c r="C1008" s="278"/>
      <c r="D1008" s="293"/>
      <c r="E1008" s="19"/>
      <c r="F1008" s="20"/>
      <c r="G1008" s="42"/>
      <c r="H1008" s="213"/>
      <c r="I1008" s="199"/>
      <c r="J1008" s="193"/>
      <c r="K1008" s="113" t="str">
        <f t="shared" si="87"/>
        <v/>
      </c>
      <c r="L1008" s="115">
        <f t="shared" si="88"/>
        <v>1</v>
      </c>
      <c r="M1008" s="114">
        <f t="shared" si="89"/>
        <v>0</v>
      </c>
    </row>
    <row r="1009" spans="1:15" ht="30.2" customHeight="1" x14ac:dyDescent="0.25">
      <c r="A1009" s="390">
        <v>596</v>
      </c>
      <c r="B1009" s="292"/>
      <c r="C1009" s="278"/>
      <c r="D1009" s="293"/>
      <c r="E1009" s="19"/>
      <c r="F1009" s="20"/>
      <c r="G1009" s="42"/>
      <c r="H1009" s="213"/>
      <c r="I1009" s="199"/>
      <c r="J1009" s="193"/>
      <c r="K1009" s="113" t="str">
        <f t="shared" si="87"/>
        <v/>
      </c>
      <c r="L1009" s="115">
        <f t="shared" si="88"/>
        <v>1</v>
      </c>
      <c r="M1009" s="114">
        <f t="shared" si="89"/>
        <v>0</v>
      </c>
    </row>
    <row r="1010" spans="1:15" ht="30.2" customHeight="1" x14ac:dyDescent="0.25">
      <c r="A1010" s="390">
        <v>597</v>
      </c>
      <c r="B1010" s="292"/>
      <c r="C1010" s="278"/>
      <c r="D1010" s="293"/>
      <c r="E1010" s="19"/>
      <c r="F1010" s="20"/>
      <c r="G1010" s="42"/>
      <c r="H1010" s="213"/>
      <c r="I1010" s="199"/>
      <c r="J1010" s="193"/>
      <c r="K1010" s="113" t="str">
        <f t="shared" si="87"/>
        <v/>
      </c>
      <c r="L1010" s="115">
        <f t="shared" si="88"/>
        <v>1</v>
      </c>
      <c r="M1010" s="114">
        <f t="shared" si="89"/>
        <v>0</v>
      </c>
    </row>
    <row r="1011" spans="1:15" ht="30.2" customHeight="1" x14ac:dyDescent="0.25">
      <c r="A1011" s="390">
        <v>598</v>
      </c>
      <c r="B1011" s="292"/>
      <c r="C1011" s="278"/>
      <c r="D1011" s="293"/>
      <c r="E1011" s="19"/>
      <c r="F1011" s="20"/>
      <c r="G1011" s="42"/>
      <c r="H1011" s="213"/>
      <c r="I1011" s="199"/>
      <c r="J1011" s="193"/>
      <c r="K1011" s="113" t="str">
        <f t="shared" si="87"/>
        <v/>
      </c>
      <c r="L1011" s="115">
        <f t="shared" si="88"/>
        <v>1</v>
      </c>
      <c r="M1011" s="114">
        <f t="shared" si="89"/>
        <v>0</v>
      </c>
    </row>
    <row r="1012" spans="1:15" ht="30.2" customHeight="1" x14ac:dyDescent="0.25">
      <c r="A1012" s="390">
        <v>599</v>
      </c>
      <c r="B1012" s="292"/>
      <c r="C1012" s="278"/>
      <c r="D1012" s="293"/>
      <c r="E1012" s="19"/>
      <c r="F1012" s="20"/>
      <c r="G1012" s="42"/>
      <c r="H1012" s="213"/>
      <c r="I1012" s="199"/>
      <c r="J1012" s="193"/>
      <c r="K1012" s="113" t="str">
        <f t="shared" si="87"/>
        <v/>
      </c>
      <c r="L1012" s="115">
        <f t="shared" si="88"/>
        <v>1</v>
      </c>
      <c r="M1012" s="114">
        <f t="shared" si="89"/>
        <v>0</v>
      </c>
    </row>
    <row r="1013" spans="1:15" ht="30.2" customHeight="1" thickBot="1" x14ac:dyDescent="0.3">
      <c r="A1013" s="391">
        <v>600</v>
      </c>
      <c r="B1013" s="294"/>
      <c r="C1013" s="279"/>
      <c r="D1013" s="295"/>
      <c r="E1013" s="21"/>
      <c r="F1013" s="22"/>
      <c r="G1013" s="44"/>
      <c r="H1013" s="214"/>
      <c r="I1013" s="200"/>
      <c r="J1013" s="194"/>
      <c r="K1013" s="113" t="str">
        <f t="shared" si="87"/>
        <v/>
      </c>
      <c r="L1013" s="115">
        <f t="shared" si="88"/>
        <v>1</v>
      </c>
      <c r="M1013" s="114">
        <f t="shared" si="89"/>
        <v>0</v>
      </c>
    </row>
    <row r="1014" spans="1:15" ht="30.2" customHeight="1" thickBot="1" x14ac:dyDescent="0.3">
      <c r="A1014" s="46"/>
      <c r="B1014" s="46"/>
      <c r="C1014" s="46"/>
      <c r="D1014" s="46"/>
      <c r="E1014" s="46"/>
      <c r="F1014" s="46"/>
      <c r="G1014" s="46"/>
      <c r="H1014" s="376" t="s">
        <v>35</v>
      </c>
      <c r="I1014" s="195">
        <f>SUM(I994:I1013)+I980</f>
        <v>0</v>
      </c>
      <c r="J1014" s="222"/>
      <c r="K1014" s="68"/>
      <c r="L1014" s="112">
        <f>IF(I1014&gt;I980,ROW(A1020),0)</f>
        <v>0</v>
      </c>
      <c r="M1014" s="39"/>
      <c r="N1014" s="109">
        <f>IF(I1014&gt;I980,ROW(A1020),0)</f>
        <v>0</v>
      </c>
    </row>
    <row r="1015" spans="1:15" ht="30.2" customHeight="1" x14ac:dyDescent="0.25">
      <c r="A1015" s="46"/>
      <c r="B1015" s="46"/>
      <c r="C1015" s="46"/>
      <c r="D1015" s="46"/>
      <c r="E1015" s="46"/>
      <c r="F1015" s="46"/>
      <c r="G1015" s="46"/>
      <c r="H1015" s="46"/>
      <c r="I1015" s="46"/>
      <c r="J1015" s="46"/>
      <c r="K1015" s="68"/>
      <c r="L1015" s="39"/>
      <c r="M1015" s="39"/>
    </row>
    <row r="1016" spans="1:15" ht="30.2" customHeight="1" x14ac:dyDescent="0.25">
      <c r="A1016" s="143" t="s">
        <v>136</v>
      </c>
      <c r="B1016" s="64"/>
      <c r="C1016" s="64"/>
      <c r="D1016" s="46"/>
      <c r="E1016" s="46"/>
      <c r="F1016" s="46"/>
      <c r="G1016" s="46"/>
      <c r="H1016" s="46"/>
      <c r="I1016" s="46"/>
      <c r="J1016" s="46"/>
      <c r="K1016" s="68"/>
      <c r="L1016" s="39"/>
      <c r="M1016" s="39"/>
    </row>
    <row r="1017" spans="1:15" ht="30.2" customHeight="1" x14ac:dyDescent="0.25">
      <c r="A1017" s="46"/>
      <c r="B1017" s="46"/>
      <c r="C1017" s="46"/>
      <c r="D1017" s="46"/>
      <c r="E1017" s="46"/>
      <c r="F1017" s="46"/>
      <c r="G1017" s="46"/>
      <c r="H1017" s="46"/>
      <c r="I1017" s="46"/>
      <c r="J1017" s="46"/>
      <c r="K1017" s="68"/>
      <c r="L1017" s="39"/>
      <c r="M1017" s="39"/>
    </row>
    <row r="1018" spans="1:15" ht="30.2" customHeight="1" x14ac:dyDescent="0.3">
      <c r="A1018" s="352" t="s">
        <v>32</v>
      </c>
      <c r="B1018" s="233"/>
      <c r="C1018" s="233"/>
      <c r="D1018" s="354">
        <f ca="1">imzatarihi</f>
        <v>46091</v>
      </c>
      <c r="E1018" s="379" t="s">
        <v>33</v>
      </c>
      <c r="F1018" s="355" t="str">
        <f>IF(kurulusyetkilisi&gt;0,kurulusyetkilisi,"")</f>
        <v/>
      </c>
      <c r="G1018" s="46"/>
      <c r="H1018" s="46"/>
      <c r="I1018" s="46"/>
      <c r="J1018" s="46"/>
      <c r="K1018" s="68"/>
      <c r="L1018" s="39"/>
      <c r="M1018" s="39"/>
    </row>
    <row r="1019" spans="1:15" ht="30.2" customHeight="1" x14ac:dyDescent="0.3">
      <c r="A1019" s="46"/>
      <c r="B1019" s="46"/>
      <c r="C1019" s="46"/>
      <c r="D1019" s="234"/>
      <c r="E1019" s="379" t="s">
        <v>34</v>
      </c>
      <c r="F1019" s="46"/>
      <c r="G1019" s="46"/>
      <c r="H1019" s="233"/>
      <c r="I1019" s="46"/>
      <c r="J1019" s="46"/>
      <c r="K1019" s="68"/>
      <c r="L1019" s="39"/>
      <c r="M1019" s="39"/>
    </row>
    <row r="1020" spans="1:15" ht="30.2" customHeight="1" x14ac:dyDescent="0.25">
      <c r="A1020" s="46"/>
      <c r="B1020" s="46"/>
      <c r="C1020" s="46"/>
      <c r="D1020" s="46"/>
      <c r="E1020" s="46"/>
      <c r="F1020" s="46"/>
      <c r="G1020" s="46"/>
      <c r="H1020" s="46"/>
      <c r="I1020" s="46"/>
      <c r="J1020" s="46"/>
      <c r="K1020" s="68"/>
      <c r="L1020" s="39"/>
      <c r="M1020" s="39"/>
    </row>
    <row r="1021" spans="1:15" ht="30.2" customHeight="1" x14ac:dyDescent="0.25">
      <c r="A1021" s="555" t="s">
        <v>105</v>
      </c>
      <c r="B1021" s="555"/>
      <c r="C1021" s="555"/>
      <c r="D1021" s="555"/>
      <c r="E1021" s="555"/>
      <c r="F1021" s="555"/>
      <c r="G1021" s="555"/>
      <c r="H1021" s="555"/>
      <c r="I1021" s="555"/>
      <c r="J1021" s="555"/>
      <c r="K1021" s="66"/>
      <c r="L1021" s="39"/>
      <c r="M1021" s="39"/>
    </row>
    <row r="1022" spans="1:15" ht="30.2" customHeight="1" x14ac:dyDescent="0.25">
      <c r="A1022" s="508" t="str">
        <f>IF(YilDonem&lt;&gt;"",CONCATENATE(YilDonem," dönemine aittir."),"")</f>
        <v/>
      </c>
      <c r="B1022" s="508"/>
      <c r="C1022" s="508"/>
      <c r="D1022" s="508"/>
      <c r="E1022" s="508"/>
      <c r="F1022" s="508"/>
      <c r="G1022" s="508"/>
      <c r="H1022" s="508"/>
      <c r="I1022" s="508"/>
      <c r="J1022" s="508"/>
      <c r="K1022" s="66"/>
      <c r="L1022" s="39"/>
      <c r="M1022" s="39"/>
      <c r="N1022" s="71"/>
      <c r="O1022" s="71"/>
    </row>
    <row r="1023" spans="1:15" ht="30.2" customHeight="1" thickBot="1" x14ac:dyDescent="0.3">
      <c r="A1023" s="545" t="s">
        <v>129</v>
      </c>
      <c r="B1023" s="545"/>
      <c r="C1023" s="545"/>
      <c r="D1023" s="545"/>
      <c r="E1023" s="545"/>
      <c r="F1023" s="545"/>
      <c r="G1023" s="545"/>
      <c r="H1023" s="545"/>
      <c r="I1023" s="545"/>
      <c r="J1023" s="545"/>
      <c r="K1023" s="66"/>
      <c r="L1023" s="39"/>
      <c r="M1023" s="39"/>
    </row>
    <row r="1024" spans="1:15" ht="30.2" customHeight="1" thickBot="1" x14ac:dyDescent="0.3">
      <c r="A1024" s="546" t="s">
        <v>167</v>
      </c>
      <c r="B1024" s="547"/>
      <c r="C1024" s="547"/>
      <c r="D1024" s="548"/>
      <c r="E1024" s="546" t="str">
        <f>IF(ProjeNo&gt;0,ProjeNo,"")</f>
        <v/>
      </c>
      <c r="F1024" s="547"/>
      <c r="G1024" s="547"/>
      <c r="H1024" s="547"/>
      <c r="I1024" s="547"/>
      <c r="J1024" s="548"/>
      <c r="K1024" s="66"/>
      <c r="L1024" s="39"/>
      <c r="M1024" s="39"/>
    </row>
    <row r="1025" spans="1:15" ht="30.2" customHeight="1" thickBot="1" x14ac:dyDescent="0.3">
      <c r="A1025" s="549" t="s">
        <v>168</v>
      </c>
      <c r="B1025" s="550"/>
      <c r="C1025" s="550"/>
      <c r="D1025" s="551"/>
      <c r="E1025" s="552" t="str">
        <f>IF(ProjeAdi&gt;0,ProjeAdi,"")</f>
        <v/>
      </c>
      <c r="F1025" s="553"/>
      <c r="G1025" s="553"/>
      <c r="H1025" s="553"/>
      <c r="I1025" s="553"/>
      <c r="J1025" s="554"/>
      <c r="K1025" s="66"/>
      <c r="L1025" s="39"/>
      <c r="M1025" s="39"/>
    </row>
    <row r="1026" spans="1:15" s="26" customFormat="1" ht="30.2" customHeight="1" thickBot="1" x14ac:dyDescent="0.3">
      <c r="A1026" s="543" t="s">
        <v>3</v>
      </c>
      <c r="B1026" s="543" t="s">
        <v>182</v>
      </c>
      <c r="C1026" s="543" t="s">
        <v>183</v>
      </c>
      <c r="D1026" s="543" t="s">
        <v>102</v>
      </c>
      <c r="E1026" s="543" t="s">
        <v>103</v>
      </c>
      <c r="F1026" s="543" t="s">
        <v>104</v>
      </c>
      <c r="G1026" s="543" t="s">
        <v>82</v>
      </c>
      <c r="H1026" s="543" t="s">
        <v>83</v>
      </c>
      <c r="I1026" s="363" t="s">
        <v>84</v>
      </c>
      <c r="J1026" s="363" t="s">
        <v>84</v>
      </c>
      <c r="K1026" s="67"/>
      <c r="L1026" s="40"/>
      <c r="M1026" s="40"/>
      <c r="N1026" s="70"/>
      <c r="O1026" s="70"/>
    </row>
    <row r="1027" spans="1:15" ht="30.2" customHeight="1" thickBot="1" x14ac:dyDescent="0.3">
      <c r="A1027" s="559"/>
      <c r="B1027" s="544"/>
      <c r="C1027" s="544"/>
      <c r="D1027" s="559"/>
      <c r="E1027" s="559"/>
      <c r="F1027" s="559"/>
      <c r="G1027" s="559"/>
      <c r="H1027" s="559"/>
      <c r="I1027" s="395" t="s">
        <v>85</v>
      </c>
      <c r="J1027" s="395" t="s">
        <v>88</v>
      </c>
      <c r="K1027" s="66"/>
      <c r="L1027" s="39"/>
      <c r="M1027" s="39"/>
    </row>
    <row r="1028" spans="1:15" ht="30.2" customHeight="1" x14ac:dyDescent="0.25">
      <c r="A1028" s="388">
        <v>601</v>
      </c>
      <c r="B1028" s="290"/>
      <c r="C1028" s="277"/>
      <c r="D1028" s="291"/>
      <c r="E1028" s="27"/>
      <c r="F1028" s="41"/>
      <c r="G1028" s="28"/>
      <c r="H1028" s="212"/>
      <c r="I1028" s="198"/>
      <c r="J1028" s="186"/>
      <c r="K1028" s="113" t="str">
        <f>IF(AND(COUNTA(D1028:F1028)&gt;0,L1028=1),"Belge Tarihi,Belge Numarası ve KDV Dahil Tutar doldurulduktan sonra KDV Hariç Tutar doldurulabilir.","")</f>
        <v/>
      </c>
      <c r="L1028" s="115">
        <f>IF(COUNTA(G1028:H1028)+COUNTA(J1028)=3,0,1)</f>
        <v>1</v>
      </c>
      <c r="M1028" s="114">
        <f>IF(L1028=1,0,100000000)</f>
        <v>0</v>
      </c>
    </row>
    <row r="1029" spans="1:15" ht="30.2" customHeight="1" x14ac:dyDescent="0.25">
      <c r="A1029" s="390">
        <v>602</v>
      </c>
      <c r="B1029" s="292"/>
      <c r="C1029" s="278"/>
      <c r="D1029" s="293"/>
      <c r="E1029" s="19"/>
      <c r="F1029" s="20"/>
      <c r="G1029" s="42"/>
      <c r="H1029" s="213"/>
      <c r="I1029" s="199"/>
      <c r="J1029" s="193"/>
      <c r="K1029" s="113" t="str">
        <f t="shared" ref="K1029:K1047" si="90">IF(AND(COUNTA(D1029:F1029)&gt;0,L1029=1),"Belge Tarihi,Belge Numarası ve KDV Dahil Tutar doldurulduktan sonra KDV Hariç Tutar doldurulabilir.","")</f>
        <v/>
      </c>
      <c r="L1029" s="115">
        <f t="shared" ref="L1029:L1047" si="91">IF(COUNTA(G1029:H1029)+COUNTA(J1029)=3,0,1)</f>
        <v>1</v>
      </c>
      <c r="M1029" s="114">
        <f t="shared" ref="M1029:M1047" si="92">IF(L1029=1,0,100000000)</f>
        <v>0</v>
      </c>
    </row>
    <row r="1030" spans="1:15" ht="30.2" customHeight="1" x14ac:dyDescent="0.25">
      <c r="A1030" s="390">
        <v>603</v>
      </c>
      <c r="B1030" s="292"/>
      <c r="C1030" s="278"/>
      <c r="D1030" s="293"/>
      <c r="E1030" s="19"/>
      <c r="F1030" s="20"/>
      <c r="G1030" s="42"/>
      <c r="H1030" s="213"/>
      <c r="I1030" s="199"/>
      <c r="J1030" s="193"/>
      <c r="K1030" s="113" t="str">
        <f t="shared" si="90"/>
        <v/>
      </c>
      <c r="L1030" s="115">
        <f t="shared" si="91"/>
        <v>1</v>
      </c>
      <c r="M1030" s="114">
        <f t="shared" si="92"/>
        <v>0</v>
      </c>
    </row>
    <row r="1031" spans="1:15" ht="30.2" customHeight="1" x14ac:dyDescent="0.25">
      <c r="A1031" s="390">
        <v>604</v>
      </c>
      <c r="B1031" s="292"/>
      <c r="C1031" s="278"/>
      <c r="D1031" s="293"/>
      <c r="E1031" s="19"/>
      <c r="F1031" s="20"/>
      <c r="G1031" s="42"/>
      <c r="H1031" s="213"/>
      <c r="I1031" s="199"/>
      <c r="J1031" s="193"/>
      <c r="K1031" s="113" t="str">
        <f t="shared" si="90"/>
        <v/>
      </c>
      <c r="L1031" s="115">
        <f t="shared" si="91"/>
        <v>1</v>
      </c>
      <c r="M1031" s="114">
        <f t="shared" si="92"/>
        <v>0</v>
      </c>
    </row>
    <row r="1032" spans="1:15" ht="30.2" customHeight="1" x14ac:dyDescent="0.25">
      <c r="A1032" s="390">
        <v>605</v>
      </c>
      <c r="B1032" s="292"/>
      <c r="C1032" s="278"/>
      <c r="D1032" s="293"/>
      <c r="E1032" s="19"/>
      <c r="F1032" s="20"/>
      <c r="G1032" s="42"/>
      <c r="H1032" s="213"/>
      <c r="I1032" s="199"/>
      <c r="J1032" s="193"/>
      <c r="K1032" s="113" t="str">
        <f t="shared" si="90"/>
        <v/>
      </c>
      <c r="L1032" s="115">
        <f t="shared" si="91"/>
        <v>1</v>
      </c>
      <c r="M1032" s="114">
        <f t="shared" si="92"/>
        <v>0</v>
      </c>
    </row>
    <row r="1033" spans="1:15" ht="30.2" customHeight="1" x14ac:dyDescent="0.25">
      <c r="A1033" s="390">
        <v>606</v>
      </c>
      <c r="B1033" s="292"/>
      <c r="C1033" s="278"/>
      <c r="D1033" s="293"/>
      <c r="E1033" s="19"/>
      <c r="F1033" s="20"/>
      <c r="G1033" s="42"/>
      <c r="H1033" s="213"/>
      <c r="I1033" s="199"/>
      <c r="J1033" s="193"/>
      <c r="K1033" s="113" t="str">
        <f t="shared" si="90"/>
        <v/>
      </c>
      <c r="L1033" s="115">
        <f t="shared" si="91"/>
        <v>1</v>
      </c>
      <c r="M1033" s="114">
        <f t="shared" si="92"/>
        <v>0</v>
      </c>
    </row>
    <row r="1034" spans="1:15" ht="30.2" customHeight="1" x14ac:dyDescent="0.25">
      <c r="A1034" s="390">
        <v>607</v>
      </c>
      <c r="B1034" s="292"/>
      <c r="C1034" s="278"/>
      <c r="D1034" s="293"/>
      <c r="E1034" s="19"/>
      <c r="F1034" s="20"/>
      <c r="G1034" s="42"/>
      <c r="H1034" s="213"/>
      <c r="I1034" s="199"/>
      <c r="J1034" s="193"/>
      <c r="K1034" s="113" t="str">
        <f t="shared" si="90"/>
        <v/>
      </c>
      <c r="L1034" s="115">
        <f t="shared" si="91"/>
        <v>1</v>
      </c>
      <c r="M1034" s="114">
        <f t="shared" si="92"/>
        <v>0</v>
      </c>
    </row>
    <row r="1035" spans="1:15" ht="30.2" customHeight="1" x14ac:dyDescent="0.25">
      <c r="A1035" s="390">
        <v>608</v>
      </c>
      <c r="B1035" s="292"/>
      <c r="C1035" s="278"/>
      <c r="D1035" s="293"/>
      <c r="E1035" s="19"/>
      <c r="F1035" s="20"/>
      <c r="G1035" s="42"/>
      <c r="H1035" s="213"/>
      <c r="I1035" s="199"/>
      <c r="J1035" s="193"/>
      <c r="K1035" s="113" t="str">
        <f t="shared" si="90"/>
        <v/>
      </c>
      <c r="L1035" s="115">
        <f t="shared" si="91"/>
        <v>1</v>
      </c>
      <c r="M1035" s="114">
        <f t="shared" si="92"/>
        <v>0</v>
      </c>
    </row>
    <row r="1036" spans="1:15" ht="30.2" customHeight="1" x14ac:dyDescent="0.25">
      <c r="A1036" s="390">
        <v>609</v>
      </c>
      <c r="B1036" s="292"/>
      <c r="C1036" s="278"/>
      <c r="D1036" s="293"/>
      <c r="E1036" s="19"/>
      <c r="F1036" s="20"/>
      <c r="G1036" s="42"/>
      <c r="H1036" s="213"/>
      <c r="I1036" s="199"/>
      <c r="J1036" s="193"/>
      <c r="K1036" s="113" t="str">
        <f t="shared" si="90"/>
        <v/>
      </c>
      <c r="L1036" s="115">
        <f t="shared" si="91"/>
        <v>1</v>
      </c>
      <c r="M1036" s="114">
        <f t="shared" si="92"/>
        <v>0</v>
      </c>
    </row>
    <row r="1037" spans="1:15" ht="30.2" customHeight="1" x14ac:dyDescent="0.25">
      <c r="A1037" s="390">
        <v>610</v>
      </c>
      <c r="B1037" s="292"/>
      <c r="C1037" s="278"/>
      <c r="D1037" s="293"/>
      <c r="E1037" s="19"/>
      <c r="F1037" s="20"/>
      <c r="G1037" s="42"/>
      <c r="H1037" s="213"/>
      <c r="I1037" s="199"/>
      <c r="J1037" s="193"/>
      <c r="K1037" s="113" t="str">
        <f t="shared" si="90"/>
        <v/>
      </c>
      <c r="L1037" s="115">
        <f t="shared" si="91"/>
        <v>1</v>
      </c>
      <c r="M1037" s="114">
        <f t="shared" si="92"/>
        <v>0</v>
      </c>
    </row>
    <row r="1038" spans="1:15" ht="30.2" customHeight="1" x14ac:dyDescent="0.25">
      <c r="A1038" s="390">
        <v>611</v>
      </c>
      <c r="B1038" s="292"/>
      <c r="C1038" s="278"/>
      <c r="D1038" s="293"/>
      <c r="E1038" s="19"/>
      <c r="F1038" s="20"/>
      <c r="G1038" s="42"/>
      <c r="H1038" s="213"/>
      <c r="I1038" s="199"/>
      <c r="J1038" s="193"/>
      <c r="K1038" s="113" t="str">
        <f t="shared" si="90"/>
        <v/>
      </c>
      <c r="L1038" s="115">
        <f t="shared" si="91"/>
        <v>1</v>
      </c>
      <c r="M1038" s="114">
        <f t="shared" si="92"/>
        <v>0</v>
      </c>
    </row>
    <row r="1039" spans="1:15" ht="30.2" customHeight="1" x14ac:dyDescent="0.25">
      <c r="A1039" s="390">
        <v>612</v>
      </c>
      <c r="B1039" s="292"/>
      <c r="C1039" s="278"/>
      <c r="D1039" s="293"/>
      <c r="E1039" s="19"/>
      <c r="F1039" s="20"/>
      <c r="G1039" s="42"/>
      <c r="H1039" s="213"/>
      <c r="I1039" s="199"/>
      <c r="J1039" s="193"/>
      <c r="K1039" s="113" t="str">
        <f t="shared" si="90"/>
        <v/>
      </c>
      <c r="L1039" s="115">
        <f t="shared" si="91"/>
        <v>1</v>
      </c>
      <c r="M1039" s="114">
        <f t="shared" si="92"/>
        <v>0</v>
      </c>
    </row>
    <row r="1040" spans="1:15" ht="30.2" customHeight="1" x14ac:dyDescent="0.25">
      <c r="A1040" s="390">
        <v>613</v>
      </c>
      <c r="B1040" s="292"/>
      <c r="C1040" s="278"/>
      <c r="D1040" s="293"/>
      <c r="E1040" s="19"/>
      <c r="F1040" s="20"/>
      <c r="G1040" s="42"/>
      <c r="H1040" s="213"/>
      <c r="I1040" s="199"/>
      <c r="J1040" s="193"/>
      <c r="K1040" s="113" t="str">
        <f t="shared" si="90"/>
        <v/>
      </c>
      <c r="L1040" s="115">
        <f t="shared" si="91"/>
        <v>1</v>
      </c>
      <c r="M1040" s="114">
        <f t="shared" si="92"/>
        <v>0</v>
      </c>
    </row>
    <row r="1041" spans="1:14" ht="30.2" customHeight="1" x14ac:dyDescent="0.25">
      <c r="A1041" s="390">
        <v>614</v>
      </c>
      <c r="B1041" s="292"/>
      <c r="C1041" s="278"/>
      <c r="D1041" s="293"/>
      <c r="E1041" s="19"/>
      <c r="F1041" s="20"/>
      <c r="G1041" s="42"/>
      <c r="H1041" s="213"/>
      <c r="I1041" s="199"/>
      <c r="J1041" s="193"/>
      <c r="K1041" s="113" t="str">
        <f t="shared" si="90"/>
        <v/>
      </c>
      <c r="L1041" s="115">
        <f t="shared" si="91"/>
        <v>1</v>
      </c>
      <c r="M1041" s="114">
        <f t="shared" si="92"/>
        <v>0</v>
      </c>
    </row>
    <row r="1042" spans="1:14" ht="30.2" customHeight="1" x14ac:dyDescent="0.25">
      <c r="A1042" s="390">
        <v>615</v>
      </c>
      <c r="B1042" s="292"/>
      <c r="C1042" s="278"/>
      <c r="D1042" s="293"/>
      <c r="E1042" s="19"/>
      <c r="F1042" s="20"/>
      <c r="G1042" s="42"/>
      <c r="H1042" s="213"/>
      <c r="I1042" s="199"/>
      <c r="J1042" s="193"/>
      <c r="K1042" s="113" t="str">
        <f t="shared" si="90"/>
        <v/>
      </c>
      <c r="L1042" s="115">
        <f t="shared" si="91"/>
        <v>1</v>
      </c>
      <c r="M1042" s="114">
        <f t="shared" si="92"/>
        <v>0</v>
      </c>
    </row>
    <row r="1043" spans="1:14" ht="30.2" customHeight="1" x14ac:dyDescent="0.25">
      <c r="A1043" s="390">
        <v>616</v>
      </c>
      <c r="B1043" s="292"/>
      <c r="C1043" s="278"/>
      <c r="D1043" s="293"/>
      <c r="E1043" s="19"/>
      <c r="F1043" s="20"/>
      <c r="G1043" s="42"/>
      <c r="H1043" s="213"/>
      <c r="I1043" s="199"/>
      <c r="J1043" s="193"/>
      <c r="K1043" s="113" t="str">
        <f t="shared" si="90"/>
        <v/>
      </c>
      <c r="L1043" s="115">
        <f t="shared" si="91"/>
        <v>1</v>
      </c>
      <c r="M1043" s="114">
        <f t="shared" si="92"/>
        <v>0</v>
      </c>
    </row>
    <row r="1044" spans="1:14" ht="30.2" customHeight="1" x14ac:dyDescent="0.25">
      <c r="A1044" s="390">
        <v>617</v>
      </c>
      <c r="B1044" s="292"/>
      <c r="C1044" s="278"/>
      <c r="D1044" s="293"/>
      <c r="E1044" s="19"/>
      <c r="F1044" s="20"/>
      <c r="G1044" s="42"/>
      <c r="H1044" s="213"/>
      <c r="I1044" s="199"/>
      <c r="J1044" s="193"/>
      <c r="K1044" s="113" t="str">
        <f t="shared" si="90"/>
        <v/>
      </c>
      <c r="L1044" s="115">
        <f t="shared" si="91"/>
        <v>1</v>
      </c>
      <c r="M1044" s="114">
        <f t="shared" si="92"/>
        <v>0</v>
      </c>
    </row>
    <row r="1045" spans="1:14" ht="30.2" customHeight="1" x14ac:dyDescent="0.25">
      <c r="A1045" s="390">
        <v>618</v>
      </c>
      <c r="B1045" s="292"/>
      <c r="C1045" s="278"/>
      <c r="D1045" s="293"/>
      <c r="E1045" s="19"/>
      <c r="F1045" s="20"/>
      <c r="G1045" s="42"/>
      <c r="H1045" s="213"/>
      <c r="I1045" s="199"/>
      <c r="J1045" s="193"/>
      <c r="K1045" s="113" t="str">
        <f t="shared" si="90"/>
        <v/>
      </c>
      <c r="L1045" s="115">
        <f t="shared" si="91"/>
        <v>1</v>
      </c>
      <c r="M1045" s="114">
        <f t="shared" si="92"/>
        <v>0</v>
      </c>
    </row>
    <row r="1046" spans="1:14" ht="30.2" customHeight="1" x14ac:dyDescent="0.25">
      <c r="A1046" s="390">
        <v>619</v>
      </c>
      <c r="B1046" s="292"/>
      <c r="C1046" s="278"/>
      <c r="D1046" s="293"/>
      <c r="E1046" s="19"/>
      <c r="F1046" s="20"/>
      <c r="G1046" s="42"/>
      <c r="H1046" s="213"/>
      <c r="I1046" s="199"/>
      <c r="J1046" s="193"/>
      <c r="K1046" s="113" t="str">
        <f t="shared" si="90"/>
        <v/>
      </c>
      <c r="L1046" s="115">
        <f t="shared" si="91"/>
        <v>1</v>
      </c>
      <c r="M1046" s="114">
        <f t="shared" si="92"/>
        <v>0</v>
      </c>
    </row>
    <row r="1047" spans="1:14" ht="30.2" customHeight="1" thickBot="1" x14ac:dyDescent="0.3">
      <c r="A1047" s="391">
        <v>620</v>
      </c>
      <c r="B1047" s="294"/>
      <c r="C1047" s="279"/>
      <c r="D1047" s="295"/>
      <c r="E1047" s="21"/>
      <c r="F1047" s="22"/>
      <c r="G1047" s="44"/>
      <c r="H1047" s="214"/>
      <c r="I1047" s="200"/>
      <c r="J1047" s="194"/>
      <c r="K1047" s="113" t="str">
        <f t="shared" si="90"/>
        <v/>
      </c>
      <c r="L1047" s="115">
        <f t="shared" si="91"/>
        <v>1</v>
      </c>
      <c r="M1047" s="114">
        <f t="shared" si="92"/>
        <v>0</v>
      </c>
    </row>
    <row r="1048" spans="1:14" ht="30.2" customHeight="1" thickBot="1" x14ac:dyDescent="0.3">
      <c r="A1048" s="46"/>
      <c r="B1048" s="46"/>
      <c r="C1048" s="46"/>
      <c r="D1048" s="46"/>
      <c r="E1048" s="46"/>
      <c r="F1048" s="46"/>
      <c r="G1048" s="46"/>
      <c r="H1048" s="376" t="s">
        <v>35</v>
      </c>
      <c r="I1048" s="195">
        <f>SUM(I1028:I1047)+I1014</f>
        <v>0</v>
      </c>
      <c r="J1048" s="222"/>
      <c r="K1048" s="68"/>
      <c r="L1048" s="112">
        <f>IF(I1048&gt;I1014,ROW(A1054),0)</f>
        <v>0</v>
      </c>
      <c r="M1048" s="39"/>
      <c r="N1048" s="109">
        <f>IF(I1048&gt;I1014,ROW(A1054),0)</f>
        <v>0</v>
      </c>
    </row>
    <row r="1049" spans="1:14" ht="30.2" customHeight="1" x14ac:dyDescent="0.25">
      <c r="A1049" s="46"/>
      <c r="B1049" s="46"/>
      <c r="C1049" s="46"/>
      <c r="D1049" s="46"/>
      <c r="E1049" s="46"/>
      <c r="F1049" s="46"/>
      <c r="G1049" s="46"/>
      <c r="H1049" s="46"/>
      <c r="I1049" s="46"/>
      <c r="J1049" s="46"/>
      <c r="K1049" s="68"/>
      <c r="L1049" s="39"/>
      <c r="M1049" s="39"/>
    </row>
    <row r="1050" spans="1:14" ht="30.2" customHeight="1" x14ac:dyDescent="0.25">
      <c r="A1050" s="143" t="s">
        <v>136</v>
      </c>
      <c r="B1050" s="64"/>
      <c r="C1050" s="64"/>
      <c r="D1050" s="46"/>
      <c r="E1050" s="46"/>
      <c r="F1050" s="46"/>
      <c r="G1050" s="46"/>
      <c r="H1050" s="46"/>
      <c r="I1050" s="46"/>
      <c r="J1050" s="46"/>
      <c r="K1050" s="68"/>
      <c r="L1050" s="39"/>
      <c r="M1050" s="39"/>
    </row>
    <row r="1051" spans="1:14" ht="30.2" customHeight="1" x14ac:dyDescent="0.25">
      <c r="A1051" s="46"/>
      <c r="B1051" s="46"/>
      <c r="C1051" s="46"/>
      <c r="D1051" s="46"/>
      <c r="E1051" s="46"/>
      <c r="F1051" s="46"/>
      <c r="G1051" s="46"/>
      <c r="H1051" s="46"/>
      <c r="I1051" s="46"/>
      <c r="J1051" s="46"/>
      <c r="K1051" s="68"/>
      <c r="L1051" s="39"/>
      <c r="M1051" s="39"/>
    </row>
    <row r="1052" spans="1:14" ht="30.2" customHeight="1" x14ac:dyDescent="0.3">
      <c r="A1052" s="352" t="s">
        <v>32</v>
      </c>
      <c r="B1052" s="233"/>
      <c r="C1052" s="233"/>
      <c r="D1052" s="354">
        <f ca="1">imzatarihi</f>
        <v>46091</v>
      </c>
      <c r="E1052" s="379" t="s">
        <v>33</v>
      </c>
      <c r="F1052" s="355" t="str">
        <f>IF(kurulusyetkilisi&gt;0,kurulusyetkilisi,"")</f>
        <v/>
      </c>
      <c r="G1052" s="46"/>
      <c r="H1052" s="46"/>
      <c r="I1052" s="46"/>
      <c r="J1052" s="46"/>
      <c r="K1052" s="68"/>
      <c r="L1052" s="39"/>
      <c r="M1052" s="39"/>
    </row>
    <row r="1053" spans="1:14" ht="30.2" customHeight="1" x14ac:dyDescent="0.3">
      <c r="A1053" s="46"/>
      <c r="B1053" s="46"/>
      <c r="C1053" s="46"/>
      <c r="D1053" s="234"/>
      <c r="E1053" s="379" t="s">
        <v>34</v>
      </c>
      <c r="F1053" s="46"/>
      <c r="G1053" s="46"/>
      <c r="H1053" s="233"/>
      <c r="I1053" s="46"/>
      <c r="J1053" s="46"/>
      <c r="K1053" s="68"/>
      <c r="L1053" s="39"/>
      <c r="M1053" s="39"/>
    </row>
    <row r="1054" spans="1:14" ht="30.2" customHeight="1" x14ac:dyDescent="0.25">
      <c r="A1054" s="46"/>
      <c r="B1054" s="46"/>
      <c r="C1054" s="46"/>
      <c r="D1054" s="46"/>
      <c r="E1054" s="46"/>
      <c r="F1054" s="46"/>
      <c r="G1054" s="46"/>
      <c r="H1054" s="46"/>
      <c r="I1054" s="46"/>
      <c r="J1054" s="46"/>
      <c r="K1054" s="68"/>
      <c r="L1054" s="39"/>
      <c r="M1054" s="39"/>
    </row>
    <row r="1055" spans="1:14" ht="30.2" customHeight="1" x14ac:dyDescent="0.25">
      <c r="A1055" s="555" t="s">
        <v>105</v>
      </c>
      <c r="B1055" s="555"/>
      <c r="C1055" s="555"/>
      <c r="D1055" s="555"/>
      <c r="E1055" s="555"/>
      <c r="F1055" s="555"/>
      <c r="G1055" s="555"/>
      <c r="H1055" s="555"/>
      <c r="I1055" s="555"/>
      <c r="J1055" s="555"/>
      <c r="K1055" s="66"/>
      <c r="L1055" s="39"/>
      <c r="M1055" s="39"/>
    </row>
    <row r="1056" spans="1:14" ht="30.2" customHeight="1" x14ac:dyDescent="0.25">
      <c r="A1056" s="508" t="str">
        <f>IF(YilDonem&lt;&gt;"",CONCATENATE(YilDonem," dönemine aittir."),"")</f>
        <v/>
      </c>
      <c r="B1056" s="508"/>
      <c r="C1056" s="508"/>
      <c r="D1056" s="508"/>
      <c r="E1056" s="508"/>
      <c r="F1056" s="508"/>
      <c r="G1056" s="508"/>
      <c r="H1056" s="508"/>
      <c r="I1056" s="508"/>
      <c r="J1056" s="508"/>
      <c r="K1056" s="66"/>
      <c r="L1056" s="39"/>
      <c r="M1056" s="39"/>
    </row>
    <row r="1057" spans="1:15" ht="30.2" customHeight="1" thickBot="1" x14ac:dyDescent="0.3">
      <c r="A1057" s="545" t="s">
        <v>129</v>
      </c>
      <c r="B1057" s="545"/>
      <c r="C1057" s="545"/>
      <c r="D1057" s="545"/>
      <c r="E1057" s="545"/>
      <c r="F1057" s="545"/>
      <c r="G1057" s="545"/>
      <c r="H1057" s="545"/>
      <c r="I1057" s="545"/>
      <c r="J1057" s="545"/>
      <c r="K1057" s="66"/>
      <c r="L1057" s="39"/>
      <c r="M1057" s="39"/>
      <c r="N1057" s="71"/>
      <c r="O1057" s="71"/>
    </row>
    <row r="1058" spans="1:15" ht="30.2" customHeight="1" thickBot="1" x14ac:dyDescent="0.3">
      <c r="A1058" s="546" t="s">
        <v>167</v>
      </c>
      <c r="B1058" s="547"/>
      <c r="C1058" s="547"/>
      <c r="D1058" s="548"/>
      <c r="E1058" s="546" t="str">
        <f>IF(ProjeNo&gt;0,ProjeNo,"")</f>
        <v/>
      </c>
      <c r="F1058" s="547"/>
      <c r="G1058" s="547"/>
      <c r="H1058" s="547"/>
      <c r="I1058" s="547"/>
      <c r="J1058" s="548"/>
      <c r="K1058" s="66"/>
      <c r="L1058" s="39"/>
      <c r="M1058" s="39"/>
    </row>
    <row r="1059" spans="1:15" ht="30.2" customHeight="1" thickBot="1" x14ac:dyDescent="0.3">
      <c r="A1059" s="549" t="s">
        <v>168</v>
      </c>
      <c r="B1059" s="550"/>
      <c r="C1059" s="550"/>
      <c r="D1059" s="551"/>
      <c r="E1059" s="552" t="str">
        <f>IF(ProjeAdi&gt;0,ProjeAdi,"")</f>
        <v/>
      </c>
      <c r="F1059" s="553"/>
      <c r="G1059" s="553"/>
      <c r="H1059" s="553"/>
      <c r="I1059" s="553"/>
      <c r="J1059" s="554"/>
      <c r="K1059" s="66"/>
      <c r="L1059" s="39"/>
      <c r="M1059" s="39"/>
    </row>
    <row r="1060" spans="1:15" s="26" customFormat="1" ht="30.2" customHeight="1" thickBot="1" x14ac:dyDescent="0.3">
      <c r="A1060" s="543" t="s">
        <v>3</v>
      </c>
      <c r="B1060" s="543" t="s">
        <v>182</v>
      </c>
      <c r="C1060" s="543" t="s">
        <v>183</v>
      </c>
      <c r="D1060" s="543" t="s">
        <v>102</v>
      </c>
      <c r="E1060" s="543" t="s">
        <v>103</v>
      </c>
      <c r="F1060" s="543" t="s">
        <v>104</v>
      </c>
      <c r="G1060" s="543" t="s">
        <v>82</v>
      </c>
      <c r="H1060" s="543" t="s">
        <v>83</v>
      </c>
      <c r="I1060" s="363" t="s">
        <v>84</v>
      </c>
      <c r="J1060" s="363" t="s">
        <v>84</v>
      </c>
      <c r="K1060" s="67"/>
      <c r="L1060" s="40"/>
      <c r="M1060" s="40"/>
      <c r="N1060" s="70"/>
      <c r="O1060" s="70"/>
    </row>
    <row r="1061" spans="1:15" ht="30.2" customHeight="1" thickBot="1" x14ac:dyDescent="0.3">
      <c r="A1061" s="559"/>
      <c r="B1061" s="544"/>
      <c r="C1061" s="544"/>
      <c r="D1061" s="559"/>
      <c r="E1061" s="559"/>
      <c r="F1061" s="559"/>
      <c r="G1061" s="559"/>
      <c r="H1061" s="559"/>
      <c r="I1061" s="395" t="s">
        <v>85</v>
      </c>
      <c r="J1061" s="395" t="s">
        <v>88</v>
      </c>
      <c r="K1061" s="66"/>
      <c r="L1061" s="39"/>
      <c r="M1061" s="39"/>
    </row>
    <row r="1062" spans="1:15" ht="30.2" customHeight="1" x14ac:dyDescent="0.25">
      <c r="A1062" s="388">
        <v>621</v>
      </c>
      <c r="B1062" s="290"/>
      <c r="C1062" s="277"/>
      <c r="D1062" s="291"/>
      <c r="E1062" s="27"/>
      <c r="F1062" s="41"/>
      <c r="G1062" s="28"/>
      <c r="H1062" s="212"/>
      <c r="I1062" s="198"/>
      <c r="J1062" s="186"/>
      <c r="K1062" s="113" t="str">
        <f>IF(AND(COUNTA(D1062:F1062)&gt;0,L1062=1),"Belge Tarihi,Belge Numarası ve KDV Dahil Tutar doldurulduktan sonra KDV Hariç Tutar doldurulabilir.","")</f>
        <v/>
      </c>
      <c r="L1062" s="115">
        <f>IF(COUNTA(G1062:H1062)+COUNTA(J1062)=3,0,1)</f>
        <v>1</v>
      </c>
      <c r="M1062" s="114">
        <f>IF(L1062=1,0,100000000)</f>
        <v>0</v>
      </c>
    </row>
    <row r="1063" spans="1:15" ht="30.2" customHeight="1" x14ac:dyDescent="0.25">
      <c r="A1063" s="390">
        <v>622</v>
      </c>
      <c r="B1063" s="292"/>
      <c r="C1063" s="278"/>
      <c r="D1063" s="293"/>
      <c r="E1063" s="19"/>
      <c r="F1063" s="20"/>
      <c r="G1063" s="42"/>
      <c r="H1063" s="213"/>
      <c r="I1063" s="199"/>
      <c r="J1063" s="193"/>
      <c r="K1063" s="113" t="str">
        <f t="shared" ref="K1063:K1081" si="93">IF(AND(COUNTA(D1063:F1063)&gt;0,L1063=1),"Belge Tarihi,Belge Numarası ve KDV Dahil Tutar doldurulduktan sonra KDV Hariç Tutar doldurulabilir.","")</f>
        <v/>
      </c>
      <c r="L1063" s="115">
        <f t="shared" ref="L1063:L1081" si="94">IF(COUNTA(G1063:H1063)+COUNTA(J1063)=3,0,1)</f>
        <v>1</v>
      </c>
      <c r="M1063" s="114">
        <f t="shared" ref="M1063:M1081" si="95">IF(L1063=1,0,100000000)</f>
        <v>0</v>
      </c>
    </row>
    <row r="1064" spans="1:15" ht="30.2" customHeight="1" x14ac:dyDescent="0.25">
      <c r="A1064" s="390">
        <v>623</v>
      </c>
      <c r="B1064" s="292"/>
      <c r="C1064" s="278"/>
      <c r="D1064" s="293"/>
      <c r="E1064" s="19"/>
      <c r="F1064" s="20"/>
      <c r="G1064" s="42"/>
      <c r="H1064" s="213"/>
      <c r="I1064" s="199"/>
      <c r="J1064" s="193"/>
      <c r="K1064" s="113" t="str">
        <f t="shared" si="93"/>
        <v/>
      </c>
      <c r="L1064" s="115">
        <f t="shared" si="94"/>
        <v>1</v>
      </c>
      <c r="M1064" s="114">
        <f t="shared" si="95"/>
        <v>0</v>
      </c>
    </row>
    <row r="1065" spans="1:15" ht="30.2" customHeight="1" x14ac:dyDescent="0.25">
      <c r="A1065" s="390">
        <v>624</v>
      </c>
      <c r="B1065" s="292"/>
      <c r="C1065" s="278"/>
      <c r="D1065" s="293"/>
      <c r="E1065" s="19"/>
      <c r="F1065" s="20"/>
      <c r="G1065" s="42"/>
      <c r="H1065" s="213"/>
      <c r="I1065" s="199"/>
      <c r="J1065" s="193"/>
      <c r="K1065" s="113" t="str">
        <f t="shared" si="93"/>
        <v/>
      </c>
      <c r="L1065" s="115">
        <f t="shared" si="94"/>
        <v>1</v>
      </c>
      <c r="M1065" s="114">
        <f t="shared" si="95"/>
        <v>0</v>
      </c>
    </row>
    <row r="1066" spans="1:15" ht="30.2" customHeight="1" x14ac:dyDescent="0.25">
      <c r="A1066" s="390">
        <v>625</v>
      </c>
      <c r="B1066" s="292"/>
      <c r="C1066" s="278"/>
      <c r="D1066" s="293"/>
      <c r="E1066" s="19"/>
      <c r="F1066" s="20"/>
      <c r="G1066" s="42"/>
      <c r="H1066" s="213"/>
      <c r="I1066" s="199"/>
      <c r="J1066" s="193"/>
      <c r="K1066" s="113" t="str">
        <f t="shared" si="93"/>
        <v/>
      </c>
      <c r="L1066" s="115">
        <f t="shared" si="94"/>
        <v>1</v>
      </c>
      <c r="M1066" s="114">
        <f t="shared" si="95"/>
        <v>0</v>
      </c>
    </row>
    <row r="1067" spans="1:15" ht="30.2" customHeight="1" x14ac:dyDescent="0.25">
      <c r="A1067" s="390">
        <v>626</v>
      </c>
      <c r="B1067" s="292"/>
      <c r="C1067" s="278"/>
      <c r="D1067" s="293"/>
      <c r="E1067" s="19"/>
      <c r="F1067" s="20"/>
      <c r="G1067" s="42"/>
      <c r="H1067" s="213"/>
      <c r="I1067" s="199"/>
      <c r="J1067" s="193"/>
      <c r="K1067" s="113" t="str">
        <f t="shared" si="93"/>
        <v/>
      </c>
      <c r="L1067" s="115">
        <f t="shared" si="94"/>
        <v>1</v>
      </c>
      <c r="M1067" s="114">
        <f t="shared" si="95"/>
        <v>0</v>
      </c>
    </row>
    <row r="1068" spans="1:15" ht="30.2" customHeight="1" x14ac:dyDescent="0.25">
      <c r="A1068" s="390">
        <v>627</v>
      </c>
      <c r="B1068" s="292"/>
      <c r="C1068" s="278"/>
      <c r="D1068" s="293"/>
      <c r="E1068" s="19"/>
      <c r="F1068" s="20"/>
      <c r="G1068" s="42"/>
      <c r="H1068" s="213"/>
      <c r="I1068" s="199"/>
      <c r="J1068" s="193"/>
      <c r="K1068" s="113" t="str">
        <f t="shared" si="93"/>
        <v/>
      </c>
      <c r="L1068" s="115">
        <f t="shared" si="94"/>
        <v>1</v>
      </c>
      <c r="M1068" s="114">
        <f t="shared" si="95"/>
        <v>0</v>
      </c>
    </row>
    <row r="1069" spans="1:15" ht="30.2" customHeight="1" x14ac:dyDescent="0.25">
      <c r="A1069" s="390">
        <v>628</v>
      </c>
      <c r="B1069" s="292"/>
      <c r="C1069" s="278"/>
      <c r="D1069" s="293"/>
      <c r="E1069" s="19"/>
      <c r="F1069" s="20"/>
      <c r="G1069" s="42"/>
      <c r="H1069" s="213"/>
      <c r="I1069" s="199"/>
      <c r="J1069" s="193"/>
      <c r="K1069" s="113" t="str">
        <f t="shared" si="93"/>
        <v/>
      </c>
      <c r="L1069" s="115">
        <f t="shared" si="94"/>
        <v>1</v>
      </c>
      <c r="M1069" s="114">
        <f t="shared" si="95"/>
        <v>0</v>
      </c>
    </row>
    <row r="1070" spans="1:15" ht="30.2" customHeight="1" x14ac:dyDescent="0.25">
      <c r="A1070" s="390">
        <v>629</v>
      </c>
      <c r="B1070" s="292"/>
      <c r="C1070" s="278"/>
      <c r="D1070" s="293"/>
      <c r="E1070" s="19"/>
      <c r="F1070" s="20"/>
      <c r="G1070" s="42"/>
      <c r="H1070" s="213"/>
      <c r="I1070" s="199"/>
      <c r="J1070" s="193"/>
      <c r="K1070" s="113" t="str">
        <f t="shared" si="93"/>
        <v/>
      </c>
      <c r="L1070" s="115">
        <f t="shared" si="94"/>
        <v>1</v>
      </c>
      <c r="M1070" s="114">
        <f t="shared" si="95"/>
        <v>0</v>
      </c>
    </row>
    <row r="1071" spans="1:15" ht="30.2" customHeight="1" x14ac:dyDescent="0.25">
      <c r="A1071" s="390">
        <v>630</v>
      </c>
      <c r="B1071" s="292"/>
      <c r="C1071" s="278"/>
      <c r="D1071" s="293"/>
      <c r="E1071" s="19"/>
      <c r="F1071" s="20"/>
      <c r="G1071" s="42"/>
      <c r="H1071" s="213"/>
      <c r="I1071" s="199"/>
      <c r="J1071" s="193"/>
      <c r="K1071" s="113" t="str">
        <f t="shared" si="93"/>
        <v/>
      </c>
      <c r="L1071" s="115">
        <f t="shared" si="94"/>
        <v>1</v>
      </c>
      <c r="M1071" s="114">
        <f t="shared" si="95"/>
        <v>0</v>
      </c>
    </row>
    <row r="1072" spans="1:15" ht="30.2" customHeight="1" x14ac:dyDescent="0.25">
      <c r="A1072" s="390">
        <v>631</v>
      </c>
      <c r="B1072" s="292"/>
      <c r="C1072" s="278"/>
      <c r="D1072" s="293"/>
      <c r="E1072" s="19"/>
      <c r="F1072" s="20"/>
      <c r="G1072" s="42"/>
      <c r="H1072" s="213"/>
      <c r="I1072" s="199"/>
      <c r="J1072" s="193"/>
      <c r="K1072" s="113" t="str">
        <f t="shared" si="93"/>
        <v/>
      </c>
      <c r="L1072" s="115">
        <f t="shared" si="94"/>
        <v>1</v>
      </c>
      <c r="M1072" s="114">
        <f t="shared" si="95"/>
        <v>0</v>
      </c>
    </row>
    <row r="1073" spans="1:14" ht="30.2" customHeight="1" x14ac:dyDescent="0.25">
      <c r="A1073" s="390">
        <v>632</v>
      </c>
      <c r="B1073" s="292"/>
      <c r="C1073" s="278"/>
      <c r="D1073" s="293"/>
      <c r="E1073" s="19"/>
      <c r="F1073" s="20"/>
      <c r="G1073" s="42"/>
      <c r="H1073" s="213"/>
      <c r="I1073" s="199"/>
      <c r="J1073" s="193"/>
      <c r="K1073" s="113" t="str">
        <f t="shared" si="93"/>
        <v/>
      </c>
      <c r="L1073" s="115">
        <f t="shared" si="94"/>
        <v>1</v>
      </c>
      <c r="M1073" s="114">
        <f t="shared" si="95"/>
        <v>0</v>
      </c>
    </row>
    <row r="1074" spans="1:14" ht="30.2" customHeight="1" x14ac:dyDescent="0.25">
      <c r="A1074" s="390">
        <v>633</v>
      </c>
      <c r="B1074" s="292"/>
      <c r="C1074" s="278"/>
      <c r="D1074" s="293"/>
      <c r="E1074" s="19"/>
      <c r="F1074" s="20"/>
      <c r="G1074" s="42"/>
      <c r="H1074" s="213"/>
      <c r="I1074" s="199"/>
      <c r="J1074" s="193"/>
      <c r="K1074" s="113" t="str">
        <f t="shared" si="93"/>
        <v/>
      </c>
      <c r="L1074" s="115">
        <f t="shared" si="94"/>
        <v>1</v>
      </c>
      <c r="M1074" s="114">
        <f t="shared" si="95"/>
        <v>0</v>
      </c>
    </row>
    <row r="1075" spans="1:14" ht="30.2" customHeight="1" x14ac:dyDescent="0.25">
      <c r="A1075" s="390">
        <v>634</v>
      </c>
      <c r="B1075" s="292"/>
      <c r="C1075" s="278"/>
      <c r="D1075" s="293"/>
      <c r="E1075" s="19"/>
      <c r="F1075" s="20"/>
      <c r="G1075" s="42"/>
      <c r="H1075" s="213"/>
      <c r="I1075" s="199"/>
      <c r="J1075" s="193"/>
      <c r="K1075" s="113" t="str">
        <f t="shared" si="93"/>
        <v/>
      </c>
      <c r="L1075" s="115">
        <f t="shared" si="94"/>
        <v>1</v>
      </c>
      <c r="M1075" s="114">
        <f t="shared" si="95"/>
        <v>0</v>
      </c>
    </row>
    <row r="1076" spans="1:14" ht="30.2" customHeight="1" x14ac:dyDescent="0.25">
      <c r="A1076" s="390">
        <v>635</v>
      </c>
      <c r="B1076" s="292"/>
      <c r="C1076" s="278"/>
      <c r="D1076" s="293"/>
      <c r="E1076" s="19"/>
      <c r="F1076" s="20"/>
      <c r="G1076" s="42"/>
      <c r="H1076" s="213"/>
      <c r="I1076" s="199"/>
      <c r="J1076" s="193"/>
      <c r="K1076" s="113" t="str">
        <f t="shared" si="93"/>
        <v/>
      </c>
      <c r="L1076" s="115">
        <f t="shared" si="94"/>
        <v>1</v>
      </c>
      <c r="M1076" s="114">
        <f t="shared" si="95"/>
        <v>0</v>
      </c>
    </row>
    <row r="1077" spans="1:14" ht="30.2" customHeight="1" x14ac:dyDescent="0.25">
      <c r="A1077" s="390">
        <v>636</v>
      </c>
      <c r="B1077" s="292"/>
      <c r="C1077" s="278"/>
      <c r="D1077" s="293"/>
      <c r="E1077" s="19"/>
      <c r="F1077" s="20"/>
      <c r="G1077" s="42"/>
      <c r="H1077" s="213"/>
      <c r="I1077" s="199"/>
      <c r="J1077" s="193"/>
      <c r="K1077" s="113" t="str">
        <f t="shared" si="93"/>
        <v/>
      </c>
      <c r="L1077" s="115">
        <f t="shared" si="94"/>
        <v>1</v>
      </c>
      <c r="M1077" s="114">
        <f t="shared" si="95"/>
        <v>0</v>
      </c>
    </row>
    <row r="1078" spans="1:14" ht="30.2" customHeight="1" x14ac:dyDescent="0.25">
      <c r="A1078" s="390">
        <v>637</v>
      </c>
      <c r="B1078" s="292"/>
      <c r="C1078" s="278"/>
      <c r="D1078" s="293"/>
      <c r="E1078" s="19"/>
      <c r="F1078" s="20"/>
      <c r="G1078" s="42"/>
      <c r="H1078" s="213"/>
      <c r="I1078" s="199"/>
      <c r="J1078" s="193"/>
      <c r="K1078" s="113" t="str">
        <f t="shared" si="93"/>
        <v/>
      </c>
      <c r="L1078" s="115">
        <f t="shared" si="94"/>
        <v>1</v>
      </c>
      <c r="M1078" s="114">
        <f t="shared" si="95"/>
        <v>0</v>
      </c>
    </row>
    <row r="1079" spans="1:14" ht="30.2" customHeight="1" x14ac:dyDescent="0.25">
      <c r="A1079" s="390">
        <v>638</v>
      </c>
      <c r="B1079" s="292"/>
      <c r="C1079" s="278"/>
      <c r="D1079" s="293"/>
      <c r="E1079" s="19"/>
      <c r="F1079" s="20"/>
      <c r="G1079" s="42"/>
      <c r="H1079" s="213"/>
      <c r="I1079" s="199"/>
      <c r="J1079" s="193"/>
      <c r="K1079" s="113" t="str">
        <f t="shared" si="93"/>
        <v/>
      </c>
      <c r="L1079" s="115">
        <f t="shared" si="94"/>
        <v>1</v>
      </c>
      <c r="M1079" s="114">
        <f t="shared" si="95"/>
        <v>0</v>
      </c>
    </row>
    <row r="1080" spans="1:14" ht="30.2" customHeight="1" x14ac:dyDescent="0.25">
      <c r="A1080" s="390">
        <v>639</v>
      </c>
      <c r="B1080" s="292"/>
      <c r="C1080" s="278"/>
      <c r="D1080" s="293"/>
      <c r="E1080" s="19"/>
      <c r="F1080" s="20"/>
      <c r="G1080" s="42"/>
      <c r="H1080" s="213"/>
      <c r="I1080" s="199"/>
      <c r="J1080" s="193"/>
      <c r="K1080" s="113" t="str">
        <f t="shared" si="93"/>
        <v/>
      </c>
      <c r="L1080" s="115">
        <f t="shared" si="94"/>
        <v>1</v>
      </c>
      <c r="M1080" s="114">
        <f t="shared" si="95"/>
        <v>0</v>
      </c>
    </row>
    <row r="1081" spans="1:14" ht="30.2" customHeight="1" thickBot="1" x14ac:dyDescent="0.3">
      <c r="A1081" s="391">
        <v>640</v>
      </c>
      <c r="B1081" s="294"/>
      <c r="C1081" s="279"/>
      <c r="D1081" s="295"/>
      <c r="E1081" s="21"/>
      <c r="F1081" s="22"/>
      <c r="G1081" s="44"/>
      <c r="H1081" s="214"/>
      <c r="I1081" s="200"/>
      <c r="J1081" s="194"/>
      <c r="K1081" s="113" t="str">
        <f t="shared" si="93"/>
        <v/>
      </c>
      <c r="L1081" s="115">
        <f t="shared" si="94"/>
        <v>1</v>
      </c>
      <c r="M1081" s="114">
        <f t="shared" si="95"/>
        <v>0</v>
      </c>
    </row>
    <row r="1082" spans="1:14" ht="30.2" customHeight="1" thickBot="1" x14ac:dyDescent="0.3">
      <c r="A1082" s="46"/>
      <c r="B1082" s="46"/>
      <c r="C1082" s="46"/>
      <c r="D1082" s="46"/>
      <c r="E1082" s="46"/>
      <c r="F1082" s="46"/>
      <c r="G1082" s="46"/>
      <c r="H1082" s="376" t="s">
        <v>35</v>
      </c>
      <c r="I1082" s="195">
        <f>SUM(I1062:I1081)+I1048</f>
        <v>0</v>
      </c>
      <c r="J1082" s="222"/>
      <c r="K1082" s="68"/>
      <c r="L1082" s="112">
        <f>IF(I1082&gt;I1048,ROW(A1088),0)</f>
        <v>0</v>
      </c>
      <c r="M1082" s="39"/>
      <c r="N1082" s="109">
        <f>IF(I1082&gt;I1048,ROW(A1088),0)</f>
        <v>0</v>
      </c>
    </row>
    <row r="1083" spans="1:14" ht="30.2" customHeight="1" x14ac:dyDescent="0.25">
      <c r="A1083" s="46"/>
      <c r="B1083" s="46"/>
      <c r="C1083" s="46"/>
      <c r="D1083" s="46"/>
      <c r="E1083" s="46"/>
      <c r="F1083" s="46"/>
      <c r="G1083" s="46"/>
      <c r="H1083" s="46"/>
      <c r="I1083" s="46"/>
      <c r="J1083" s="46"/>
      <c r="K1083" s="68"/>
      <c r="L1083" s="39"/>
      <c r="M1083" s="39"/>
    </row>
    <row r="1084" spans="1:14" ht="30.2" customHeight="1" x14ac:dyDescent="0.25">
      <c r="A1084" s="143" t="s">
        <v>136</v>
      </c>
      <c r="B1084" s="64"/>
      <c r="C1084" s="64"/>
      <c r="D1084" s="46"/>
      <c r="E1084" s="46"/>
      <c r="F1084" s="46"/>
      <c r="G1084" s="46"/>
      <c r="H1084" s="46"/>
      <c r="I1084" s="46"/>
      <c r="J1084" s="46"/>
      <c r="K1084" s="68"/>
      <c r="L1084" s="39"/>
      <c r="M1084" s="39"/>
    </row>
    <row r="1085" spans="1:14" ht="30.2" customHeight="1" x14ac:dyDescent="0.25">
      <c r="A1085" s="46"/>
      <c r="B1085" s="46"/>
      <c r="C1085" s="46"/>
      <c r="D1085" s="46"/>
      <c r="E1085" s="46"/>
      <c r="F1085" s="46"/>
      <c r="G1085" s="46"/>
      <c r="H1085" s="46"/>
      <c r="I1085" s="46"/>
      <c r="J1085" s="46"/>
      <c r="K1085" s="68"/>
      <c r="L1085" s="39"/>
      <c r="M1085" s="39"/>
    </row>
    <row r="1086" spans="1:14" ht="30.2" customHeight="1" x14ac:dyDescent="0.3">
      <c r="A1086" s="352" t="s">
        <v>32</v>
      </c>
      <c r="B1086" s="233"/>
      <c r="C1086" s="233"/>
      <c r="D1086" s="354">
        <f ca="1">imzatarihi</f>
        <v>46091</v>
      </c>
      <c r="E1086" s="379" t="s">
        <v>33</v>
      </c>
      <c r="F1086" s="355" t="str">
        <f>IF(kurulusyetkilisi&gt;0,kurulusyetkilisi,"")</f>
        <v/>
      </c>
      <c r="G1086" s="46"/>
      <c r="H1086" s="46"/>
      <c r="I1086" s="46"/>
      <c r="J1086" s="46"/>
      <c r="K1086" s="68"/>
      <c r="L1086" s="39"/>
      <c r="M1086" s="39"/>
    </row>
    <row r="1087" spans="1:14" ht="30.2" customHeight="1" x14ac:dyDescent="0.3">
      <c r="A1087" s="46"/>
      <c r="B1087" s="46"/>
      <c r="C1087" s="46"/>
      <c r="D1087" s="234"/>
      <c r="E1087" s="379" t="s">
        <v>34</v>
      </c>
      <c r="F1087" s="46"/>
      <c r="G1087" s="46"/>
      <c r="H1087" s="233"/>
      <c r="I1087" s="46"/>
      <c r="J1087" s="46"/>
      <c r="K1087" s="68"/>
      <c r="L1087" s="39"/>
      <c r="M1087" s="39"/>
    </row>
    <row r="1088" spans="1:14" ht="30.2" customHeight="1" x14ac:dyDescent="0.25">
      <c r="A1088" s="46"/>
      <c r="B1088" s="46"/>
      <c r="C1088" s="46"/>
      <c r="D1088" s="46"/>
      <c r="E1088" s="46"/>
      <c r="F1088" s="46"/>
      <c r="G1088" s="46"/>
      <c r="H1088" s="46"/>
      <c r="I1088" s="46"/>
      <c r="J1088" s="46"/>
      <c r="K1088" s="68"/>
      <c r="L1088" s="39"/>
      <c r="M1088" s="39"/>
    </row>
    <row r="1089" spans="1:15" ht="30.2" customHeight="1" x14ac:dyDescent="0.25">
      <c r="A1089" s="555" t="s">
        <v>105</v>
      </c>
      <c r="B1089" s="555"/>
      <c r="C1089" s="555"/>
      <c r="D1089" s="555"/>
      <c r="E1089" s="555"/>
      <c r="F1089" s="555"/>
      <c r="G1089" s="555"/>
      <c r="H1089" s="555"/>
      <c r="I1089" s="555"/>
      <c r="J1089" s="555"/>
      <c r="K1089" s="66"/>
      <c r="L1089" s="39"/>
      <c r="M1089" s="39"/>
    </row>
    <row r="1090" spans="1:15" ht="30.2" customHeight="1" x14ac:dyDescent="0.25">
      <c r="A1090" s="508" t="str">
        <f>IF(YilDonem&lt;&gt;"",CONCATENATE(YilDonem," dönemine aittir."),"")</f>
        <v/>
      </c>
      <c r="B1090" s="508"/>
      <c r="C1090" s="508"/>
      <c r="D1090" s="508"/>
      <c r="E1090" s="508"/>
      <c r="F1090" s="508"/>
      <c r="G1090" s="508"/>
      <c r="H1090" s="508"/>
      <c r="I1090" s="508"/>
      <c r="J1090" s="508"/>
      <c r="K1090" s="66"/>
      <c r="L1090" s="39"/>
      <c r="M1090" s="39"/>
    </row>
    <row r="1091" spans="1:15" ht="30.2" customHeight="1" thickBot="1" x14ac:dyDescent="0.3">
      <c r="A1091" s="545" t="s">
        <v>129</v>
      </c>
      <c r="B1091" s="545"/>
      <c r="C1091" s="545"/>
      <c r="D1091" s="545"/>
      <c r="E1091" s="545"/>
      <c r="F1091" s="545"/>
      <c r="G1091" s="545"/>
      <c r="H1091" s="545"/>
      <c r="I1091" s="545"/>
      <c r="J1091" s="545"/>
      <c r="K1091" s="66"/>
      <c r="L1091" s="39"/>
      <c r="M1091" s="39"/>
    </row>
    <row r="1092" spans="1:15" ht="30.2" customHeight="1" thickBot="1" x14ac:dyDescent="0.3">
      <c r="A1092" s="546" t="s">
        <v>167</v>
      </c>
      <c r="B1092" s="547"/>
      <c r="C1092" s="547"/>
      <c r="D1092" s="548"/>
      <c r="E1092" s="546" t="str">
        <f>IF(ProjeNo&gt;0,ProjeNo,"")</f>
        <v/>
      </c>
      <c r="F1092" s="547"/>
      <c r="G1092" s="547"/>
      <c r="H1092" s="547"/>
      <c r="I1092" s="547"/>
      <c r="J1092" s="548"/>
      <c r="K1092" s="66"/>
      <c r="L1092" s="39"/>
      <c r="M1092" s="39"/>
      <c r="N1092" s="71"/>
      <c r="O1092" s="71"/>
    </row>
    <row r="1093" spans="1:15" ht="30.2" customHeight="1" thickBot="1" x14ac:dyDescent="0.3">
      <c r="A1093" s="549" t="s">
        <v>168</v>
      </c>
      <c r="B1093" s="550"/>
      <c r="C1093" s="550"/>
      <c r="D1093" s="551"/>
      <c r="E1093" s="552" t="str">
        <f>IF(ProjeAdi&gt;0,ProjeAdi,"")</f>
        <v/>
      </c>
      <c r="F1093" s="553"/>
      <c r="G1093" s="553"/>
      <c r="H1093" s="553"/>
      <c r="I1093" s="553"/>
      <c r="J1093" s="554"/>
      <c r="K1093" s="66"/>
      <c r="L1093" s="39"/>
      <c r="M1093" s="39"/>
    </row>
    <row r="1094" spans="1:15" s="26" customFormat="1" ht="30.2" customHeight="1" thickBot="1" x14ac:dyDescent="0.3">
      <c r="A1094" s="543" t="s">
        <v>3</v>
      </c>
      <c r="B1094" s="543" t="s">
        <v>182</v>
      </c>
      <c r="C1094" s="543" t="s">
        <v>183</v>
      </c>
      <c r="D1094" s="543" t="s">
        <v>102</v>
      </c>
      <c r="E1094" s="543" t="s">
        <v>103</v>
      </c>
      <c r="F1094" s="543" t="s">
        <v>104</v>
      </c>
      <c r="G1094" s="543" t="s">
        <v>82</v>
      </c>
      <c r="H1094" s="543" t="s">
        <v>83</v>
      </c>
      <c r="I1094" s="363" t="s">
        <v>84</v>
      </c>
      <c r="J1094" s="363" t="s">
        <v>84</v>
      </c>
      <c r="K1094" s="67"/>
      <c r="L1094" s="40"/>
      <c r="M1094" s="40"/>
      <c r="N1094" s="70"/>
      <c r="O1094" s="70"/>
    </row>
    <row r="1095" spans="1:15" ht="30.2" customHeight="1" thickBot="1" x14ac:dyDescent="0.3">
      <c r="A1095" s="559"/>
      <c r="B1095" s="544"/>
      <c r="C1095" s="544"/>
      <c r="D1095" s="559"/>
      <c r="E1095" s="559"/>
      <c r="F1095" s="559"/>
      <c r="G1095" s="559"/>
      <c r="H1095" s="559"/>
      <c r="I1095" s="395" t="s">
        <v>85</v>
      </c>
      <c r="J1095" s="395" t="s">
        <v>88</v>
      </c>
      <c r="K1095" s="66"/>
      <c r="L1095" s="39"/>
      <c r="M1095" s="39"/>
    </row>
    <row r="1096" spans="1:15" ht="30.2" customHeight="1" x14ac:dyDescent="0.25">
      <c r="A1096" s="388">
        <v>641</v>
      </c>
      <c r="B1096" s="290"/>
      <c r="C1096" s="277"/>
      <c r="D1096" s="291"/>
      <c r="E1096" s="27"/>
      <c r="F1096" s="41"/>
      <c r="G1096" s="28"/>
      <c r="H1096" s="212"/>
      <c r="I1096" s="198"/>
      <c r="J1096" s="186"/>
      <c r="K1096" s="113" t="str">
        <f>IF(AND(COUNTA(D1096:F1096)&gt;0,L1096=1),"Belge Tarihi,Belge Numarası ve KDV Dahil Tutar doldurulduktan sonra KDV Hariç Tutar doldurulabilir.","")</f>
        <v/>
      </c>
      <c r="L1096" s="115">
        <f>IF(COUNTA(G1096:H1096)+COUNTA(J1096)=3,0,1)</f>
        <v>1</v>
      </c>
      <c r="M1096" s="114">
        <f>IF(L1096=1,0,100000000)</f>
        <v>0</v>
      </c>
    </row>
    <row r="1097" spans="1:15" ht="30.2" customHeight="1" x14ac:dyDescent="0.25">
      <c r="A1097" s="390">
        <v>642</v>
      </c>
      <c r="B1097" s="292"/>
      <c r="C1097" s="278"/>
      <c r="D1097" s="293"/>
      <c r="E1097" s="19"/>
      <c r="F1097" s="20"/>
      <c r="G1097" s="42"/>
      <c r="H1097" s="213"/>
      <c r="I1097" s="199"/>
      <c r="J1097" s="193"/>
      <c r="K1097" s="113" t="str">
        <f t="shared" ref="K1097:K1115" si="96">IF(AND(COUNTA(D1097:F1097)&gt;0,L1097=1),"Belge Tarihi,Belge Numarası ve KDV Dahil Tutar doldurulduktan sonra KDV Hariç Tutar doldurulabilir.","")</f>
        <v/>
      </c>
      <c r="L1097" s="115">
        <f t="shared" ref="L1097:L1115" si="97">IF(COUNTA(G1097:H1097)+COUNTA(J1097)=3,0,1)</f>
        <v>1</v>
      </c>
      <c r="M1097" s="114">
        <f t="shared" ref="M1097:M1115" si="98">IF(L1097=1,0,100000000)</f>
        <v>0</v>
      </c>
    </row>
    <row r="1098" spans="1:15" ht="30.2" customHeight="1" x14ac:dyDescent="0.25">
      <c r="A1098" s="390">
        <v>643</v>
      </c>
      <c r="B1098" s="292"/>
      <c r="C1098" s="278"/>
      <c r="D1098" s="293"/>
      <c r="E1098" s="19"/>
      <c r="F1098" s="20"/>
      <c r="G1098" s="42"/>
      <c r="H1098" s="213"/>
      <c r="I1098" s="199"/>
      <c r="J1098" s="193"/>
      <c r="K1098" s="113" t="str">
        <f t="shared" si="96"/>
        <v/>
      </c>
      <c r="L1098" s="115">
        <f t="shared" si="97"/>
        <v>1</v>
      </c>
      <c r="M1098" s="114">
        <f t="shared" si="98"/>
        <v>0</v>
      </c>
    </row>
    <row r="1099" spans="1:15" ht="30.2" customHeight="1" x14ac:dyDescent="0.25">
      <c r="A1099" s="390">
        <v>644</v>
      </c>
      <c r="B1099" s="292"/>
      <c r="C1099" s="278"/>
      <c r="D1099" s="293"/>
      <c r="E1099" s="19"/>
      <c r="F1099" s="20"/>
      <c r="G1099" s="42"/>
      <c r="H1099" s="213"/>
      <c r="I1099" s="199"/>
      <c r="J1099" s="193"/>
      <c r="K1099" s="113" t="str">
        <f t="shared" si="96"/>
        <v/>
      </c>
      <c r="L1099" s="115">
        <f t="shared" si="97"/>
        <v>1</v>
      </c>
      <c r="M1099" s="114">
        <f t="shared" si="98"/>
        <v>0</v>
      </c>
    </row>
    <row r="1100" spans="1:15" ht="30.2" customHeight="1" x14ac:dyDescent="0.25">
      <c r="A1100" s="390">
        <v>645</v>
      </c>
      <c r="B1100" s="292"/>
      <c r="C1100" s="278"/>
      <c r="D1100" s="293"/>
      <c r="E1100" s="19"/>
      <c r="F1100" s="20"/>
      <c r="G1100" s="42"/>
      <c r="H1100" s="213"/>
      <c r="I1100" s="199"/>
      <c r="J1100" s="193"/>
      <c r="K1100" s="113" t="str">
        <f t="shared" si="96"/>
        <v/>
      </c>
      <c r="L1100" s="115">
        <f t="shared" si="97"/>
        <v>1</v>
      </c>
      <c r="M1100" s="114">
        <f t="shared" si="98"/>
        <v>0</v>
      </c>
    </row>
    <row r="1101" spans="1:15" ht="30.2" customHeight="1" x14ac:dyDescent="0.25">
      <c r="A1101" s="390">
        <v>646</v>
      </c>
      <c r="B1101" s="292"/>
      <c r="C1101" s="278"/>
      <c r="D1101" s="293"/>
      <c r="E1101" s="19"/>
      <c r="F1101" s="20"/>
      <c r="G1101" s="42"/>
      <c r="H1101" s="213"/>
      <c r="I1101" s="199"/>
      <c r="J1101" s="193"/>
      <c r="K1101" s="113" t="str">
        <f t="shared" si="96"/>
        <v/>
      </c>
      <c r="L1101" s="115">
        <f t="shared" si="97"/>
        <v>1</v>
      </c>
      <c r="M1101" s="114">
        <f t="shared" si="98"/>
        <v>0</v>
      </c>
    </row>
    <row r="1102" spans="1:15" ht="30.2" customHeight="1" x14ac:dyDescent="0.25">
      <c r="A1102" s="390">
        <v>647</v>
      </c>
      <c r="B1102" s="292"/>
      <c r="C1102" s="278"/>
      <c r="D1102" s="293"/>
      <c r="E1102" s="19"/>
      <c r="F1102" s="20"/>
      <c r="G1102" s="42"/>
      <c r="H1102" s="213"/>
      <c r="I1102" s="199"/>
      <c r="J1102" s="193"/>
      <c r="K1102" s="113" t="str">
        <f t="shared" si="96"/>
        <v/>
      </c>
      <c r="L1102" s="115">
        <f t="shared" si="97"/>
        <v>1</v>
      </c>
      <c r="M1102" s="114">
        <f t="shared" si="98"/>
        <v>0</v>
      </c>
    </row>
    <row r="1103" spans="1:15" ht="30.2" customHeight="1" x14ac:dyDescent="0.25">
      <c r="A1103" s="390">
        <v>648</v>
      </c>
      <c r="B1103" s="292"/>
      <c r="C1103" s="278"/>
      <c r="D1103" s="293"/>
      <c r="E1103" s="19"/>
      <c r="F1103" s="20"/>
      <c r="G1103" s="42"/>
      <c r="H1103" s="213"/>
      <c r="I1103" s="199"/>
      <c r="J1103" s="193"/>
      <c r="K1103" s="113" t="str">
        <f t="shared" si="96"/>
        <v/>
      </c>
      <c r="L1103" s="115">
        <f t="shared" si="97"/>
        <v>1</v>
      </c>
      <c r="M1103" s="114">
        <f t="shared" si="98"/>
        <v>0</v>
      </c>
    </row>
    <row r="1104" spans="1:15" ht="30.2" customHeight="1" x14ac:dyDescent="0.25">
      <c r="A1104" s="390">
        <v>649</v>
      </c>
      <c r="B1104" s="292"/>
      <c r="C1104" s="278"/>
      <c r="D1104" s="293"/>
      <c r="E1104" s="19"/>
      <c r="F1104" s="20"/>
      <c r="G1104" s="42"/>
      <c r="H1104" s="213"/>
      <c r="I1104" s="199"/>
      <c r="J1104" s="193"/>
      <c r="K1104" s="113" t="str">
        <f t="shared" si="96"/>
        <v/>
      </c>
      <c r="L1104" s="115">
        <f t="shared" si="97"/>
        <v>1</v>
      </c>
      <c r="M1104" s="114">
        <f t="shared" si="98"/>
        <v>0</v>
      </c>
    </row>
    <row r="1105" spans="1:14" ht="30.2" customHeight="1" x14ac:dyDescent="0.25">
      <c r="A1105" s="390">
        <v>650</v>
      </c>
      <c r="B1105" s="292"/>
      <c r="C1105" s="278"/>
      <c r="D1105" s="293"/>
      <c r="E1105" s="19"/>
      <c r="F1105" s="20"/>
      <c r="G1105" s="42"/>
      <c r="H1105" s="213"/>
      <c r="I1105" s="199"/>
      <c r="J1105" s="193"/>
      <c r="K1105" s="113" t="str">
        <f t="shared" si="96"/>
        <v/>
      </c>
      <c r="L1105" s="115">
        <f t="shared" si="97"/>
        <v>1</v>
      </c>
      <c r="M1105" s="114">
        <f t="shared" si="98"/>
        <v>0</v>
      </c>
    </row>
    <row r="1106" spans="1:14" ht="30.2" customHeight="1" x14ac:dyDescent="0.25">
      <c r="A1106" s="390">
        <v>651</v>
      </c>
      <c r="B1106" s="292"/>
      <c r="C1106" s="278"/>
      <c r="D1106" s="293"/>
      <c r="E1106" s="19"/>
      <c r="F1106" s="20"/>
      <c r="G1106" s="42"/>
      <c r="H1106" s="213"/>
      <c r="I1106" s="199"/>
      <c r="J1106" s="193"/>
      <c r="K1106" s="113" t="str">
        <f t="shared" si="96"/>
        <v/>
      </c>
      <c r="L1106" s="115">
        <f t="shared" si="97"/>
        <v>1</v>
      </c>
      <c r="M1106" s="114">
        <f t="shared" si="98"/>
        <v>0</v>
      </c>
    </row>
    <row r="1107" spans="1:14" ht="30.2" customHeight="1" x14ac:dyDescent="0.25">
      <c r="A1107" s="390">
        <v>652</v>
      </c>
      <c r="B1107" s="292"/>
      <c r="C1107" s="278"/>
      <c r="D1107" s="293"/>
      <c r="E1107" s="19"/>
      <c r="F1107" s="20"/>
      <c r="G1107" s="42"/>
      <c r="H1107" s="213"/>
      <c r="I1107" s="199"/>
      <c r="J1107" s="193"/>
      <c r="K1107" s="113" t="str">
        <f t="shared" si="96"/>
        <v/>
      </c>
      <c r="L1107" s="115">
        <f t="shared" si="97"/>
        <v>1</v>
      </c>
      <c r="M1107" s="114">
        <f t="shared" si="98"/>
        <v>0</v>
      </c>
    </row>
    <row r="1108" spans="1:14" ht="30.2" customHeight="1" x14ac:dyDescent="0.25">
      <c r="A1108" s="390">
        <v>653</v>
      </c>
      <c r="B1108" s="292"/>
      <c r="C1108" s="278"/>
      <c r="D1108" s="293"/>
      <c r="E1108" s="19"/>
      <c r="F1108" s="20"/>
      <c r="G1108" s="42"/>
      <c r="H1108" s="213"/>
      <c r="I1108" s="199"/>
      <c r="J1108" s="193"/>
      <c r="K1108" s="113" t="str">
        <f t="shared" si="96"/>
        <v/>
      </c>
      <c r="L1108" s="115">
        <f t="shared" si="97"/>
        <v>1</v>
      </c>
      <c r="M1108" s="114">
        <f t="shared" si="98"/>
        <v>0</v>
      </c>
    </row>
    <row r="1109" spans="1:14" ht="30.2" customHeight="1" x14ac:dyDescent="0.25">
      <c r="A1109" s="390">
        <v>654</v>
      </c>
      <c r="B1109" s="292"/>
      <c r="C1109" s="278"/>
      <c r="D1109" s="293"/>
      <c r="E1109" s="19"/>
      <c r="F1109" s="20"/>
      <c r="G1109" s="42"/>
      <c r="H1109" s="213"/>
      <c r="I1109" s="199"/>
      <c r="J1109" s="193"/>
      <c r="K1109" s="113" t="str">
        <f t="shared" si="96"/>
        <v/>
      </c>
      <c r="L1109" s="115">
        <f t="shared" si="97"/>
        <v>1</v>
      </c>
      <c r="M1109" s="114">
        <f t="shared" si="98"/>
        <v>0</v>
      </c>
    </row>
    <row r="1110" spans="1:14" ht="30.2" customHeight="1" x14ac:dyDescent="0.25">
      <c r="A1110" s="390">
        <v>655</v>
      </c>
      <c r="B1110" s="292"/>
      <c r="C1110" s="278"/>
      <c r="D1110" s="293"/>
      <c r="E1110" s="19"/>
      <c r="F1110" s="20"/>
      <c r="G1110" s="42"/>
      <c r="H1110" s="213"/>
      <c r="I1110" s="199"/>
      <c r="J1110" s="193"/>
      <c r="K1110" s="113" t="str">
        <f t="shared" si="96"/>
        <v/>
      </c>
      <c r="L1110" s="115">
        <f t="shared" si="97"/>
        <v>1</v>
      </c>
      <c r="M1110" s="114">
        <f t="shared" si="98"/>
        <v>0</v>
      </c>
    </row>
    <row r="1111" spans="1:14" ht="30.2" customHeight="1" x14ac:dyDescent="0.25">
      <c r="A1111" s="390">
        <v>656</v>
      </c>
      <c r="B1111" s="292"/>
      <c r="C1111" s="278"/>
      <c r="D1111" s="293"/>
      <c r="E1111" s="19"/>
      <c r="F1111" s="20"/>
      <c r="G1111" s="42"/>
      <c r="H1111" s="213"/>
      <c r="I1111" s="199"/>
      <c r="J1111" s="193"/>
      <c r="K1111" s="113" t="str">
        <f t="shared" si="96"/>
        <v/>
      </c>
      <c r="L1111" s="115">
        <f t="shared" si="97"/>
        <v>1</v>
      </c>
      <c r="M1111" s="114">
        <f t="shared" si="98"/>
        <v>0</v>
      </c>
    </row>
    <row r="1112" spans="1:14" ht="30.2" customHeight="1" x14ac:dyDescent="0.25">
      <c r="A1112" s="390">
        <v>657</v>
      </c>
      <c r="B1112" s="292"/>
      <c r="C1112" s="278"/>
      <c r="D1112" s="293"/>
      <c r="E1112" s="19"/>
      <c r="F1112" s="20"/>
      <c r="G1112" s="42"/>
      <c r="H1112" s="213"/>
      <c r="I1112" s="199"/>
      <c r="J1112" s="193"/>
      <c r="K1112" s="113" t="str">
        <f t="shared" si="96"/>
        <v/>
      </c>
      <c r="L1112" s="115">
        <f t="shared" si="97"/>
        <v>1</v>
      </c>
      <c r="M1112" s="114">
        <f t="shared" si="98"/>
        <v>0</v>
      </c>
    </row>
    <row r="1113" spans="1:14" ht="30.2" customHeight="1" x14ac:dyDescent="0.25">
      <c r="A1113" s="390">
        <v>658</v>
      </c>
      <c r="B1113" s="292"/>
      <c r="C1113" s="278"/>
      <c r="D1113" s="293"/>
      <c r="E1113" s="19"/>
      <c r="F1113" s="20"/>
      <c r="G1113" s="42"/>
      <c r="H1113" s="213"/>
      <c r="I1113" s="199"/>
      <c r="J1113" s="193"/>
      <c r="K1113" s="113" t="str">
        <f t="shared" si="96"/>
        <v/>
      </c>
      <c r="L1113" s="115">
        <f t="shared" si="97"/>
        <v>1</v>
      </c>
      <c r="M1113" s="114">
        <f t="shared" si="98"/>
        <v>0</v>
      </c>
    </row>
    <row r="1114" spans="1:14" ht="30.2" customHeight="1" x14ac:dyDescent="0.25">
      <c r="A1114" s="390">
        <v>659</v>
      </c>
      <c r="B1114" s="292"/>
      <c r="C1114" s="278"/>
      <c r="D1114" s="293"/>
      <c r="E1114" s="19"/>
      <c r="F1114" s="20"/>
      <c r="G1114" s="42"/>
      <c r="H1114" s="213"/>
      <c r="I1114" s="199"/>
      <c r="J1114" s="193"/>
      <c r="K1114" s="113" t="str">
        <f t="shared" si="96"/>
        <v/>
      </c>
      <c r="L1114" s="115">
        <f t="shared" si="97"/>
        <v>1</v>
      </c>
      <c r="M1114" s="114">
        <f t="shared" si="98"/>
        <v>0</v>
      </c>
    </row>
    <row r="1115" spans="1:14" ht="30.2" customHeight="1" thickBot="1" x14ac:dyDescent="0.3">
      <c r="A1115" s="391">
        <v>660</v>
      </c>
      <c r="B1115" s="294"/>
      <c r="C1115" s="279"/>
      <c r="D1115" s="295"/>
      <c r="E1115" s="21"/>
      <c r="F1115" s="22"/>
      <c r="G1115" s="44"/>
      <c r="H1115" s="214"/>
      <c r="I1115" s="200"/>
      <c r="J1115" s="194"/>
      <c r="K1115" s="113" t="str">
        <f t="shared" si="96"/>
        <v/>
      </c>
      <c r="L1115" s="115">
        <f t="shared" si="97"/>
        <v>1</v>
      </c>
      <c r="M1115" s="114">
        <f t="shared" si="98"/>
        <v>0</v>
      </c>
    </row>
    <row r="1116" spans="1:14" ht="30.2" customHeight="1" thickBot="1" x14ac:dyDescent="0.3">
      <c r="A1116" s="46"/>
      <c r="B1116" s="46"/>
      <c r="C1116" s="46"/>
      <c r="D1116" s="46"/>
      <c r="E1116" s="46"/>
      <c r="F1116" s="46"/>
      <c r="G1116" s="46"/>
      <c r="H1116" s="376" t="s">
        <v>35</v>
      </c>
      <c r="I1116" s="195">
        <f>SUM(I1096:I1115)+I1082</f>
        <v>0</v>
      </c>
      <c r="J1116" s="222"/>
      <c r="K1116" s="68"/>
      <c r="L1116" s="112">
        <f>IF(I1116&gt;I1082,ROW(A1122),0)</f>
        <v>0</v>
      </c>
      <c r="M1116" s="39"/>
      <c r="N1116" s="109">
        <f>IF(I1116&gt;I1082,ROW(A1122),0)</f>
        <v>0</v>
      </c>
    </row>
    <row r="1117" spans="1:14" ht="30.2" customHeight="1" x14ac:dyDescent="0.25">
      <c r="A1117" s="46"/>
      <c r="B1117" s="46"/>
      <c r="C1117" s="46"/>
      <c r="D1117" s="46"/>
      <c r="E1117" s="46"/>
      <c r="F1117" s="46"/>
      <c r="G1117" s="46"/>
      <c r="H1117" s="46"/>
      <c r="I1117" s="46"/>
      <c r="J1117" s="46"/>
      <c r="K1117" s="68"/>
      <c r="L1117" s="39"/>
      <c r="M1117" s="39"/>
    </row>
    <row r="1118" spans="1:14" ht="30.2" customHeight="1" x14ac:dyDescent="0.25">
      <c r="A1118" s="143" t="s">
        <v>136</v>
      </c>
      <c r="B1118" s="64"/>
      <c r="C1118" s="64"/>
      <c r="D1118" s="46"/>
      <c r="E1118" s="46"/>
      <c r="F1118" s="46"/>
      <c r="G1118" s="46"/>
      <c r="H1118" s="46"/>
      <c r="I1118" s="46"/>
      <c r="J1118" s="46"/>
      <c r="K1118" s="68"/>
      <c r="L1118" s="39"/>
      <c r="M1118" s="39"/>
    </row>
    <row r="1119" spans="1:14" ht="30.2" customHeight="1" x14ac:dyDescent="0.25">
      <c r="A1119" s="46"/>
      <c r="B1119" s="46"/>
      <c r="C1119" s="46"/>
      <c r="D1119" s="46"/>
      <c r="E1119" s="46"/>
      <c r="F1119" s="46"/>
      <c r="G1119" s="46"/>
      <c r="H1119" s="46"/>
      <c r="I1119" s="46"/>
      <c r="J1119" s="46"/>
      <c r="K1119" s="68"/>
      <c r="L1119" s="39"/>
      <c r="M1119" s="39"/>
    </row>
    <row r="1120" spans="1:14" ht="30.2" customHeight="1" x14ac:dyDescent="0.3">
      <c r="A1120" s="352" t="s">
        <v>32</v>
      </c>
      <c r="B1120" s="233"/>
      <c r="C1120" s="233"/>
      <c r="D1120" s="354">
        <f ca="1">imzatarihi</f>
        <v>46091</v>
      </c>
      <c r="E1120" s="379" t="s">
        <v>33</v>
      </c>
      <c r="F1120" s="355" t="str">
        <f>IF(kurulusyetkilisi&gt;0,kurulusyetkilisi,"")</f>
        <v/>
      </c>
      <c r="G1120" s="46"/>
      <c r="H1120" s="46"/>
      <c r="I1120" s="46"/>
      <c r="J1120" s="46"/>
      <c r="K1120" s="68"/>
      <c r="L1120" s="39"/>
      <c r="M1120" s="39"/>
    </row>
    <row r="1121" spans="1:15" ht="30.2" customHeight="1" x14ac:dyDescent="0.3">
      <c r="A1121" s="46"/>
      <c r="B1121" s="46"/>
      <c r="C1121" s="46"/>
      <c r="D1121" s="234"/>
      <c r="E1121" s="379" t="s">
        <v>34</v>
      </c>
      <c r="F1121" s="46"/>
      <c r="G1121" s="46"/>
      <c r="H1121" s="233"/>
      <c r="I1121" s="46"/>
      <c r="J1121" s="46"/>
      <c r="K1121" s="68"/>
      <c r="L1121" s="39"/>
      <c r="M1121" s="39"/>
    </row>
    <row r="1122" spans="1:15" ht="30.2" customHeight="1" x14ac:dyDescent="0.25">
      <c r="A1122" s="46"/>
      <c r="B1122" s="46"/>
      <c r="C1122" s="46"/>
      <c r="D1122" s="46"/>
      <c r="E1122" s="46"/>
      <c r="F1122" s="46"/>
      <c r="G1122" s="46"/>
      <c r="H1122" s="46"/>
      <c r="I1122" s="46"/>
      <c r="J1122" s="46"/>
      <c r="K1122" s="68"/>
      <c r="L1122" s="39"/>
      <c r="M1122" s="39"/>
    </row>
    <row r="1123" spans="1:15" ht="30.2" customHeight="1" x14ac:dyDescent="0.25">
      <c r="A1123" s="555" t="s">
        <v>105</v>
      </c>
      <c r="B1123" s="555"/>
      <c r="C1123" s="555"/>
      <c r="D1123" s="555"/>
      <c r="E1123" s="555"/>
      <c r="F1123" s="555"/>
      <c r="G1123" s="555"/>
      <c r="H1123" s="555"/>
      <c r="I1123" s="555"/>
      <c r="J1123" s="555"/>
      <c r="K1123" s="66"/>
      <c r="L1123" s="39"/>
      <c r="M1123" s="39"/>
    </row>
    <row r="1124" spans="1:15" ht="30.2" customHeight="1" x14ac:dyDescent="0.25">
      <c r="A1124" s="508" t="str">
        <f>IF(YilDonem&lt;&gt;"",CONCATENATE(YilDonem," dönemine aittir."),"")</f>
        <v/>
      </c>
      <c r="B1124" s="508"/>
      <c r="C1124" s="508"/>
      <c r="D1124" s="508"/>
      <c r="E1124" s="508"/>
      <c r="F1124" s="508"/>
      <c r="G1124" s="508"/>
      <c r="H1124" s="508"/>
      <c r="I1124" s="508"/>
      <c r="J1124" s="508"/>
      <c r="K1124" s="66"/>
      <c r="L1124" s="39"/>
      <c r="M1124" s="39"/>
    </row>
    <row r="1125" spans="1:15" ht="30.2" customHeight="1" thickBot="1" x14ac:dyDescent="0.3">
      <c r="A1125" s="545" t="s">
        <v>129</v>
      </c>
      <c r="B1125" s="545"/>
      <c r="C1125" s="545"/>
      <c r="D1125" s="545"/>
      <c r="E1125" s="545"/>
      <c r="F1125" s="545"/>
      <c r="G1125" s="545"/>
      <c r="H1125" s="545"/>
      <c r="I1125" s="545"/>
      <c r="J1125" s="545"/>
      <c r="K1125" s="66"/>
      <c r="L1125" s="39"/>
      <c r="M1125" s="39"/>
    </row>
    <row r="1126" spans="1:15" ht="30.2" customHeight="1" thickBot="1" x14ac:dyDescent="0.3">
      <c r="A1126" s="546" t="s">
        <v>167</v>
      </c>
      <c r="B1126" s="547"/>
      <c r="C1126" s="547"/>
      <c r="D1126" s="548"/>
      <c r="E1126" s="546" t="str">
        <f>IF(ProjeNo&gt;0,ProjeNo,"")</f>
        <v/>
      </c>
      <c r="F1126" s="547"/>
      <c r="G1126" s="547"/>
      <c r="H1126" s="547"/>
      <c r="I1126" s="547"/>
      <c r="J1126" s="548"/>
      <c r="K1126" s="66"/>
      <c r="L1126" s="39"/>
      <c r="M1126" s="39"/>
    </row>
    <row r="1127" spans="1:15" ht="30.2" customHeight="1" thickBot="1" x14ac:dyDescent="0.3">
      <c r="A1127" s="549" t="s">
        <v>168</v>
      </c>
      <c r="B1127" s="550"/>
      <c r="C1127" s="550"/>
      <c r="D1127" s="551"/>
      <c r="E1127" s="552" t="str">
        <f>IF(ProjeAdi&gt;0,ProjeAdi,"")</f>
        <v/>
      </c>
      <c r="F1127" s="553"/>
      <c r="G1127" s="553"/>
      <c r="H1127" s="553"/>
      <c r="I1127" s="553"/>
      <c r="J1127" s="554"/>
      <c r="K1127" s="66"/>
      <c r="L1127" s="39"/>
      <c r="M1127" s="39"/>
      <c r="N1127" s="71"/>
      <c r="O1127" s="71"/>
    </row>
    <row r="1128" spans="1:15" s="26" customFormat="1" ht="30.2" customHeight="1" thickBot="1" x14ac:dyDescent="0.3">
      <c r="A1128" s="543" t="s">
        <v>3</v>
      </c>
      <c r="B1128" s="543" t="s">
        <v>182</v>
      </c>
      <c r="C1128" s="543" t="s">
        <v>183</v>
      </c>
      <c r="D1128" s="543" t="s">
        <v>102</v>
      </c>
      <c r="E1128" s="543" t="s">
        <v>103</v>
      </c>
      <c r="F1128" s="543" t="s">
        <v>104</v>
      </c>
      <c r="G1128" s="543" t="s">
        <v>82</v>
      </c>
      <c r="H1128" s="543" t="s">
        <v>83</v>
      </c>
      <c r="I1128" s="363" t="s">
        <v>84</v>
      </c>
      <c r="J1128" s="363" t="s">
        <v>84</v>
      </c>
      <c r="K1128" s="67"/>
      <c r="L1128" s="40"/>
      <c r="M1128" s="40"/>
      <c r="N1128" s="70"/>
      <c r="O1128" s="70"/>
    </row>
    <row r="1129" spans="1:15" ht="30.2" customHeight="1" thickBot="1" x14ac:dyDescent="0.3">
      <c r="A1129" s="559"/>
      <c r="B1129" s="544"/>
      <c r="C1129" s="544"/>
      <c r="D1129" s="559"/>
      <c r="E1129" s="559"/>
      <c r="F1129" s="559"/>
      <c r="G1129" s="559"/>
      <c r="H1129" s="559"/>
      <c r="I1129" s="395" t="s">
        <v>85</v>
      </c>
      <c r="J1129" s="395" t="s">
        <v>88</v>
      </c>
      <c r="K1129" s="66"/>
      <c r="L1129" s="39"/>
      <c r="M1129" s="39"/>
    </row>
    <row r="1130" spans="1:15" ht="30.2" customHeight="1" x14ac:dyDescent="0.25">
      <c r="A1130" s="388">
        <v>661</v>
      </c>
      <c r="B1130" s="290"/>
      <c r="C1130" s="277"/>
      <c r="D1130" s="291"/>
      <c r="E1130" s="27"/>
      <c r="F1130" s="41"/>
      <c r="G1130" s="28"/>
      <c r="H1130" s="212"/>
      <c r="I1130" s="198"/>
      <c r="J1130" s="186"/>
      <c r="K1130" s="113" t="str">
        <f>IF(AND(COUNTA(D1130:F1130)&gt;0,L1130=1),"Belge Tarihi,Belge Numarası ve KDV Dahil Tutar doldurulduktan sonra KDV Hariç Tutar doldurulabilir.","")</f>
        <v/>
      </c>
      <c r="L1130" s="115">
        <f>IF(COUNTA(G1130:H1130)+COUNTA(J1130)=3,0,1)</f>
        <v>1</v>
      </c>
      <c r="M1130" s="114">
        <f>IF(L1130=1,0,100000000)</f>
        <v>0</v>
      </c>
    </row>
    <row r="1131" spans="1:15" ht="30.2" customHeight="1" x14ac:dyDescent="0.25">
      <c r="A1131" s="390">
        <v>662</v>
      </c>
      <c r="B1131" s="292"/>
      <c r="C1131" s="278"/>
      <c r="D1131" s="293"/>
      <c r="E1131" s="19"/>
      <c r="F1131" s="20"/>
      <c r="G1131" s="42"/>
      <c r="H1131" s="213"/>
      <c r="I1131" s="199"/>
      <c r="J1131" s="193"/>
      <c r="K1131" s="113" t="str">
        <f t="shared" ref="K1131:K1149" si="99">IF(AND(COUNTA(D1131:F1131)&gt;0,L1131=1),"Belge Tarihi,Belge Numarası ve KDV Dahil Tutar doldurulduktan sonra KDV Hariç Tutar doldurulabilir.","")</f>
        <v/>
      </c>
      <c r="L1131" s="115">
        <f t="shared" ref="L1131:L1149" si="100">IF(COUNTA(G1131:H1131)+COUNTA(J1131)=3,0,1)</f>
        <v>1</v>
      </c>
      <c r="M1131" s="114">
        <f t="shared" ref="M1131:M1149" si="101">IF(L1131=1,0,100000000)</f>
        <v>0</v>
      </c>
    </row>
    <row r="1132" spans="1:15" ht="30.2" customHeight="1" x14ac:dyDescent="0.25">
      <c r="A1132" s="390">
        <v>663</v>
      </c>
      <c r="B1132" s="292"/>
      <c r="C1132" s="278"/>
      <c r="D1132" s="293"/>
      <c r="E1132" s="19"/>
      <c r="F1132" s="20"/>
      <c r="G1132" s="42"/>
      <c r="H1132" s="213"/>
      <c r="I1132" s="199"/>
      <c r="J1132" s="193"/>
      <c r="K1132" s="113" t="str">
        <f t="shared" si="99"/>
        <v/>
      </c>
      <c r="L1132" s="115">
        <f t="shared" si="100"/>
        <v>1</v>
      </c>
      <c r="M1132" s="114">
        <f t="shared" si="101"/>
        <v>0</v>
      </c>
    </row>
    <row r="1133" spans="1:15" ht="30.2" customHeight="1" x14ac:dyDescent="0.25">
      <c r="A1133" s="390">
        <v>664</v>
      </c>
      <c r="B1133" s="292"/>
      <c r="C1133" s="278"/>
      <c r="D1133" s="293"/>
      <c r="E1133" s="19"/>
      <c r="F1133" s="20"/>
      <c r="G1133" s="42"/>
      <c r="H1133" s="213"/>
      <c r="I1133" s="199"/>
      <c r="J1133" s="193"/>
      <c r="K1133" s="113" t="str">
        <f t="shared" si="99"/>
        <v/>
      </c>
      <c r="L1133" s="115">
        <f t="shared" si="100"/>
        <v>1</v>
      </c>
      <c r="M1133" s="114">
        <f t="shared" si="101"/>
        <v>0</v>
      </c>
    </row>
    <row r="1134" spans="1:15" ht="30.2" customHeight="1" x14ac:dyDescent="0.25">
      <c r="A1134" s="390">
        <v>665</v>
      </c>
      <c r="B1134" s="292"/>
      <c r="C1134" s="278"/>
      <c r="D1134" s="293"/>
      <c r="E1134" s="19"/>
      <c r="F1134" s="20"/>
      <c r="G1134" s="42"/>
      <c r="H1134" s="213"/>
      <c r="I1134" s="199"/>
      <c r="J1134" s="193"/>
      <c r="K1134" s="113" t="str">
        <f t="shared" si="99"/>
        <v/>
      </c>
      <c r="L1134" s="115">
        <f t="shared" si="100"/>
        <v>1</v>
      </c>
      <c r="M1134" s="114">
        <f t="shared" si="101"/>
        <v>0</v>
      </c>
    </row>
    <row r="1135" spans="1:15" ht="30.2" customHeight="1" x14ac:dyDescent="0.25">
      <c r="A1135" s="390">
        <v>666</v>
      </c>
      <c r="B1135" s="292"/>
      <c r="C1135" s="278"/>
      <c r="D1135" s="293"/>
      <c r="E1135" s="19"/>
      <c r="F1135" s="20"/>
      <c r="G1135" s="42"/>
      <c r="H1135" s="213"/>
      <c r="I1135" s="199"/>
      <c r="J1135" s="193"/>
      <c r="K1135" s="113" t="str">
        <f t="shared" si="99"/>
        <v/>
      </c>
      <c r="L1135" s="115">
        <f t="shared" si="100"/>
        <v>1</v>
      </c>
      <c r="M1135" s="114">
        <f t="shared" si="101"/>
        <v>0</v>
      </c>
    </row>
    <row r="1136" spans="1:15" ht="30.2" customHeight="1" x14ac:dyDescent="0.25">
      <c r="A1136" s="390">
        <v>667</v>
      </c>
      <c r="B1136" s="292"/>
      <c r="C1136" s="278"/>
      <c r="D1136" s="293"/>
      <c r="E1136" s="19"/>
      <c r="F1136" s="20"/>
      <c r="G1136" s="42"/>
      <c r="H1136" s="213"/>
      <c r="I1136" s="199"/>
      <c r="J1136" s="193"/>
      <c r="K1136" s="113" t="str">
        <f t="shared" si="99"/>
        <v/>
      </c>
      <c r="L1136" s="115">
        <f t="shared" si="100"/>
        <v>1</v>
      </c>
      <c r="M1136" s="114">
        <f t="shared" si="101"/>
        <v>0</v>
      </c>
    </row>
    <row r="1137" spans="1:14" ht="30.2" customHeight="1" x14ac:dyDescent="0.25">
      <c r="A1137" s="390">
        <v>668</v>
      </c>
      <c r="B1137" s="292"/>
      <c r="C1137" s="278"/>
      <c r="D1137" s="293"/>
      <c r="E1137" s="19"/>
      <c r="F1137" s="20"/>
      <c r="G1137" s="42"/>
      <c r="H1137" s="213"/>
      <c r="I1137" s="199"/>
      <c r="J1137" s="193"/>
      <c r="K1137" s="113" t="str">
        <f t="shared" si="99"/>
        <v/>
      </c>
      <c r="L1137" s="115">
        <f t="shared" si="100"/>
        <v>1</v>
      </c>
      <c r="M1137" s="114">
        <f t="shared" si="101"/>
        <v>0</v>
      </c>
    </row>
    <row r="1138" spans="1:14" ht="30.2" customHeight="1" x14ac:dyDescent="0.25">
      <c r="A1138" s="390">
        <v>669</v>
      </c>
      <c r="B1138" s="292"/>
      <c r="C1138" s="278"/>
      <c r="D1138" s="293"/>
      <c r="E1138" s="19"/>
      <c r="F1138" s="20"/>
      <c r="G1138" s="42"/>
      <c r="H1138" s="213"/>
      <c r="I1138" s="199"/>
      <c r="J1138" s="193"/>
      <c r="K1138" s="113" t="str">
        <f t="shared" si="99"/>
        <v/>
      </c>
      <c r="L1138" s="115">
        <f t="shared" si="100"/>
        <v>1</v>
      </c>
      <c r="M1138" s="114">
        <f t="shared" si="101"/>
        <v>0</v>
      </c>
    </row>
    <row r="1139" spans="1:14" ht="30.2" customHeight="1" x14ac:dyDescent="0.25">
      <c r="A1139" s="390">
        <v>670</v>
      </c>
      <c r="B1139" s="292"/>
      <c r="C1139" s="278"/>
      <c r="D1139" s="293"/>
      <c r="E1139" s="19"/>
      <c r="F1139" s="20"/>
      <c r="G1139" s="42"/>
      <c r="H1139" s="213"/>
      <c r="I1139" s="199"/>
      <c r="J1139" s="193"/>
      <c r="K1139" s="113" t="str">
        <f t="shared" si="99"/>
        <v/>
      </c>
      <c r="L1139" s="115">
        <f t="shared" si="100"/>
        <v>1</v>
      </c>
      <c r="M1139" s="114">
        <f t="shared" si="101"/>
        <v>0</v>
      </c>
    </row>
    <row r="1140" spans="1:14" ht="30.2" customHeight="1" x14ac:dyDescent="0.25">
      <c r="A1140" s="390">
        <v>671</v>
      </c>
      <c r="B1140" s="292"/>
      <c r="C1140" s="278"/>
      <c r="D1140" s="293"/>
      <c r="E1140" s="19"/>
      <c r="F1140" s="20"/>
      <c r="G1140" s="42"/>
      <c r="H1140" s="213"/>
      <c r="I1140" s="199"/>
      <c r="J1140" s="193"/>
      <c r="K1140" s="113" t="str">
        <f t="shared" si="99"/>
        <v/>
      </c>
      <c r="L1140" s="115">
        <f t="shared" si="100"/>
        <v>1</v>
      </c>
      <c r="M1140" s="114">
        <f t="shared" si="101"/>
        <v>0</v>
      </c>
    </row>
    <row r="1141" spans="1:14" ht="30.2" customHeight="1" x14ac:dyDescent="0.25">
      <c r="A1141" s="390">
        <v>672</v>
      </c>
      <c r="B1141" s="292"/>
      <c r="C1141" s="278"/>
      <c r="D1141" s="293"/>
      <c r="E1141" s="19"/>
      <c r="F1141" s="20"/>
      <c r="G1141" s="42"/>
      <c r="H1141" s="213"/>
      <c r="I1141" s="199"/>
      <c r="J1141" s="193"/>
      <c r="K1141" s="113" t="str">
        <f t="shared" si="99"/>
        <v/>
      </c>
      <c r="L1141" s="115">
        <f t="shared" si="100"/>
        <v>1</v>
      </c>
      <c r="M1141" s="114">
        <f t="shared" si="101"/>
        <v>0</v>
      </c>
    </row>
    <row r="1142" spans="1:14" ht="30.2" customHeight="1" x14ac:dyDescent="0.25">
      <c r="A1142" s="390">
        <v>673</v>
      </c>
      <c r="B1142" s="292"/>
      <c r="C1142" s="278"/>
      <c r="D1142" s="293"/>
      <c r="E1142" s="19"/>
      <c r="F1142" s="20"/>
      <c r="G1142" s="42"/>
      <c r="H1142" s="213"/>
      <c r="I1142" s="199"/>
      <c r="J1142" s="193"/>
      <c r="K1142" s="113" t="str">
        <f t="shared" si="99"/>
        <v/>
      </c>
      <c r="L1142" s="115">
        <f t="shared" si="100"/>
        <v>1</v>
      </c>
      <c r="M1142" s="114">
        <f t="shared" si="101"/>
        <v>0</v>
      </c>
    </row>
    <row r="1143" spans="1:14" ht="30.2" customHeight="1" x14ac:dyDescent="0.25">
      <c r="A1143" s="390">
        <v>674</v>
      </c>
      <c r="B1143" s="292"/>
      <c r="C1143" s="278"/>
      <c r="D1143" s="293"/>
      <c r="E1143" s="19"/>
      <c r="F1143" s="20"/>
      <c r="G1143" s="42"/>
      <c r="H1143" s="213"/>
      <c r="I1143" s="199"/>
      <c r="J1143" s="193"/>
      <c r="K1143" s="113" t="str">
        <f t="shared" si="99"/>
        <v/>
      </c>
      <c r="L1143" s="115">
        <f t="shared" si="100"/>
        <v>1</v>
      </c>
      <c r="M1143" s="114">
        <f t="shared" si="101"/>
        <v>0</v>
      </c>
    </row>
    <row r="1144" spans="1:14" ht="30.2" customHeight="1" x14ac:dyDescent="0.25">
      <c r="A1144" s="390">
        <v>675</v>
      </c>
      <c r="B1144" s="292"/>
      <c r="C1144" s="278"/>
      <c r="D1144" s="293"/>
      <c r="E1144" s="19"/>
      <c r="F1144" s="20"/>
      <c r="G1144" s="42"/>
      <c r="H1144" s="213"/>
      <c r="I1144" s="199"/>
      <c r="J1144" s="193"/>
      <c r="K1144" s="113" t="str">
        <f t="shared" si="99"/>
        <v/>
      </c>
      <c r="L1144" s="115">
        <f t="shared" si="100"/>
        <v>1</v>
      </c>
      <c r="M1144" s="114">
        <f t="shared" si="101"/>
        <v>0</v>
      </c>
    </row>
    <row r="1145" spans="1:14" ht="30.2" customHeight="1" x14ac:dyDescent="0.25">
      <c r="A1145" s="390">
        <v>676</v>
      </c>
      <c r="B1145" s="292"/>
      <c r="C1145" s="278"/>
      <c r="D1145" s="293"/>
      <c r="E1145" s="19"/>
      <c r="F1145" s="20"/>
      <c r="G1145" s="42"/>
      <c r="H1145" s="213"/>
      <c r="I1145" s="199"/>
      <c r="J1145" s="193"/>
      <c r="K1145" s="113" t="str">
        <f t="shared" si="99"/>
        <v/>
      </c>
      <c r="L1145" s="115">
        <f t="shared" si="100"/>
        <v>1</v>
      </c>
      <c r="M1145" s="114">
        <f t="shared" si="101"/>
        <v>0</v>
      </c>
    </row>
    <row r="1146" spans="1:14" ht="30.2" customHeight="1" x14ac:dyDescent="0.25">
      <c r="A1146" s="390">
        <v>677</v>
      </c>
      <c r="B1146" s="292"/>
      <c r="C1146" s="278"/>
      <c r="D1146" s="293"/>
      <c r="E1146" s="19"/>
      <c r="F1146" s="20"/>
      <c r="G1146" s="42"/>
      <c r="H1146" s="213"/>
      <c r="I1146" s="199"/>
      <c r="J1146" s="193"/>
      <c r="K1146" s="113" t="str">
        <f t="shared" si="99"/>
        <v/>
      </c>
      <c r="L1146" s="115">
        <f t="shared" si="100"/>
        <v>1</v>
      </c>
      <c r="M1146" s="114">
        <f t="shared" si="101"/>
        <v>0</v>
      </c>
    </row>
    <row r="1147" spans="1:14" ht="30.2" customHeight="1" x14ac:dyDescent="0.25">
      <c r="A1147" s="390">
        <v>678</v>
      </c>
      <c r="B1147" s="292"/>
      <c r="C1147" s="278"/>
      <c r="D1147" s="293"/>
      <c r="E1147" s="19"/>
      <c r="F1147" s="20"/>
      <c r="G1147" s="42"/>
      <c r="H1147" s="213"/>
      <c r="I1147" s="199"/>
      <c r="J1147" s="193"/>
      <c r="K1147" s="113" t="str">
        <f t="shared" si="99"/>
        <v/>
      </c>
      <c r="L1147" s="115">
        <f t="shared" si="100"/>
        <v>1</v>
      </c>
      <c r="M1147" s="114">
        <f t="shared" si="101"/>
        <v>0</v>
      </c>
    </row>
    <row r="1148" spans="1:14" ht="30.2" customHeight="1" x14ac:dyDescent="0.25">
      <c r="A1148" s="390">
        <v>679</v>
      </c>
      <c r="B1148" s="292"/>
      <c r="C1148" s="278"/>
      <c r="D1148" s="293"/>
      <c r="E1148" s="19"/>
      <c r="F1148" s="20"/>
      <c r="G1148" s="42"/>
      <c r="H1148" s="213"/>
      <c r="I1148" s="199"/>
      <c r="J1148" s="193"/>
      <c r="K1148" s="113" t="str">
        <f t="shared" si="99"/>
        <v/>
      </c>
      <c r="L1148" s="115">
        <f t="shared" si="100"/>
        <v>1</v>
      </c>
      <c r="M1148" s="114">
        <f t="shared" si="101"/>
        <v>0</v>
      </c>
    </row>
    <row r="1149" spans="1:14" ht="30.2" customHeight="1" thickBot="1" x14ac:dyDescent="0.3">
      <c r="A1149" s="391">
        <v>680</v>
      </c>
      <c r="B1149" s="294"/>
      <c r="C1149" s="279"/>
      <c r="D1149" s="295"/>
      <c r="E1149" s="21"/>
      <c r="F1149" s="22"/>
      <c r="G1149" s="44"/>
      <c r="H1149" s="214"/>
      <c r="I1149" s="200"/>
      <c r="J1149" s="194"/>
      <c r="K1149" s="113" t="str">
        <f t="shared" si="99"/>
        <v/>
      </c>
      <c r="L1149" s="115">
        <f t="shared" si="100"/>
        <v>1</v>
      </c>
      <c r="M1149" s="114">
        <f t="shared" si="101"/>
        <v>0</v>
      </c>
      <c r="N1149" s="109">
        <f>IF(I1149&gt;K1114,ROW(A1155),0)</f>
        <v>0</v>
      </c>
    </row>
    <row r="1150" spans="1:14" ht="30.2" customHeight="1" thickBot="1" x14ac:dyDescent="0.3">
      <c r="A1150" s="46"/>
      <c r="B1150" s="46"/>
      <c r="C1150" s="46"/>
      <c r="D1150" s="46"/>
      <c r="E1150" s="46"/>
      <c r="F1150" s="46"/>
      <c r="G1150" s="46"/>
      <c r="H1150" s="376" t="s">
        <v>35</v>
      </c>
      <c r="I1150" s="195">
        <f>SUM(I1130:I1149)+I1116</f>
        <v>0</v>
      </c>
      <c r="J1150" s="222"/>
      <c r="K1150" s="68"/>
      <c r="L1150" s="112">
        <f>IF(I1150&gt;I1116,ROW(A1156),0)</f>
        <v>0</v>
      </c>
      <c r="M1150" s="39"/>
    </row>
    <row r="1151" spans="1:14" ht="30.2" customHeight="1" x14ac:dyDescent="0.25">
      <c r="A1151" s="46"/>
      <c r="B1151" s="46"/>
      <c r="C1151" s="46"/>
      <c r="D1151" s="46"/>
      <c r="E1151" s="46"/>
      <c r="F1151" s="46"/>
      <c r="G1151" s="46"/>
      <c r="H1151" s="46"/>
      <c r="I1151" s="46"/>
      <c r="J1151" s="46"/>
      <c r="K1151" s="68"/>
      <c r="L1151" s="39"/>
      <c r="M1151" s="39"/>
    </row>
    <row r="1152" spans="1:14" ht="30.2" customHeight="1" x14ac:dyDescent="0.25">
      <c r="A1152" s="143" t="s">
        <v>136</v>
      </c>
      <c r="B1152" s="64"/>
      <c r="C1152" s="64"/>
      <c r="D1152" s="46"/>
      <c r="E1152" s="46"/>
      <c r="F1152" s="46"/>
      <c r="G1152" s="46"/>
      <c r="H1152" s="46"/>
      <c r="I1152" s="46"/>
      <c r="J1152" s="46"/>
      <c r="K1152" s="68"/>
      <c r="L1152" s="39"/>
      <c r="M1152" s="39"/>
    </row>
    <row r="1153" spans="1:15" ht="30.2" customHeight="1" x14ac:dyDescent="0.25">
      <c r="A1153" s="46"/>
      <c r="B1153" s="46"/>
      <c r="C1153" s="46"/>
      <c r="D1153" s="46"/>
      <c r="E1153" s="46"/>
      <c r="F1153" s="46"/>
      <c r="G1153" s="46"/>
      <c r="H1153" s="46"/>
      <c r="I1153" s="46"/>
      <c r="J1153" s="46"/>
      <c r="K1153" s="68"/>
      <c r="L1153" s="39"/>
      <c r="M1153" s="39"/>
    </row>
    <row r="1154" spans="1:15" ht="30.2" customHeight="1" x14ac:dyDescent="0.3">
      <c r="A1154" s="352" t="s">
        <v>32</v>
      </c>
      <c r="B1154" s="233"/>
      <c r="C1154" s="233"/>
      <c r="D1154" s="354">
        <f ca="1">imzatarihi</f>
        <v>46091</v>
      </c>
      <c r="E1154" s="379" t="s">
        <v>33</v>
      </c>
      <c r="F1154" s="355" t="str">
        <f>IF(kurulusyetkilisi&gt;0,kurulusyetkilisi,"")</f>
        <v/>
      </c>
      <c r="G1154" s="46"/>
      <c r="H1154" s="46"/>
      <c r="I1154" s="46"/>
      <c r="J1154" s="46"/>
      <c r="K1154" s="68"/>
      <c r="L1154" s="39"/>
      <c r="M1154" s="39"/>
    </row>
    <row r="1155" spans="1:15" ht="30.2" customHeight="1" x14ac:dyDescent="0.3">
      <c r="A1155" s="46"/>
      <c r="B1155" s="46"/>
      <c r="C1155" s="46"/>
      <c r="D1155" s="234"/>
      <c r="E1155" s="379" t="s">
        <v>34</v>
      </c>
      <c r="F1155" s="46"/>
      <c r="G1155" s="46"/>
      <c r="H1155" s="233"/>
      <c r="I1155" s="46"/>
      <c r="J1155" s="46"/>
      <c r="K1155" s="68"/>
      <c r="L1155" s="39"/>
      <c r="M1155" s="39"/>
    </row>
    <row r="1156" spans="1:15" ht="30.2" customHeight="1" x14ac:dyDescent="0.25">
      <c r="A1156" s="46"/>
      <c r="B1156" s="46"/>
      <c r="C1156" s="46"/>
      <c r="D1156" s="46"/>
      <c r="E1156" s="46"/>
      <c r="F1156" s="46"/>
      <c r="G1156" s="46"/>
      <c r="H1156" s="46"/>
      <c r="I1156" s="46"/>
      <c r="J1156" s="46"/>
      <c r="K1156" s="68"/>
      <c r="L1156" s="39"/>
      <c r="M1156" s="39"/>
    </row>
    <row r="1157" spans="1:15" ht="30.2" customHeight="1" x14ac:dyDescent="0.25">
      <c r="A1157" s="555" t="s">
        <v>105</v>
      </c>
      <c r="B1157" s="555"/>
      <c r="C1157" s="555"/>
      <c r="D1157" s="555"/>
      <c r="E1157" s="555"/>
      <c r="F1157" s="555"/>
      <c r="G1157" s="555"/>
      <c r="H1157" s="555"/>
      <c r="I1157" s="555"/>
      <c r="J1157" s="555"/>
      <c r="K1157" s="66"/>
      <c r="L1157" s="39"/>
      <c r="M1157" s="39"/>
    </row>
    <row r="1158" spans="1:15" ht="30.2" customHeight="1" x14ac:dyDescent="0.25">
      <c r="A1158" s="508" t="str">
        <f>IF(YilDonem&lt;&gt;"",CONCATENATE(YilDonem," dönemine aittir."),"")</f>
        <v/>
      </c>
      <c r="B1158" s="508"/>
      <c r="C1158" s="508"/>
      <c r="D1158" s="508"/>
      <c r="E1158" s="508"/>
      <c r="F1158" s="508"/>
      <c r="G1158" s="508"/>
      <c r="H1158" s="508"/>
      <c r="I1158" s="508"/>
      <c r="J1158" s="508"/>
      <c r="K1158" s="66"/>
      <c r="L1158" s="39"/>
      <c r="M1158" s="39"/>
    </row>
    <row r="1159" spans="1:15" ht="30.2" customHeight="1" thickBot="1" x14ac:dyDescent="0.3">
      <c r="A1159" s="545" t="s">
        <v>129</v>
      </c>
      <c r="B1159" s="545"/>
      <c r="C1159" s="545"/>
      <c r="D1159" s="545"/>
      <c r="E1159" s="545"/>
      <c r="F1159" s="545"/>
      <c r="G1159" s="545"/>
      <c r="H1159" s="545"/>
      <c r="I1159" s="545"/>
      <c r="J1159" s="545"/>
      <c r="K1159" s="66"/>
      <c r="L1159" s="39"/>
      <c r="M1159" s="39"/>
    </row>
    <row r="1160" spans="1:15" ht="30.2" customHeight="1" thickBot="1" x14ac:dyDescent="0.3">
      <c r="A1160" s="546" t="s">
        <v>167</v>
      </c>
      <c r="B1160" s="547"/>
      <c r="C1160" s="547"/>
      <c r="D1160" s="548"/>
      <c r="E1160" s="546" t="str">
        <f>IF(ProjeNo&gt;0,ProjeNo,"")</f>
        <v/>
      </c>
      <c r="F1160" s="547"/>
      <c r="G1160" s="547"/>
      <c r="H1160" s="547"/>
      <c r="I1160" s="547"/>
      <c r="J1160" s="548"/>
      <c r="K1160" s="66"/>
      <c r="L1160" s="39"/>
      <c r="M1160" s="39"/>
    </row>
    <row r="1161" spans="1:15" ht="30.2" customHeight="1" thickBot="1" x14ac:dyDescent="0.3">
      <c r="A1161" s="549" t="s">
        <v>168</v>
      </c>
      <c r="B1161" s="550"/>
      <c r="C1161" s="550"/>
      <c r="D1161" s="551"/>
      <c r="E1161" s="552" t="str">
        <f>IF(ProjeAdi&gt;0,ProjeAdi,"")</f>
        <v/>
      </c>
      <c r="F1161" s="553"/>
      <c r="G1161" s="553"/>
      <c r="H1161" s="553"/>
      <c r="I1161" s="553"/>
      <c r="J1161" s="554"/>
      <c r="K1161" s="66"/>
      <c r="L1161" s="39"/>
      <c r="M1161" s="39"/>
    </row>
    <row r="1162" spans="1:15" s="26" customFormat="1" ht="30.2" customHeight="1" thickBot="1" x14ac:dyDescent="0.3">
      <c r="A1162" s="543" t="s">
        <v>3</v>
      </c>
      <c r="B1162" s="543" t="s">
        <v>182</v>
      </c>
      <c r="C1162" s="543" t="s">
        <v>183</v>
      </c>
      <c r="D1162" s="543" t="s">
        <v>102</v>
      </c>
      <c r="E1162" s="543" t="s">
        <v>103</v>
      </c>
      <c r="F1162" s="543" t="s">
        <v>104</v>
      </c>
      <c r="G1162" s="543" t="s">
        <v>82</v>
      </c>
      <c r="H1162" s="543" t="s">
        <v>83</v>
      </c>
      <c r="I1162" s="363" t="s">
        <v>84</v>
      </c>
      <c r="J1162" s="363" t="s">
        <v>84</v>
      </c>
      <c r="K1162" s="67"/>
      <c r="L1162" s="40"/>
      <c r="M1162" s="40"/>
      <c r="N1162" s="71"/>
      <c r="O1162" s="71"/>
    </row>
    <row r="1163" spans="1:15" ht="30.2" customHeight="1" thickBot="1" x14ac:dyDescent="0.3">
      <c r="A1163" s="559"/>
      <c r="B1163" s="544"/>
      <c r="C1163" s="544"/>
      <c r="D1163" s="559"/>
      <c r="E1163" s="559"/>
      <c r="F1163" s="559"/>
      <c r="G1163" s="559"/>
      <c r="H1163" s="559"/>
      <c r="I1163" s="395" t="s">
        <v>85</v>
      </c>
      <c r="J1163" s="395" t="s">
        <v>88</v>
      </c>
      <c r="K1163" s="66"/>
      <c r="L1163" s="39"/>
      <c r="M1163" s="39"/>
    </row>
    <row r="1164" spans="1:15" ht="30.2" customHeight="1" x14ac:dyDescent="0.25">
      <c r="A1164" s="388">
        <v>681</v>
      </c>
      <c r="B1164" s="290"/>
      <c r="C1164" s="277"/>
      <c r="D1164" s="291"/>
      <c r="E1164" s="27"/>
      <c r="F1164" s="41"/>
      <c r="G1164" s="28"/>
      <c r="H1164" s="212"/>
      <c r="I1164" s="198"/>
      <c r="J1164" s="186"/>
      <c r="K1164" s="113" t="str">
        <f>IF(AND(COUNTA(D1164:F1164)&gt;0,L1164=1),"Belge Tarihi,Belge Numarası ve KDV Dahil Tutar doldurulduktan sonra KDV Hariç Tutar doldurulabilir.","")</f>
        <v/>
      </c>
      <c r="L1164" s="115">
        <f>IF(COUNTA(G1164:H1164)+COUNTA(J1164)=3,0,1)</f>
        <v>1</v>
      </c>
      <c r="M1164" s="114">
        <f>IF(L1164=1,0,100000000)</f>
        <v>0</v>
      </c>
    </row>
    <row r="1165" spans="1:15" ht="30.2" customHeight="1" x14ac:dyDescent="0.25">
      <c r="A1165" s="390">
        <v>682</v>
      </c>
      <c r="B1165" s="292"/>
      <c r="C1165" s="278"/>
      <c r="D1165" s="293"/>
      <c r="E1165" s="19"/>
      <c r="F1165" s="20"/>
      <c r="G1165" s="42"/>
      <c r="H1165" s="213"/>
      <c r="I1165" s="199"/>
      <c r="J1165" s="193"/>
      <c r="K1165" s="113" t="str">
        <f t="shared" ref="K1165:K1183" si="102">IF(AND(COUNTA(D1165:F1165)&gt;0,L1165=1),"Belge Tarihi,Belge Numarası ve KDV Dahil Tutar doldurulduktan sonra KDV Hariç Tutar doldurulabilir.","")</f>
        <v/>
      </c>
      <c r="L1165" s="115">
        <f t="shared" ref="L1165:L1183" si="103">IF(COUNTA(G1165:H1165)+COUNTA(J1165)=3,0,1)</f>
        <v>1</v>
      </c>
      <c r="M1165" s="114">
        <f t="shared" ref="M1165:M1183" si="104">IF(L1165=1,0,100000000)</f>
        <v>0</v>
      </c>
    </row>
    <row r="1166" spans="1:15" ht="30.2" customHeight="1" x14ac:dyDescent="0.25">
      <c r="A1166" s="390">
        <v>683</v>
      </c>
      <c r="B1166" s="292"/>
      <c r="C1166" s="278"/>
      <c r="D1166" s="293"/>
      <c r="E1166" s="19"/>
      <c r="F1166" s="20"/>
      <c r="G1166" s="42"/>
      <c r="H1166" s="213"/>
      <c r="I1166" s="199"/>
      <c r="J1166" s="193"/>
      <c r="K1166" s="113" t="str">
        <f t="shared" si="102"/>
        <v/>
      </c>
      <c r="L1166" s="115">
        <f t="shared" si="103"/>
        <v>1</v>
      </c>
      <c r="M1166" s="114">
        <f t="shared" si="104"/>
        <v>0</v>
      </c>
    </row>
    <row r="1167" spans="1:15" ht="30.2" customHeight="1" x14ac:dyDescent="0.25">
      <c r="A1167" s="390">
        <v>684</v>
      </c>
      <c r="B1167" s="292"/>
      <c r="C1167" s="278"/>
      <c r="D1167" s="293"/>
      <c r="E1167" s="19"/>
      <c r="F1167" s="20"/>
      <c r="G1167" s="42"/>
      <c r="H1167" s="213"/>
      <c r="I1167" s="199"/>
      <c r="J1167" s="193"/>
      <c r="K1167" s="113" t="str">
        <f t="shared" si="102"/>
        <v/>
      </c>
      <c r="L1167" s="115">
        <f t="shared" si="103"/>
        <v>1</v>
      </c>
      <c r="M1167" s="114">
        <f t="shared" si="104"/>
        <v>0</v>
      </c>
    </row>
    <row r="1168" spans="1:15" ht="30.2" customHeight="1" x14ac:dyDescent="0.25">
      <c r="A1168" s="390">
        <v>685</v>
      </c>
      <c r="B1168" s="292"/>
      <c r="C1168" s="278"/>
      <c r="D1168" s="293"/>
      <c r="E1168" s="19"/>
      <c r="F1168" s="20"/>
      <c r="G1168" s="42"/>
      <c r="H1168" s="213"/>
      <c r="I1168" s="199"/>
      <c r="J1168" s="193"/>
      <c r="K1168" s="113" t="str">
        <f t="shared" si="102"/>
        <v/>
      </c>
      <c r="L1168" s="115">
        <f t="shared" si="103"/>
        <v>1</v>
      </c>
      <c r="M1168" s="114">
        <f t="shared" si="104"/>
        <v>0</v>
      </c>
    </row>
    <row r="1169" spans="1:14" ht="30.2" customHeight="1" x14ac:dyDescent="0.25">
      <c r="A1169" s="390">
        <v>686</v>
      </c>
      <c r="B1169" s="292"/>
      <c r="C1169" s="278"/>
      <c r="D1169" s="293"/>
      <c r="E1169" s="19"/>
      <c r="F1169" s="20"/>
      <c r="G1169" s="42"/>
      <c r="H1169" s="213"/>
      <c r="I1169" s="199"/>
      <c r="J1169" s="193"/>
      <c r="K1169" s="113" t="str">
        <f t="shared" si="102"/>
        <v/>
      </c>
      <c r="L1169" s="115">
        <f t="shared" si="103"/>
        <v>1</v>
      </c>
      <c r="M1169" s="114">
        <f t="shared" si="104"/>
        <v>0</v>
      </c>
    </row>
    <row r="1170" spans="1:14" ht="30.2" customHeight="1" x14ac:dyDescent="0.25">
      <c r="A1170" s="390">
        <v>687</v>
      </c>
      <c r="B1170" s="292"/>
      <c r="C1170" s="278"/>
      <c r="D1170" s="293"/>
      <c r="E1170" s="19"/>
      <c r="F1170" s="20"/>
      <c r="G1170" s="42"/>
      <c r="H1170" s="213"/>
      <c r="I1170" s="199"/>
      <c r="J1170" s="193"/>
      <c r="K1170" s="113" t="str">
        <f t="shared" si="102"/>
        <v/>
      </c>
      <c r="L1170" s="115">
        <f t="shared" si="103"/>
        <v>1</v>
      </c>
      <c r="M1170" s="114">
        <f t="shared" si="104"/>
        <v>0</v>
      </c>
    </row>
    <row r="1171" spans="1:14" ht="30.2" customHeight="1" x14ac:dyDescent="0.25">
      <c r="A1171" s="390">
        <v>688</v>
      </c>
      <c r="B1171" s="292"/>
      <c r="C1171" s="278"/>
      <c r="D1171" s="293"/>
      <c r="E1171" s="19"/>
      <c r="F1171" s="20"/>
      <c r="G1171" s="42"/>
      <c r="H1171" s="213"/>
      <c r="I1171" s="199"/>
      <c r="J1171" s="193"/>
      <c r="K1171" s="113" t="str">
        <f t="shared" si="102"/>
        <v/>
      </c>
      <c r="L1171" s="115">
        <f t="shared" si="103"/>
        <v>1</v>
      </c>
      <c r="M1171" s="114">
        <f t="shared" si="104"/>
        <v>0</v>
      </c>
    </row>
    <row r="1172" spans="1:14" ht="30.2" customHeight="1" x14ac:dyDescent="0.25">
      <c r="A1172" s="390">
        <v>689</v>
      </c>
      <c r="B1172" s="292"/>
      <c r="C1172" s="278"/>
      <c r="D1172" s="293"/>
      <c r="E1172" s="19"/>
      <c r="F1172" s="20"/>
      <c r="G1172" s="42"/>
      <c r="H1172" s="213"/>
      <c r="I1172" s="199"/>
      <c r="J1172" s="193"/>
      <c r="K1172" s="113" t="str">
        <f t="shared" si="102"/>
        <v/>
      </c>
      <c r="L1172" s="115">
        <f t="shared" si="103"/>
        <v>1</v>
      </c>
      <c r="M1172" s="114">
        <f t="shared" si="104"/>
        <v>0</v>
      </c>
    </row>
    <row r="1173" spans="1:14" ht="30.2" customHeight="1" x14ac:dyDescent="0.25">
      <c r="A1173" s="390">
        <v>690</v>
      </c>
      <c r="B1173" s="292"/>
      <c r="C1173" s="278"/>
      <c r="D1173" s="293"/>
      <c r="E1173" s="19"/>
      <c r="F1173" s="20"/>
      <c r="G1173" s="42"/>
      <c r="H1173" s="213"/>
      <c r="I1173" s="199"/>
      <c r="J1173" s="193"/>
      <c r="K1173" s="113" t="str">
        <f t="shared" si="102"/>
        <v/>
      </c>
      <c r="L1173" s="115">
        <f t="shared" si="103"/>
        <v>1</v>
      </c>
      <c r="M1173" s="114">
        <f t="shared" si="104"/>
        <v>0</v>
      </c>
    </row>
    <row r="1174" spans="1:14" ht="30.2" customHeight="1" x14ac:dyDescent="0.25">
      <c r="A1174" s="390">
        <v>691</v>
      </c>
      <c r="B1174" s="292"/>
      <c r="C1174" s="278"/>
      <c r="D1174" s="293"/>
      <c r="E1174" s="19"/>
      <c r="F1174" s="20"/>
      <c r="G1174" s="42"/>
      <c r="H1174" s="213"/>
      <c r="I1174" s="199"/>
      <c r="J1174" s="193"/>
      <c r="K1174" s="113" t="str">
        <f t="shared" si="102"/>
        <v/>
      </c>
      <c r="L1174" s="115">
        <f t="shared" si="103"/>
        <v>1</v>
      </c>
      <c r="M1174" s="114">
        <f t="shared" si="104"/>
        <v>0</v>
      </c>
    </row>
    <row r="1175" spans="1:14" ht="30.2" customHeight="1" x14ac:dyDescent="0.25">
      <c r="A1175" s="390">
        <v>692</v>
      </c>
      <c r="B1175" s="292"/>
      <c r="C1175" s="278"/>
      <c r="D1175" s="293"/>
      <c r="E1175" s="19"/>
      <c r="F1175" s="20"/>
      <c r="G1175" s="42"/>
      <c r="H1175" s="213"/>
      <c r="I1175" s="199"/>
      <c r="J1175" s="193"/>
      <c r="K1175" s="113" t="str">
        <f t="shared" si="102"/>
        <v/>
      </c>
      <c r="L1175" s="115">
        <f t="shared" si="103"/>
        <v>1</v>
      </c>
      <c r="M1175" s="114">
        <f t="shared" si="104"/>
        <v>0</v>
      </c>
    </row>
    <row r="1176" spans="1:14" ht="30.2" customHeight="1" x14ac:dyDescent="0.25">
      <c r="A1176" s="390">
        <v>693</v>
      </c>
      <c r="B1176" s="292"/>
      <c r="C1176" s="278"/>
      <c r="D1176" s="293"/>
      <c r="E1176" s="19"/>
      <c r="F1176" s="20"/>
      <c r="G1176" s="42"/>
      <c r="H1176" s="213"/>
      <c r="I1176" s="199"/>
      <c r="J1176" s="193"/>
      <c r="K1176" s="113" t="str">
        <f t="shared" si="102"/>
        <v/>
      </c>
      <c r="L1176" s="115">
        <f t="shared" si="103"/>
        <v>1</v>
      </c>
      <c r="M1176" s="114">
        <f t="shared" si="104"/>
        <v>0</v>
      </c>
    </row>
    <row r="1177" spans="1:14" ht="30.2" customHeight="1" x14ac:dyDescent="0.25">
      <c r="A1177" s="390">
        <v>694</v>
      </c>
      <c r="B1177" s="292"/>
      <c r="C1177" s="278"/>
      <c r="D1177" s="293"/>
      <c r="E1177" s="19"/>
      <c r="F1177" s="20"/>
      <c r="G1177" s="42"/>
      <c r="H1177" s="213"/>
      <c r="I1177" s="199"/>
      <c r="J1177" s="193"/>
      <c r="K1177" s="113" t="str">
        <f t="shared" si="102"/>
        <v/>
      </c>
      <c r="L1177" s="115">
        <f t="shared" si="103"/>
        <v>1</v>
      </c>
      <c r="M1177" s="114">
        <f t="shared" si="104"/>
        <v>0</v>
      </c>
    </row>
    <row r="1178" spans="1:14" ht="30.2" customHeight="1" x14ac:dyDescent="0.25">
      <c r="A1178" s="390">
        <v>695</v>
      </c>
      <c r="B1178" s="292"/>
      <c r="C1178" s="278"/>
      <c r="D1178" s="293"/>
      <c r="E1178" s="19"/>
      <c r="F1178" s="20"/>
      <c r="G1178" s="42"/>
      <c r="H1178" s="213"/>
      <c r="I1178" s="199"/>
      <c r="J1178" s="193"/>
      <c r="K1178" s="113" t="str">
        <f t="shared" si="102"/>
        <v/>
      </c>
      <c r="L1178" s="115">
        <f t="shared" si="103"/>
        <v>1</v>
      </c>
      <c r="M1178" s="114">
        <f t="shared" si="104"/>
        <v>0</v>
      </c>
    </row>
    <row r="1179" spans="1:14" ht="30.2" customHeight="1" x14ac:dyDescent="0.25">
      <c r="A1179" s="390">
        <v>696</v>
      </c>
      <c r="B1179" s="292"/>
      <c r="C1179" s="278"/>
      <c r="D1179" s="293"/>
      <c r="E1179" s="19"/>
      <c r="F1179" s="20"/>
      <c r="G1179" s="42"/>
      <c r="H1179" s="213"/>
      <c r="I1179" s="199"/>
      <c r="J1179" s="193"/>
      <c r="K1179" s="113" t="str">
        <f t="shared" si="102"/>
        <v/>
      </c>
      <c r="L1179" s="115">
        <f t="shared" si="103"/>
        <v>1</v>
      </c>
      <c r="M1179" s="114">
        <f t="shared" si="104"/>
        <v>0</v>
      </c>
    </row>
    <row r="1180" spans="1:14" ht="30.2" customHeight="1" x14ac:dyDescent="0.25">
      <c r="A1180" s="390">
        <v>697</v>
      </c>
      <c r="B1180" s="292"/>
      <c r="C1180" s="278"/>
      <c r="D1180" s="293"/>
      <c r="E1180" s="19"/>
      <c r="F1180" s="20"/>
      <c r="G1180" s="42"/>
      <c r="H1180" s="213"/>
      <c r="I1180" s="199"/>
      <c r="J1180" s="193"/>
      <c r="K1180" s="113" t="str">
        <f t="shared" si="102"/>
        <v/>
      </c>
      <c r="L1180" s="115">
        <f t="shared" si="103"/>
        <v>1</v>
      </c>
      <c r="M1180" s="114">
        <f t="shared" si="104"/>
        <v>0</v>
      </c>
    </row>
    <row r="1181" spans="1:14" ht="30.2" customHeight="1" x14ac:dyDescent="0.25">
      <c r="A1181" s="390">
        <v>698</v>
      </c>
      <c r="B1181" s="292"/>
      <c r="C1181" s="278"/>
      <c r="D1181" s="293"/>
      <c r="E1181" s="19"/>
      <c r="F1181" s="20"/>
      <c r="G1181" s="42"/>
      <c r="H1181" s="213"/>
      <c r="I1181" s="199"/>
      <c r="J1181" s="193"/>
      <c r="K1181" s="113" t="str">
        <f t="shared" si="102"/>
        <v/>
      </c>
      <c r="L1181" s="115">
        <f t="shared" si="103"/>
        <v>1</v>
      </c>
      <c r="M1181" s="114">
        <f t="shared" si="104"/>
        <v>0</v>
      </c>
    </row>
    <row r="1182" spans="1:14" ht="30.2" customHeight="1" x14ac:dyDescent="0.25">
      <c r="A1182" s="390">
        <v>699</v>
      </c>
      <c r="B1182" s="292"/>
      <c r="C1182" s="278"/>
      <c r="D1182" s="293"/>
      <c r="E1182" s="19"/>
      <c r="F1182" s="20"/>
      <c r="G1182" s="42"/>
      <c r="H1182" s="213"/>
      <c r="I1182" s="199"/>
      <c r="J1182" s="193"/>
      <c r="K1182" s="113" t="str">
        <f t="shared" si="102"/>
        <v/>
      </c>
      <c r="L1182" s="115">
        <f t="shared" si="103"/>
        <v>1</v>
      </c>
      <c r="M1182" s="114">
        <f t="shared" si="104"/>
        <v>0</v>
      </c>
    </row>
    <row r="1183" spans="1:14" ht="30.2" customHeight="1" thickBot="1" x14ac:dyDescent="0.3">
      <c r="A1183" s="391">
        <v>700</v>
      </c>
      <c r="B1183" s="294"/>
      <c r="C1183" s="279"/>
      <c r="D1183" s="295"/>
      <c r="E1183" s="21"/>
      <c r="F1183" s="22"/>
      <c r="G1183" s="44"/>
      <c r="H1183" s="214"/>
      <c r="I1183" s="200"/>
      <c r="J1183" s="194"/>
      <c r="K1183" s="113" t="str">
        <f t="shared" si="102"/>
        <v/>
      </c>
      <c r="L1183" s="115">
        <f t="shared" si="103"/>
        <v>1</v>
      </c>
      <c r="M1183" s="114">
        <f t="shared" si="104"/>
        <v>0</v>
      </c>
    </row>
    <row r="1184" spans="1:14" ht="30.2" customHeight="1" thickBot="1" x14ac:dyDescent="0.3">
      <c r="A1184" s="46"/>
      <c r="B1184" s="46"/>
      <c r="C1184" s="46"/>
      <c r="D1184" s="46"/>
      <c r="E1184" s="46"/>
      <c r="F1184" s="46"/>
      <c r="G1184" s="46"/>
      <c r="H1184" s="376" t="s">
        <v>35</v>
      </c>
      <c r="I1184" s="195">
        <f>SUM(I1164:I1183)+I1150</f>
        <v>0</v>
      </c>
      <c r="J1184" s="222"/>
      <c r="K1184" s="68"/>
      <c r="L1184" s="112">
        <f>IF(I1184&gt;I1150,ROW(A1190),0)</f>
        <v>0</v>
      </c>
      <c r="M1184" s="39"/>
      <c r="N1184" s="109">
        <f>IF(I1184&gt;I1150,ROW(A1190),0)</f>
        <v>0</v>
      </c>
    </row>
    <row r="1185" spans="1:15" ht="30.2" customHeight="1" x14ac:dyDescent="0.25">
      <c r="A1185" s="46"/>
      <c r="B1185" s="46"/>
      <c r="C1185" s="46"/>
      <c r="D1185" s="46"/>
      <c r="E1185" s="46"/>
      <c r="F1185" s="46"/>
      <c r="G1185" s="46"/>
      <c r="H1185" s="46"/>
      <c r="I1185" s="46"/>
      <c r="J1185" s="46"/>
      <c r="K1185" s="68"/>
      <c r="L1185" s="39"/>
      <c r="M1185" s="39"/>
    </row>
    <row r="1186" spans="1:15" ht="30.2" customHeight="1" x14ac:dyDescent="0.25">
      <c r="A1186" s="143" t="s">
        <v>136</v>
      </c>
      <c r="B1186" s="64"/>
      <c r="C1186" s="64"/>
      <c r="D1186" s="46"/>
      <c r="E1186" s="46"/>
      <c r="F1186" s="46"/>
      <c r="G1186" s="46"/>
      <c r="H1186" s="46"/>
      <c r="I1186" s="46"/>
      <c r="J1186" s="46"/>
      <c r="K1186" s="68"/>
      <c r="L1186" s="39"/>
      <c r="M1186" s="39"/>
    </row>
    <row r="1187" spans="1:15" ht="30.2" customHeight="1" x14ac:dyDescent="0.25">
      <c r="A1187" s="46"/>
      <c r="B1187" s="46"/>
      <c r="C1187" s="46"/>
      <c r="D1187" s="46"/>
      <c r="E1187" s="46"/>
      <c r="F1187" s="46"/>
      <c r="G1187" s="46"/>
      <c r="H1187" s="46"/>
      <c r="I1187" s="46"/>
      <c r="J1187" s="46"/>
      <c r="K1187" s="68"/>
      <c r="L1187" s="39"/>
      <c r="M1187" s="39"/>
    </row>
    <row r="1188" spans="1:15" ht="30.2" customHeight="1" x14ac:dyDescent="0.3">
      <c r="A1188" s="352" t="s">
        <v>32</v>
      </c>
      <c r="B1188" s="233"/>
      <c r="C1188" s="233"/>
      <c r="D1188" s="354">
        <f ca="1">imzatarihi</f>
        <v>46091</v>
      </c>
      <c r="E1188" s="379" t="s">
        <v>33</v>
      </c>
      <c r="F1188" s="355" t="str">
        <f>IF(kurulusyetkilisi&gt;0,kurulusyetkilisi,"")</f>
        <v/>
      </c>
      <c r="G1188" s="46"/>
      <c r="H1188" s="46"/>
      <c r="I1188" s="46"/>
      <c r="J1188" s="46"/>
      <c r="K1188" s="68"/>
      <c r="L1188" s="39"/>
      <c r="M1188" s="39"/>
    </row>
    <row r="1189" spans="1:15" ht="30.2" customHeight="1" x14ac:dyDescent="0.3">
      <c r="A1189" s="46"/>
      <c r="B1189" s="46"/>
      <c r="C1189" s="46"/>
      <c r="D1189" s="234"/>
      <c r="E1189" s="379" t="s">
        <v>34</v>
      </c>
      <c r="F1189" s="46"/>
      <c r="G1189" s="46"/>
      <c r="H1189" s="233"/>
      <c r="I1189" s="46"/>
      <c r="J1189" s="46"/>
      <c r="K1189" s="68"/>
      <c r="L1189" s="39"/>
      <c r="M1189" s="39"/>
    </row>
    <row r="1190" spans="1:15" ht="30.2" customHeight="1" x14ac:dyDescent="0.25">
      <c r="A1190" s="46"/>
      <c r="B1190" s="46"/>
      <c r="C1190" s="46"/>
      <c r="D1190" s="46"/>
      <c r="E1190" s="46"/>
      <c r="F1190" s="46"/>
      <c r="G1190" s="46"/>
      <c r="H1190" s="46"/>
      <c r="I1190" s="46"/>
      <c r="J1190" s="46"/>
      <c r="K1190" s="68"/>
      <c r="L1190" s="39"/>
      <c r="M1190" s="39"/>
    </row>
    <row r="1191" spans="1:15" ht="30.2" customHeight="1" x14ac:dyDescent="0.25">
      <c r="A1191" s="555" t="s">
        <v>105</v>
      </c>
      <c r="B1191" s="555"/>
      <c r="C1191" s="555"/>
      <c r="D1191" s="555"/>
      <c r="E1191" s="555"/>
      <c r="F1191" s="555"/>
      <c r="G1191" s="555"/>
      <c r="H1191" s="555"/>
      <c r="I1191" s="555"/>
      <c r="J1191" s="555"/>
      <c r="K1191" s="66"/>
      <c r="L1191" s="39"/>
      <c r="M1191" s="39"/>
    </row>
    <row r="1192" spans="1:15" ht="30.2" customHeight="1" x14ac:dyDescent="0.25">
      <c r="A1192" s="508" t="str">
        <f>IF(YilDonem&lt;&gt;"",CONCATENATE(YilDonem," dönemine aittir."),"")</f>
        <v/>
      </c>
      <c r="B1192" s="508"/>
      <c r="C1192" s="508"/>
      <c r="D1192" s="508"/>
      <c r="E1192" s="508"/>
      <c r="F1192" s="508"/>
      <c r="G1192" s="508"/>
      <c r="H1192" s="508"/>
      <c r="I1192" s="508"/>
      <c r="J1192" s="508"/>
      <c r="K1192" s="66"/>
      <c r="L1192" s="39"/>
      <c r="M1192" s="39"/>
    </row>
    <row r="1193" spans="1:15" ht="30.2" customHeight="1" thickBot="1" x14ac:dyDescent="0.3">
      <c r="A1193" s="545" t="s">
        <v>129</v>
      </c>
      <c r="B1193" s="545"/>
      <c r="C1193" s="545"/>
      <c r="D1193" s="545"/>
      <c r="E1193" s="545"/>
      <c r="F1193" s="545"/>
      <c r="G1193" s="545"/>
      <c r="H1193" s="545"/>
      <c r="I1193" s="545"/>
      <c r="J1193" s="545"/>
      <c r="K1193" s="66"/>
      <c r="L1193" s="39"/>
      <c r="M1193" s="39"/>
    </row>
    <row r="1194" spans="1:15" ht="30.2" customHeight="1" thickBot="1" x14ac:dyDescent="0.3">
      <c r="A1194" s="546" t="s">
        <v>167</v>
      </c>
      <c r="B1194" s="547"/>
      <c r="C1194" s="547"/>
      <c r="D1194" s="548"/>
      <c r="E1194" s="546" t="str">
        <f>IF(ProjeNo&gt;0,ProjeNo,"")</f>
        <v/>
      </c>
      <c r="F1194" s="547"/>
      <c r="G1194" s="547"/>
      <c r="H1194" s="547"/>
      <c r="I1194" s="547"/>
      <c r="J1194" s="548"/>
      <c r="K1194" s="66"/>
      <c r="L1194" s="39"/>
      <c r="M1194" s="39"/>
    </row>
    <row r="1195" spans="1:15" ht="30.2" customHeight="1" thickBot="1" x14ac:dyDescent="0.3">
      <c r="A1195" s="549" t="s">
        <v>168</v>
      </c>
      <c r="B1195" s="550"/>
      <c r="C1195" s="550"/>
      <c r="D1195" s="551"/>
      <c r="E1195" s="552" t="str">
        <f>IF(ProjeAdi&gt;0,ProjeAdi,"")</f>
        <v/>
      </c>
      <c r="F1195" s="553"/>
      <c r="G1195" s="553"/>
      <c r="H1195" s="553"/>
      <c r="I1195" s="553"/>
      <c r="J1195" s="554"/>
      <c r="K1195" s="66"/>
      <c r="L1195" s="39"/>
      <c r="M1195" s="39"/>
    </row>
    <row r="1196" spans="1:15" s="26" customFormat="1" ht="30.2" customHeight="1" thickBot="1" x14ac:dyDescent="0.3">
      <c r="A1196" s="543" t="s">
        <v>3</v>
      </c>
      <c r="B1196" s="543" t="s">
        <v>182</v>
      </c>
      <c r="C1196" s="543" t="s">
        <v>183</v>
      </c>
      <c r="D1196" s="543" t="s">
        <v>102</v>
      </c>
      <c r="E1196" s="543" t="s">
        <v>103</v>
      </c>
      <c r="F1196" s="543" t="s">
        <v>104</v>
      </c>
      <c r="G1196" s="543" t="s">
        <v>82</v>
      </c>
      <c r="H1196" s="543" t="s">
        <v>83</v>
      </c>
      <c r="I1196" s="363" t="s">
        <v>84</v>
      </c>
      <c r="J1196" s="363" t="s">
        <v>84</v>
      </c>
      <c r="K1196" s="67"/>
      <c r="L1196" s="40"/>
      <c r="M1196" s="40"/>
      <c r="N1196" s="70"/>
      <c r="O1196" s="70"/>
    </row>
    <row r="1197" spans="1:15" ht="30.2" customHeight="1" thickBot="1" x14ac:dyDescent="0.3">
      <c r="A1197" s="559"/>
      <c r="B1197" s="544"/>
      <c r="C1197" s="544"/>
      <c r="D1197" s="559"/>
      <c r="E1197" s="559"/>
      <c r="F1197" s="559"/>
      <c r="G1197" s="559"/>
      <c r="H1197" s="559"/>
      <c r="I1197" s="395" t="s">
        <v>85</v>
      </c>
      <c r="J1197" s="395" t="s">
        <v>88</v>
      </c>
      <c r="K1197" s="66"/>
      <c r="L1197" s="39"/>
      <c r="M1197" s="39"/>
      <c r="N1197" s="71"/>
      <c r="O1197" s="71"/>
    </row>
    <row r="1198" spans="1:15" ht="30.2" customHeight="1" x14ac:dyDescent="0.25">
      <c r="A1198" s="388">
        <v>701</v>
      </c>
      <c r="B1198" s="290"/>
      <c r="C1198" s="277"/>
      <c r="D1198" s="291"/>
      <c r="E1198" s="27"/>
      <c r="F1198" s="41"/>
      <c r="G1198" s="28"/>
      <c r="H1198" s="212"/>
      <c r="I1198" s="198"/>
      <c r="J1198" s="186"/>
      <c r="K1198" s="113" t="str">
        <f>IF(AND(COUNTA(D1198:F1198)&gt;0,L1198=1),"Belge Tarihi,Belge Numarası ve KDV Dahil Tutar doldurulduktan sonra KDV Hariç Tutar doldurulabilir.","")</f>
        <v/>
      </c>
      <c r="L1198" s="115">
        <f>IF(COUNTA(G1198:H1198)+COUNTA(J1198)=3,0,1)</f>
        <v>1</v>
      </c>
      <c r="M1198" s="114">
        <f>IF(L1198=1,0,100000000)</f>
        <v>0</v>
      </c>
    </row>
    <row r="1199" spans="1:15" ht="30.2" customHeight="1" x14ac:dyDescent="0.25">
      <c r="A1199" s="390">
        <v>702</v>
      </c>
      <c r="B1199" s="292"/>
      <c r="C1199" s="278"/>
      <c r="D1199" s="293"/>
      <c r="E1199" s="19"/>
      <c r="F1199" s="20"/>
      <c r="G1199" s="42"/>
      <c r="H1199" s="213"/>
      <c r="I1199" s="199"/>
      <c r="J1199" s="193"/>
      <c r="K1199" s="113" t="str">
        <f t="shared" ref="K1199:K1217" si="105">IF(AND(COUNTA(D1199:F1199)&gt;0,L1199=1),"Belge Tarihi,Belge Numarası ve KDV Dahil Tutar doldurulduktan sonra KDV Hariç Tutar doldurulabilir.","")</f>
        <v/>
      </c>
      <c r="L1199" s="115">
        <f t="shared" ref="L1199:L1217" si="106">IF(COUNTA(G1199:H1199)+COUNTA(J1199)=3,0,1)</f>
        <v>1</v>
      </c>
      <c r="M1199" s="114">
        <f t="shared" ref="M1199:M1217" si="107">IF(L1199=1,0,100000000)</f>
        <v>0</v>
      </c>
    </row>
    <row r="1200" spans="1:15" ht="30.2" customHeight="1" x14ac:dyDescent="0.25">
      <c r="A1200" s="390">
        <v>703</v>
      </c>
      <c r="B1200" s="292"/>
      <c r="C1200" s="278"/>
      <c r="D1200" s="293"/>
      <c r="E1200" s="19"/>
      <c r="F1200" s="20"/>
      <c r="G1200" s="42"/>
      <c r="H1200" s="213"/>
      <c r="I1200" s="199"/>
      <c r="J1200" s="193"/>
      <c r="K1200" s="113" t="str">
        <f t="shared" si="105"/>
        <v/>
      </c>
      <c r="L1200" s="115">
        <f t="shared" si="106"/>
        <v>1</v>
      </c>
      <c r="M1200" s="114">
        <f t="shared" si="107"/>
        <v>0</v>
      </c>
    </row>
    <row r="1201" spans="1:13" ht="30.2" customHeight="1" x14ac:dyDescent="0.25">
      <c r="A1201" s="390">
        <v>704</v>
      </c>
      <c r="B1201" s="292"/>
      <c r="C1201" s="278"/>
      <c r="D1201" s="293"/>
      <c r="E1201" s="19"/>
      <c r="F1201" s="20"/>
      <c r="G1201" s="42"/>
      <c r="H1201" s="213"/>
      <c r="I1201" s="199"/>
      <c r="J1201" s="193"/>
      <c r="K1201" s="113" t="str">
        <f t="shared" si="105"/>
        <v/>
      </c>
      <c r="L1201" s="115">
        <f t="shared" si="106"/>
        <v>1</v>
      </c>
      <c r="M1201" s="114">
        <f t="shared" si="107"/>
        <v>0</v>
      </c>
    </row>
    <row r="1202" spans="1:13" ht="30.2" customHeight="1" x14ac:dyDescent="0.25">
      <c r="A1202" s="390">
        <v>705</v>
      </c>
      <c r="B1202" s="292"/>
      <c r="C1202" s="278"/>
      <c r="D1202" s="293"/>
      <c r="E1202" s="19"/>
      <c r="F1202" s="20"/>
      <c r="G1202" s="42"/>
      <c r="H1202" s="213"/>
      <c r="I1202" s="199"/>
      <c r="J1202" s="193"/>
      <c r="K1202" s="113" t="str">
        <f t="shared" si="105"/>
        <v/>
      </c>
      <c r="L1202" s="115">
        <f t="shared" si="106"/>
        <v>1</v>
      </c>
      <c r="M1202" s="114">
        <f t="shared" si="107"/>
        <v>0</v>
      </c>
    </row>
    <row r="1203" spans="1:13" ht="30.2" customHeight="1" x14ac:dyDescent="0.25">
      <c r="A1203" s="390">
        <v>706</v>
      </c>
      <c r="B1203" s="292"/>
      <c r="C1203" s="278"/>
      <c r="D1203" s="293"/>
      <c r="E1203" s="19"/>
      <c r="F1203" s="20"/>
      <c r="G1203" s="42"/>
      <c r="H1203" s="213"/>
      <c r="I1203" s="199"/>
      <c r="J1203" s="193"/>
      <c r="K1203" s="113" t="str">
        <f t="shared" si="105"/>
        <v/>
      </c>
      <c r="L1203" s="115">
        <f t="shared" si="106"/>
        <v>1</v>
      </c>
      <c r="M1203" s="114">
        <f t="shared" si="107"/>
        <v>0</v>
      </c>
    </row>
    <row r="1204" spans="1:13" ht="30.2" customHeight="1" x14ac:dyDescent="0.25">
      <c r="A1204" s="390">
        <v>707</v>
      </c>
      <c r="B1204" s="292"/>
      <c r="C1204" s="278"/>
      <c r="D1204" s="293"/>
      <c r="E1204" s="19"/>
      <c r="F1204" s="20"/>
      <c r="G1204" s="42"/>
      <c r="H1204" s="213"/>
      <c r="I1204" s="199"/>
      <c r="J1204" s="193"/>
      <c r="K1204" s="113" t="str">
        <f t="shared" si="105"/>
        <v/>
      </c>
      <c r="L1204" s="115">
        <f t="shared" si="106"/>
        <v>1</v>
      </c>
      <c r="M1204" s="114">
        <f t="shared" si="107"/>
        <v>0</v>
      </c>
    </row>
    <row r="1205" spans="1:13" ht="30.2" customHeight="1" x14ac:dyDescent="0.25">
      <c r="A1205" s="390">
        <v>708</v>
      </c>
      <c r="B1205" s="292"/>
      <c r="C1205" s="278"/>
      <c r="D1205" s="293"/>
      <c r="E1205" s="19"/>
      <c r="F1205" s="20"/>
      <c r="G1205" s="42"/>
      <c r="H1205" s="213"/>
      <c r="I1205" s="199"/>
      <c r="J1205" s="193"/>
      <c r="K1205" s="113" t="str">
        <f t="shared" si="105"/>
        <v/>
      </c>
      <c r="L1205" s="115">
        <f t="shared" si="106"/>
        <v>1</v>
      </c>
      <c r="M1205" s="114">
        <f t="shared" si="107"/>
        <v>0</v>
      </c>
    </row>
    <row r="1206" spans="1:13" ht="30.2" customHeight="1" x14ac:dyDescent="0.25">
      <c r="A1206" s="390">
        <v>709</v>
      </c>
      <c r="B1206" s="292"/>
      <c r="C1206" s="278"/>
      <c r="D1206" s="293"/>
      <c r="E1206" s="19"/>
      <c r="F1206" s="20"/>
      <c r="G1206" s="42"/>
      <c r="H1206" s="213"/>
      <c r="I1206" s="199"/>
      <c r="J1206" s="193"/>
      <c r="K1206" s="113" t="str">
        <f t="shared" si="105"/>
        <v/>
      </c>
      <c r="L1206" s="115">
        <f t="shared" si="106"/>
        <v>1</v>
      </c>
      <c r="M1206" s="114">
        <f t="shared" si="107"/>
        <v>0</v>
      </c>
    </row>
    <row r="1207" spans="1:13" ht="30.2" customHeight="1" x14ac:dyDescent="0.25">
      <c r="A1207" s="390">
        <v>710</v>
      </c>
      <c r="B1207" s="292"/>
      <c r="C1207" s="278"/>
      <c r="D1207" s="293"/>
      <c r="E1207" s="19"/>
      <c r="F1207" s="20"/>
      <c r="G1207" s="42"/>
      <c r="H1207" s="213"/>
      <c r="I1207" s="199"/>
      <c r="J1207" s="193"/>
      <c r="K1207" s="113" t="str">
        <f t="shared" si="105"/>
        <v/>
      </c>
      <c r="L1207" s="115">
        <f t="shared" si="106"/>
        <v>1</v>
      </c>
      <c r="M1207" s="114">
        <f t="shared" si="107"/>
        <v>0</v>
      </c>
    </row>
    <row r="1208" spans="1:13" ht="30.2" customHeight="1" x14ac:dyDescent="0.25">
      <c r="A1208" s="390">
        <v>711</v>
      </c>
      <c r="B1208" s="292"/>
      <c r="C1208" s="278"/>
      <c r="D1208" s="293"/>
      <c r="E1208" s="19"/>
      <c r="F1208" s="20"/>
      <c r="G1208" s="42"/>
      <c r="H1208" s="213"/>
      <c r="I1208" s="199"/>
      <c r="J1208" s="193"/>
      <c r="K1208" s="113" t="str">
        <f t="shared" si="105"/>
        <v/>
      </c>
      <c r="L1208" s="115">
        <f t="shared" si="106"/>
        <v>1</v>
      </c>
      <c r="M1208" s="114">
        <f t="shared" si="107"/>
        <v>0</v>
      </c>
    </row>
    <row r="1209" spans="1:13" ht="30.2" customHeight="1" x14ac:dyDescent="0.25">
      <c r="A1209" s="390">
        <v>712</v>
      </c>
      <c r="B1209" s="292"/>
      <c r="C1209" s="278"/>
      <c r="D1209" s="293"/>
      <c r="E1209" s="19"/>
      <c r="F1209" s="20"/>
      <c r="G1209" s="42"/>
      <c r="H1209" s="213"/>
      <c r="I1209" s="199"/>
      <c r="J1209" s="193"/>
      <c r="K1209" s="113" t="str">
        <f t="shared" si="105"/>
        <v/>
      </c>
      <c r="L1209" s="115">
        <f t="shared" si="106"/>
        <v>1</v>
      </c>
      <c r="M1209" s="114">
        <f t="shared" si="107"/>
        <v>0</v>
      </c>
    </row>
    <row r="1210" spans="1:13" ht="30.2" customHeight="1" x14ac:dyDescent="0.25">
      <c r="A1210" s="390">
        <v>713</v>
      </c>
      <c r="B1210" s="292"/>
      <c r="C1210" s="278"/>
      <c r="D1210" s="293"/>
      <c r="E1210" s="19"/>
      <c r="F1210" s="20"/>
      <c r="G1210" s="42"/>
      <c r="H1210" s="213"/>
      <c r="I1210" s="199"/>
      <c r="J1210" s="193"/>
      <c r="K1210" s="113" t="str">
        <f t="shared" si="105"/>
        <v/>
      </c>
      <c r="L1210" s="115">
        <f t="shared" si="106"/>
        <v>1</v>
      </c>
      <c r="M1210" s="114">
        <f t="shared" si="107"/>
        <v>0</v>
      </c>
    </row>
    <row r="1211" spans="1:13" ht="30.2" customHeight="1" x14ac:dyDescent="0.25">
      <c r="A1211" s="390">
        <v>714</v>
      </c>
      <c r="B1211" s="292"/>
      <c r="C1211" s="278"/>
      <c r="D1211" s="293"/>
      <c r="E1211" s="19"/>
      <c r="F1211" s="20"/>
      <c r="G1211" s="42"/>
      <c r="H1211" s="213"/>
      <c r="I1211" s="199"/>
      <c r="J1211" s="193"/>
      <c r="K1211" s="113" t="str">
        <f t="shared" si="105"/>
        <v/>
      </c>
      <c r="L1211" s="115">
        <f t="shared" si="106"/>
        <v>1</v>
      </c>
      <c r="M1211" s="114">
        <f t="shared" si="107"/>
        <v>0</v>
      </c>
    </row>
    <row r="1212" spans="1:13" ht="30.2" customHeight="1" x14ac:dyDescent="0.25">
      <c r="A1212" s="390">
        <v>715</v>
      </c>
      <c r="B1212" s="292"/>
      <c r="C1212" s="278"/>
      <c r="D1212" s="293"/>
      <c r="E1212" s="19"/>
      <c r="F1212" s="20"/>
      <c r="G1212" s="42"/>
      <c r="H1212" s="213"/>
      <c r="I1212" s="199"/>
      <c r="J1212" s="193"/>
      <c r="K1212" s="113" t="str">
        <f t="shared" si="105"/>
        <v/>
      </c>
      <c r="L1212" s="115">
        <f t="shared" si="106"/>
        <v>1</v>
      </c>
      <c r="M1212" s="114">
        <f t="shared" si="107"/>
        <v>0</v>
      </c>
    </row>
    <row r="1213" spans="1:13" ht="30.2" customHeight="1" x14ac:dyDescent="0.25">
      <c r="A1213" s="390">
        <v>716</v>
      </c>
      <c r="B1213" s="292"/>
      <c r="C1213" s="278"/>
      <c r="D1213" s="293"/>
      <c r="E1213" s="19"/>
      <c r="F1213" s="20"/>
      <c r="G1213" s="42"/>
      <c r="H1213" s="213"/>
      <c r="I1213" s="199"/>
      <c r="J1213" s="193"/>
      <c r="K1213" s="113" t="str">
        <f t="shared" si="105"/>
        <v/>
      </c>
      <c r="L1213" s="115">
        <f t="shared" si="106"/>
        <v>1</v>
      </c>
      <c r="M1213" s="114">
        <f t="shared" si="107"/>
        <v>0</v>
      </c>
    </row>
    <row r="1214" spans="1:13" ht="30.2" customHeight="1" x14ac:dyDescent="0.25">
      <c r="A1214" s="390">
        <v>717</v>
      </c>
      <c r="B1214" s="292"/>
      <c r="C1214" s="278"/>
      <c r="D1214" s="293"/>
      <c r="E1214" s="19"/>
      <c r="F1214" s="20"/>
      <c r="G1214" s="42"/>
      <c r="H1214" s="213"/>
      <c r="I1214" s="199"/>
      <c r="J1214" s="193"/>
      <c r="K1214" s="113" t="str">
        <f t="shared" si="105"/>
        <v/>
      </c>
      <c r="L1214" s="115">
        <f t="shared" si="106"/>
        <v>1</v>
      </c>
      <c r="M1214" s="114">
        <f t="shared" si="107"/>
        <v>0</v>
      </c>
    </row>
    <row r="1215" spans="1:13" ht="30.2" customHeight="1" x14ac:dyDescent="0.25">
      <c r="A1215" s="390">
        <v>718</v>
      </c>
      <c r="B1215" s="292"/>
      <c r="C1215" s="278"/>
      <c r="D1215" s="293"/>
      <c r="E1215" s="19"/>
      <c r="F1215" s="20"/>
      <c r="G1215" s="42"/>
      <c r="H1215" s="213"/>
      <c r="I1215" s="199"/>
      <c r="J1215" s="193"/>
      <c r="K1215" s="113" t="str">
        <f t="shared" si="105"/>
        <v/>
      </c>
      <c r="L1215" s="115">
        <f t="shared" si="106"/>
        <v>1</v>
      </c>
      <c r="M1215" s="114">
        <f t="shared" si="107"/>
        <v>0</v>
      </c>
    </row>
    <row r="1216" spans="1:13" ht="30.2" customHeight="1" x14ac:dyDescent="0.25">
      <c r="A1216" s="390">
        <v>719</v>
      </c>
      <c r="B1216" s="292"/>
      <c r="C1216" s="278"/>
      <c r="D1216" s="293"/>
      <c r="E1216" s="19"/>
      <c r="F1216" s="20"/>
      <c r="G1216" s="42"/>
      <c r="H1216" s="213"/>
      <c r="I1216" s="199"/>
      <c r="J1216" s="193"/>
      <c r="K1216" s="113" t="str">
        <f t="shared" si="105"/>
        <v/>
      </c>
      <c r="L1216" s="115">
        <f t="shared" si="106"/>
        <v>1</v>
      </c>
      <c r="M1216" s="114">
        <f t="shared" si="107"/>
        <v>0</v>
      </c>
    </row>
    <row r="1217" spans="1:15" ht="30.2" customHeight="1" thickBot="1" x14ac:dyDescent="0.3">
      <c r="A1217" s="391">
        <v>720</v>
      </c>
      <c r="B1217" s="294"/>
      <c r="C1217" s="279"/>
      <c r="D1217" s="295"/>
      <c r="E1217" s="21"/>
      <c r="F1217" s="22"/>
      <c r="G1217" s="44"/>
      <c r="H1217" s="214"/>
      <c r="I1217" s="200"/>
      <c r="J1217" s="194"/>
      <c r="K1217" s="113" t="str">
        <f t="shared" si="105"/>
        <v/>
      </c>
      <c r="L1217" s="115">
        <f t="shared" si="106"/>
        <v>1</v>
      </c>
      <c r="M1217" s="114">
        <f t="shared" si="107"/>
        <v>0</v>
      </c>
    </row>
    <row r="1218" spans="1:15" ht="30.2" customHeight="1" thickBot="1" x14ac:dyDescent="0.3">
      <c r="A1218" s="46"/>
      <c r="B1218" s="46"/>
      <c r="C1218" s="46"/>
      <c r="D1218" s="46"/>
      <c r="E1218" s="46"/>
      <c r="F1218" s="46"/>
      <c r="G1218" s="46"/>
      <c r="H1218" s="376" t="s">
        <v>35</v>
      </c>
      <c r="I1218" s="195">
        <f>SUM(I1198:I1217)+I1184</f>
        <v>0</v>
      </c>
      <c r="J1218" s="222"/>
      <c r="K1218" s="68"/>
      <c r="L1218" s="112">
        <f>IF(I1218&gt;I1184,ROW(A1224),0)</f>
        <v>0</v>
      </c>
      <c r="M1218" s="39"/>
      <c r="N1218" s="109">
        <f>IF(I1218&gt;I1184,ROW(A1224),0)</f>
        <v>0</v>
      </c>
    </row>
    <row r="1219" spans="1:15" ht="30.2" customHeight="1" x14ac:dyDescent="0.25">
      <c r="A1219" s="46"/>
      <c r="B1219" s="46"/>
      <c r="C1219" s="46"/>
      <c r="D1219" s="46"/>
      <c r="E1219" s="46"/>
      <c r="F1219" s="46"/>
      <c r="G1219" s="46"/>
      <c r="H1219" s="46"/>
      <c r="I1219" s="46"/>
      <c r="J1219" s="46"/>
      <c r="K1219" s="68"/>
      <c r="L1219" s="39"/>
      <c r="M1219" s="39"/>
    </row>
    <row r="1220" spans="1:15" ht="30.2" customHeight="1" x14ac:dyDescent="0.25">
      <c r="A1220" s="143" t="s">
        <v>136</v>
      </c>
      <c r="B1220" s="64"/>
      <c r="C1220" s="64"/>
      <c r="D1220" s="46"/>
      <c r="E1220" s="46"/>
      <c r="F1220" s="46"/>
      <c r="G1220" s="46"/>
      <c r="H1220" s="46"/>
      <c r="I1220" s="46"/>
      <c r="J1220" s="46"/>
      <c r="K1220" s="68"/>
      <c r="L1220" s="39"/>
      <c r="M1220" s="39"/>
    </row>
    <row r="1221" spans="1:15" ht="30.2" customHeight="1" x14ac:dyDescent="0.25">
      <c r="A1221" s="46"/>
      <c r="B1221" s="46"/>
      <c r="C1221" s="46"/>
      <c r="D1221" s="46"/>
      <c r="E1221" s="46"/>
      <c r="F1221" s="46"/>
      <c r="G1221" s="46"/>
      <c r="H1221" s="46"/>
      <c r="I1221" s="46"/>
      <c r="J1221" s="46"/>
      <c r="K1221" s="68"/>
      <c r="L1221" s="39"/>
      <c r="M1221" s="39"/>
    </row>
    <row r="1222" spans="1:15" ht="30.2" customHeight="1" x14ac:dyDescent="0.3">
      <c r="A1222" s="352" t="s">
        <v>32</v>
      </c>
      <c r="B1222" s="233"/>
      <c r="C1222" s="233"/>
      <c r="D1222" s="354">
        <f ca="1">imzatarihi</f>
        <v>46091</v>
      </c>
      <c r="E1222" s="379" t="s">
        <v>33</v>
      </c>
      <c r="F1222" s="355" t="str">
        <f>IF(kurulusyetkilisi&gt;0,kurulusyetkilisi,"")</f>
        <v/>
      </c>
      <c r="G1222" s="46"/>
      <c r="H1222" s="46"/>
      <c r="I1222" s="46"/>
      <c r="J1222" s="46"/>
      <c r="K1222" s="68"/>
      <c r="L1222" s="39"/>
      <c r="M1222" s="39"/>
    </row>
    <row r="1223" spans="1:15" ht="30.2" customHeight="1" x14ac:dyDescent="0.3">
      <c r="A1223" s="46"/>
      <c r="B1223" s="46"/>
      <c r="C1223" s="46"/>
      <c r="D1223" s="234"/>
      <c r="E1223" s="379" t="s">
        <v>34</v>
      </c>
      <c r="F1223" s="46"/>
      <c r="G1223" s="46"/>
      <c r="H1223" s="233"/>
      <c r="I1223" s="46"/>
      <c r="J1223" s="46"/>
      <c r="K1223" s="68"/>
      <c r="L1223" s="39"/>
      <c r="M1223" s="39"/>
    </row>
    <row r="1224" spans="1:15" ht="30.2" customHeight="1" x14ac:dyDescent="0.25">
      <c r="A1224" s="46"/>
      <c r="B1224" s="46"/>
      <c r="C1224" s="46"/>
      <c r="D1224" s="46"/>
      <c r="E1224" s="46"/>
      <c r="F1224" s="46"/>
      <c r="G1224" s="46"/>
      <c r="H1224" s="46"/>
      <c r="I1224" s="46"/>
      <c r="J1224" s="46"/>
      <c r="K1224" s="68"/>
      <c r="L1224" s="39"/>
      <c r="M1224" s="39"/>
    </row>
    <row r="1225" spans="1:15" ht="30.2" customHeight="1" x14ac:dyDescent="0.25">
      <c r="A1225" s="555" t="s">
        <v>105</v>
      </c>
      <c r="B1225" s="555"/>
      <c r="C1225" s="555"/>
      <c r="D1225" s="555"/>
      <c r="E1225" s="555"/>
      <c r="F1225" s="555"/>
      <c r="G1225" s="555"/>
      <c r="H1225" s="555"/>
      <c r="I1225" s="555"/>
      <c r="J1225" s="555"/>
      <c r="K1225" s="66"/>
      <c r="L1225" s="39"/>
      <c r="M1225" s="39"/>
    </row>
    <row r="1226" spans="1:15" ht="30.2" customHeight="1" x14ac:dyDescent="0.25">
      <c r="A1226" s="508" t="str">
        <f>IF(YilDonem&lt;&gt;"",CONCATENATE(YilDonem," dönemine aittir."),"")</f>
        <v/>
      </c>
      <c r="B1226" s="508"/>
      <c r="C1226" s="508"/>
      <c r="D1226" s="508"/>
      <c r="E1226" s="508"/>
      <c r="F1226" s="508"/>
      <c r="G1226" s="508"/>
      <c r="H1226" s="508"/>
      <c r="I1226" s="508"/>
      <c r="J1226" s="508"/>
      <c r="K1226" s="66"/>
      <c r="L1226" s="39"/>
      <c r="M1226" s="39"/>
    </row>
    <row r="1227" spans="1:15" ht="30.2" customHeight="1" thickBot="1" x14ac:dyDescent="0.3">
      <c r="A1227" s="545" t="s">
        <v>129</v>
      </c>
      <c r="B1227" s="545"/>
      <c r="C1227" s="545"/>
      <c r="D1227" s="545"/>
      <c r="E1227" s="545"/>
      <c r="F1227" s="545"/>
      <c r="G1227" s="545"/>
      <c r="H1227" s="545"/>
      <c r="I1227" s="545"/>
      <c r="J1227" s="545"/>
      <c r="K1227" s="66"/>
      <c r="L1227" s="39"/>
      <c r="M1227" s="39"/>
    </row>
    <row r="1228" spans="1:15" ht="30.2" customHeight="1" thickBot="1" x14ac:dyDescent="0.3">
      <c r="A1228" s="546" t="s">
        <v>167</v>
      </c>
      <c r="B1228" s="547"/>
      <c r="C1228" s="547"/>
      <c r="D1228" s="548"/>
      <c r="E1228" s="546" t="str">
        <f>IF(ProjeNo&gt;0,ProjeNo,"")</f>
        <v/>
      </c>
      <c r="F1228" s="547"/>
      <c r="G1228" s="547"/>
      <c r="H1228" s="547"/>
      <c r="I1228" s="547"/>
      <c r="J1228" s="548"/>
      <c r="K1228" s="66"/>
      <c r="L1228" s="39"/>
      <c r="M1228" s="39"/>
    </row>
    <row r="1229" spans="1:15" ht="30.2" customHeight="1" thickBot="1" x14ac:dyDescent="0.3">
      <c r="A1229" s="549" t="s">
        <v>168</v>
      </c>
      <c r="B1229" s="550"/>
      <c r="C1229" s="550"/>
      <c r="D1229" s="551"/>
      <c r="E1229" s="552" t="str">
        <f>IF(ProjeAdi&gt;0,ProjeAdi,"")</f>
        <v/>
      </c>
      <c r="F1229" s="553"/>
      <c r="G1229" s="553"/>
      <c r="H1229" s="553"/>
      <c r="I1229" s="553"/>
      <c r="J1229" s="554"/>
      <c r="K1229" s="66"/>
      <c r="L1229" s="39"/>
      <c r="M1229" s="39"/>
    </row>
    <row r="1230" spans="1:15" s="26" customFormat="1" ht="30.2" customHeight="1" thickBot="1" x14ac:dyDescent="0.3">
      <c r="A1230" s="543" t="s">
        <v>3</v>
      </c>
      <c r="B1230" s="543" t="s">
        <v>182</v>
      </c>
      <c r="C1230" s="543" t="s">
        <v>183</v>
      </c>
      <c r="D1230" s="543" t="s">
        <v>102</v>
      </c>
      <c r="E1230" s="543" t="s">
        <v>103</v>
      </c>
      <c r="F1230" s="543" t="s">
        <v>104</v>
      </c>
      <c r="G1230" s="543" t="s">
        <v>82</v>
      </c>
      <c r="H1230" s="543" t="s">
        <v>83</v>
      </c>
      <c r="I1230" s="363" t="s">
        <v>84</v>
      </c>
      <c r="J1230" s="363" t="s">
        <v>84</v>
      </c>
      <c r="K1230" s="67"/>
      <c r="L1230" s="40"/>
      <c r="M1230" s="40"/>
      <c r="N1230" s="70"/>
      <c r="O1230" s="70"/>
    </row>
    <row r="1231" spans="1:15" ht="30.2" customHeight="1" thickBot="1" x14ac:dyDescent="0.3">
      <c r="A1231" s="559"/>
      <c r="B1231" s="544"/>
      <c r="C1231" s="544"/>
      <c r="D1231" s="559"/>
      <c r="E1231" s="559"/>
      <c r="F1231" s="559"/>
      <c r="G1231" s="559"/>
      <c r="H1231" s="559"/>
      <c r="I1231" s="395" t="s">
        <v>85</v>
      </c>
      <c r="J1231" s="395" t="s">
        <v>88</v>
      </c>
      <c r="K1231" s="66"/>
      <c r="L1231" s="39"/>
      <c r="M1231" s="39"/>
    </row>
    <row r="1232" spans="1:15" ht="30.2" customHeight="1" x14ac:dyDescent="0.25">
      <c r="A1232" s="388">
        <v>721</v>
      </c>
      <c r="B1232" s="290"/>
      <c r="C1232" s="277"/>
      <c r="D1232" s="291"/>
      <c r="E1232" s="27"/>
      <c r="F1232" s="41"/>
      <c r="G1232" s="28"/>
      <c r="H1232" s="212"/>
      <c r="I1232" s="198"/>
      <c r="J1232" s="186"/>
      <c r="K1232" s="113" t="str">
        <f>IF(AND(COUNTA(D1232:F1232)&gt;0,L1232=1),"Belge Tarihi,Belge Numarası ve KDV Dahil Tutar doldurulduktan sonra KDV Hariç Tutar doldurulabilir.","")</f>
        <v/>
      </c>
      <c r="L1232" s="115">
        <f>IF(COUNTA(G1232:H1232)+COUNTA(J1232)=3,0,1)</f>
        <v>1</v>
      </c>
      <c r="M1232" s="114">
        <f>IF(L1232=1,0,100000000)</f>
        <v>0</v>
      </c>
      <c r="N1232" s="71"/>
      <c r="O1232" s="71"/>
    </row>
    <row r="1233" spans="1:13" ht="30.2" customHeight="1" x14ac:dyDescent="0.25">
      <c r="A1233" s="390">
        <v>722</v>
      </c>
      <c r="B1233" s="292"/>
      <c r="C1233" s="278"/>
      <c r="D1233" s="293"/>
      <c r="E1233" s="19"/>
      <c r="F1233" s="20"/>
      <c r="G1233" s="42"/>
      <c r="H1233" s="213"/>
      <c r="I1233" s="199"/>
      <c r="J1233" s="193"/>
      <c r="K1233" s="113" t="str">
        <f t="shared" ref="K1233:K1251" si="108">IF(AND(COUNTA(D1233:F1233)&gt;0,L1233=1),"Belge Tarihi,Belge Numarası ve KDV Dahil Tutar doldurulduktan sonra KDV Hariç Tutar doldurulabilir.","")</f>
        <v/>
      </c>
      <c r="L1233" s="115">
        <f t="shared" ref="L1233:L1251" si="109">IF(COUNTA(G1233:H1233)+COUNTA(J1233)=3,0,1)</f>
        <v>1</v>
      </c>
      <c r="M1233" s="114">
        <f t="shared" ref="M1233:M1251" si="110">IF(L1233=1,0,100000000)</f>
        <v>0</v>
      </c>
    </row>
    <row r="1234" spans="1:13" ht="30.2" customHeight="1" x14ac:dyDescent="0.25">
      <c r="A1234" s="390">
        <v>723</v>
      </c>
      <c r="B1234" s="292"/>
      <c r="C1234" s="278"/>
      <c r="D1234" s="293"/>
      <c r="E1234" s="19"/>
      <c r="F1234" s="20"/>
      <c r="G1234" s="42"/>
      <c r="H1234" s="213"/>
      <c r="I1234" s="199"/>
      <c r="J1234" s="193"/>
      <c r="K1234" s="113" t="str">
        <f t="shared" si="108"/>
        <v/>
      </c>
      <c r="L1234" s="115">
        <f t="shared" si="109"/>
        <v>1</v>
      </c>
      <c r="M1234" s="114">
        <f t="shared" si="110"/>
        <v>0</v>
      </c>
    </row>
    <row r="1235" spans="1:13" ht="30.2" customHeight="1" x14ac:dyDescent="0.25">
      <c r="A1235" s="390">
        <v>724</v>
      </c>
      <c r="B1235" s="292"/>
      <c r="C1235" s="278"/>
      <c r="D1235" s="293"/>
      <c r="E1235" s="19"/>
      <c r="F1235" s="20"/>
      <c r="G1235" s="42"/>
      <c r="H1235" s="213"/>
      <c r="I1235" s="199"/>
      <c r="J1235" s="193"/>
      <c r="K1235" s="113" t="str">
        <f t="shared" si="108"/>
        <v/>
      </c>
      <c r="L1235" s="115">
        <f t="shared" si="109"/>
        <v>1</v>
      </c>
      <c r="M1235" s="114">
        <f t="shared" si="110"/>
        <v>0</v>
      </c>
    </row>
    <row r="1236" spans="1:13" ht="30.2" customHeight="1" x14ac:dyDescent="0.25">
      <c r="A1236" s="390">
        <v>725</v>
      </c>
      <c r="B1236" s="292"/>
      <c r="C1236" s="278"/>
      <c r="D1236" s="293"/>
      <c r="E1236" s="19"/>
      <c r="F1236" s="20"/>
      <c r="G1236" s="42"/>
      <c r="H1236" s="213"/>
      <c r="I1236" s="199"/>
      <c r="J1236" s="193"/>
      <c r="K1236" s="113" t="str">
        <f t="shared" si="108"/>
        <v/>
      </c>
      <c r="L1236" s="115">
        <f t="shared" si="109"/>
        <v>1</v>
      </c>
      <c r="M1236" s="114">
        <f t="shared" si="110"/>
        <v>0</v>
      </c>
    </row>
    <row r="1237" spans="1:13" ht="30.2" customHeight="1" x14ac:dyDescent="0.25">
      <c r="A1237" s="390">
        <v>726</v>
      </c>
      <c r="B1237" s="292"/>
      <c r="C1237" s="278"/>
      <c r="D1237" s="293"/>
      <c r="E1237" s="19"/>
      <c r="F1237" s="20"/>
      <c r="G1237" s="42"/>
      <c r="H1237" s="213"/>
      <c r="I1237" s="199"/>
      <c r="J1237" s="193"/>
      <c r="K1237" s="113" t="str">
        <f t="shared" si="108"/>
        <v/>
      </c>
      <c r="L1237" s="115">
        <f t="shared" si="109"/>
        <v>1</v>
      </c>
      <c r="M1237" s="114">
        <f t="shared" si="110"/>
        <v>0</v>
      </c>
    </row>
    <row r="1238" spans="1:13" ht="30.2" customHeight="1" x14ac:dyDescent="0.25">
      <c r="A1238" s="390">
        <v>727</v>
      </c>
      <c r="B1238" s="292"/>
      <c r="C1238" s="278"/>
      <c r="D1238" s="293"/>
      <c r="E1238" s="19"/>
      <c r="F1238" s="20"/>
      <c r="G1238" s="42"/>
      <c r="H1238" s="213"/>
      <c r="I1238" s="199"/>
      <c r="J1238" s="193"/>
      <c r="K1238" s="113" t="str">
        <f t="shared" si="108"/>
        <v/>
      </c>
      <c r="L1238" s="115">
        <f t="shared" si="109"/>
        <v>1</v>
      </c>
      <c r="M1238" s="114">
        <f t="shared" si="110"/>
        <v>0</v>
      </c>
    </row>
    <row r="1239" spans="1:13" ht="30.2" customHeight="1" x14ac:dyDescent="0.25">
      <c r="A1239" s="390">
        <v>728</v>
      </c>
      <c r="B1239" s="292"/>
      <c r="C1239" s="278"/>
      <c r="D1239" s="293"/>
      <c r="E1239" s="19"/>
      <c r="F1239" s="20"/>
      <c r="G1239" s="42"/>
      <c r="H1239" s="213"/>
      <c r="I1239" s="199"/>
      <c r="J1239" s="193"/>
      <c r="K1239" s="113" t="str">
        <f t="shared" si="108"/>
        <v/>
      </c>
      <c r="L1239" s="115">
        <f t="shared" si="109"/>
        <v>1</v>
      </c>
      <c r="M1239" s="114">
        <f t="shared" si="110"/>
        <v>0</v>
      </c>
    </row>
    <row r="1240" spans="1:13" ht="30.2" customHeight="1" x14ac:dyDescent="0.25">
      <c r="A1240" s="390">
        <v>729</v>
      </c>
      <c r="B1240" s="292"/>
      <c r="C1240" s="278"/>
      <c r="D1240" s="293"/>
      <c r="E1240" s="19"/>
      <c r="F1240" s="20"/>
      <c r="G1240" s="42"/>
      <c r="H1240" s="213"/>
      <c r="I1240" s="199"/>
      <c r="J1240" s="193"/>
      <c r="K1240" s="113" t="str">
        <f t="shared" si="108"/>
        <v/>
      </c>
      <c r="L1240" s="115">
        <f t="shared" si="109"/>
        <v>1</v>
      </c>
      <c r="M1240" s="114">
        <f t="shared" si="110"/>
        <v>0</v>
      </c>
    </row>
    <row r="1241" spans="1:13" ht="30.2" customHeight="1" x14ac:dyDescent="0.25">
      <c r="A1241" s="390">
        <v>730</v>
      </c>
      <c r="B1241" s="292"/>
      <c r="C1241" s="278"/>
      <c r="D1241" s="293"/>
      <c r="E1241" s="19"/>
      <c r="F1241" s="20"/>
      <c r="G1241" s="42"/>
      <c r="H1241" s="213"/>
      <c r="I1241" s="199"/>
      <c r="J1241" s="193"/>
      <c r="K1241" s="113" t="str">
        <f t="shared" si="108"/>
        <v/>
      </c>
      <c r="L1241" s="115">
        <f t="shared" si="109"/>
        <v>1</v>
      </c>
      <c r="M1241" s="114">
        <f t="shared" si="110"/>
        <v>0</v>
      </c>
    </row>
    <row r="1242" spans="1:13" ht="30.2" customHeight="1" x14ac:dyDescent="0.25">
      <c r="A1242" s="390">
        <v>731</v>
      </c>
      <c r="B1242" s="292"/>
      <c r="C1242" s="278"/>
      <c r="D1242" s="293"/>
      <c r="E1242" s="19"/>
      <c r="F1242" s="20"/>
      <c r="G1242" s="42"/>
      <c r="H1242" s="213"/>
      <c r="I1242" s="199"/>
      <c r="J1242" s="193"/>
      <c r="K1242" s="113" t="str">
        <f t="shared" si="108"/>
        <v/>
      </c>
      <c r="L1242" s="115">
        <f t="shared" si="109"/>
        <v>1</v>
      </c>
      <c r="M1242" s="114">
        <f t="shared" si="110"/>
        <v>0</v>
      </c>
    </row>
    <row r="1243" spans="1:13" ht="30.2" customHeight="1" x14ac:dyDescent="0.25">
      <c r="A1243" s="390">
        <v>732</v>
      </c>
      <c r="B1243" s="292"/>
      <c r="C1243" s="278"/>
      <c r="D1243" s="293"/>
      <c r="E1243" s="19"/>
      <c r="F1243" s="20"/>
      <c r="G1243" s="42"/>
      <c r="H1243" s="213"/>
      <c r="I1243" s="199"/>
      <c r="J1243" s="193"/>
      <c r="K1243" s="113" t="str">
        <f t="shared" si="108"/>
        <v/>
      </c>
      <c r="L1243" s="115">
        <f t="shared" si="109"/>
        <v>1</v>
      </c>
      <c r="M1243" s="114">
        <f t="shared" si="110"/>
        <v>0</v>
      </c>
    </row>
    <row r="1244" spans="1:13" ht="30.2" customHeight="1" x14ac:dyDescent="0.25">
      <c r="A1244" s="390">
        <v>733</v>
      </c>
      <c r="B1244" s="292"/>
      <c r="C1244" s="278"/>
      <c r="D1244" s="293"/>
      <c r="E1244" s="19"/>
      <c r="F1244" s="20"/>
      <c r="G1244" s="42"/>
      <c r="H1244" s="213"/>
      <c r="I1244" s="199"/>
      <c r="J1244" s="193"/>
      <c r="K1244" s="113" t="str">
        <f t="shared" si="108"/>
        <v/>
      </c>
      <c r="L1244" s="115">
        <f t="shared" si="109"/>
        <v>1</v>
      </c>
      <c r="M1244" s="114">
        <f t="shared" si="110"/>
        <v>0</v>
      </c>
    </row>
    <row r="1245" spans="1:13" ht="30.2" customHeight="1" x14ac:dyDescent="0.25">
      <c r="A1245" s="390">
        <v>734</v>
      </c>
      <c r="B1245" s="292"/>
      <c r="C1245" s="278"/>
      <c r="D1245" s="293"/>
      <c r="E1245" s="19"/>
      <c r="F1245" s="20"/>
      <c r="G1245" s="42"/>
      <c r="H1245" s="213"/>
      <c r="I1245" s="199"/>
      <c r="J1245" s="193"/>
      <c r="K1245" s="113" t="str">
        <f t="shared" si="108"/>
        <v/>
      </c>
      <c r="L1245" s="115">
        <f t="shared" si="109"/>
        <v>1</v>
      </c>
      <c r="M1245" s="114">
        <f t="shared" si="110"/>
        <v>0</v>
      </c>
    </row>
    <row r="1246" spans="1:13" ht="30.2" customHeight="1" x14ac:dyDescent="0.25">
      <c r="A1246" s="390">
        <v>735</v>
      </c>
      <c r="B1246" s="292"/>
      <c r="C1246" s="278"/>
      <c r="D1246" s="293"/>
      <c r="E1246" s="19"/>
      <c r="F1246" s="20"/>
      <c r="G1246" s="42"/>
      <c r="H1246" s="213"/>
      <c r="I1246" s="199"/>
      <c r="J1246" s="193"/>
      <c r="K1246" s="113" t="str">
        <f t="shared" si="108"/>
        <v/>
      </c>
      <c r="L1246" s="115">
        <f t="shared" si="109"/>
        <v>1</v>
      </c>
      <c r="M1246" s="114">
        <f t="shared" si="110"/>
        <v>0</v>
      </c>
    </row>
    <row r="1247" spans="1:13" ht="30.2" customHeight="1" x14ac:dyDescent="0.25">
      <c r="A1247" s="390">
        <v>736</v>
      </c>
      <c r="B1247" s="292"/>
      <c r="C1247" s="278"/>
      <c r="D1247" s="293"/>
      <c r="E1247" s="19"/>
      <c r="F1247" s="20"/>
      <c r="G1247" s="42"/>
      <c r="H1247" s="213"/>
      <c r="I1247" s="199"/>
      <c r="J1247" s="193"/>
      <c r="K1247" s="113" t="str">
        <f t="shared" si="108"/>
        <v/>
      </c>
      <c r="L1247" s="115">
        <f t="shared" si="109"/>
        <v>1</v>
      </c>
      <c r="M1247" s="114">
        <f t="shared" si="110"/>
        <v>0</v>
      </c>
    </row>
    <row r="1248" spans="1:13" ht="30.2" customHeight="1" x14ac:dyDescent="0.25">
      <c r="A1248" s="390">
        <v>737</v>
      </c>
      <c r="B1248" s="292"/>
      <c r="C1248" s="278"/>
      <c r="D1248" s="293"/>
      <c r="E1248" s="19"/>
      <c r="F1248" s="20"/>
      <c r="G1248" s="42"/>
      <c r="H1248" s="213"/>
      <c r="I1248" s="199"/>
      <c r="J1248" s="193"/>
      <c r="K1248" s="113" t="str">
        <f t="shared" si="108"/>
        <v/>
      </c>
      <c r="L1248" s="115">
        <f t="shared" si="109"/>
        <v>1</v>
      </c>
      <c r="M1248" s="114">
        <f t="shared" si="110"/>
        <v>0</v>
      </c>
    </row>
    <row r="1249" spans="1:15" ht="30.2" customHeight="1" x14ac:dyDescent="0.25">
      <c r="A1249" s="390">
        <v>738</v>
      </c>
      <c r="B1249" s="292"/>
      <c r="C1249" s="278"/>
      <c r="D1249" s="293"/>
      <c r="E1249" s="19"/>
      <c r="F1249" s="20"/>
      <c r="G1249" s="42"/>
      <c r="H1249" s="213"/>
      <c r="I1249" s="199"/>
      <c r="J1249" s="193"/>
      <c r="K1249" s="113" t="str">
        <f t="shared" si="108"/>
        <v/>
      </c>
      <c r="L1249" s="115">
        <f t="shared" si="109"/>
        <v>1</v>
      </c>
      <c r="M1249" s="114">
        <f t="shared" si="110"/>
        <v>0</v>
      </c>
    </row>
    <row r="1250" spans="1:15" ht="30.2" customHeight="1" x14ac:dyDescent="0.25">
      <c r="A1250" s="390">
        <v>739</v>
      </c>
      <c r="B1250" s="292"/>
      <c r="C1250" s="278"/>
      <c r="D1250" s="293"/>
      <c r="E1250" s="19"/>
      <c r="F1250" s="20"/>
      <c r="G1250" s="42"/>
      <c r="H1250" s="213"/>
      <c r="I1250" s="199"/>
      <c r="J1250" s="193"/>
      <c r="K1250" s="113" t="str">
        <f t="shared" si="108"/>
        <v/>
      </c>
      <c r="L1250" s="115">
        <f t="shared" si="109"/>
        <v>1</v>
      </c>
      <c r="M1250" s="114">
        <f t="shared" si="110"/>
        <v>0</v>
      </c>
    </row>
    <row r="1251" spans="1:15" ht="30.2" customHeight="1" thickBot="1" x14ac:dyDescent="0.3">
      <c r="A1251" s="391">
        <v>740</v>
      </c>
      <c r="B1251" s="294"/>
      <c r="C1251" s="279"/>
      <c r="D1251" s="295"/>
      <c r="E1251" s="21"/>
      <c r="F1251" s="22"/>
      <c r="G1251" s="44"/>
      <c r="H1251" s="214"/>
      <c r="I1251" s="200"/>
      <c r="J1251" s="194"/>
      <c r="K1251" s="113" t="str">
        <f t="shared" si="108"/>
        <v/>
      </c>
      <c r="L1251" s="115">
        <f t="shared" si="109"/>
        <v>1</v>
      </c>
      <c r="M1251" s="114">
        <f t="shared" si="110"/>
        <v>0</v>
      </c>
    </row>
    <row r="1252" spans="1:15" ht="30.2" customHeight="1" thickBot="1" x14ac:dyDescent="0.3">
      <c r="A1252" s="46"/>
      <c r="B1252" s="46"/>
      <c r="C1252" s="46"/>
      <c r="D1252" s="46"/>
      <c r="E1252" s="46"/>
      <c r="F1252" s="46"/>
      <c r="G1252" s="46"/>
      <c r="H1252" s="376" t="s">
        <v>35</v>
      </c>
      <c r="I1252" s="195">
        <f>SUM(I1232:I1251)+I1218</f>
        <v>0</v>
      </c>
      <c r="J1252" s="222"/>
      <c r="K1252" s="68"/>
      <c r="L1252" s="112">
        <f>IF(I1252&gt;I1218,ROW(A1258),0)</f>
        <v>0</v>
      </c>
      <c r="M1252" s="39"/>
      <c r="N1252" s="109">
        <f>IF(I1252&gt;I1218,ROW(A1258),0)</f>
        <v>0</v>
      </c>
    </row>
    <row r="1253" spans="1:15" ht="30.2" customHeight="1" x14ac:dyDescent="0.25">
      <c r="A1253" s="46"/>
      <c r="B1253" s="46"/>
      <c r="C1253" s="46"/>
      <c r="D1253" s="46"/>
      <c r="E1253" s="46"/>
      <c r="F1253" s="46"/>
      <c r="G1253" s="46"/>
      <c r="H1253" s="46"/>
      <c r="I1253" s="46"/>
      <c r="J1253" s="46"/>
      <c r="K1253" s="68"/>
      <c r="L1253" s="39"/>
      <c r="M1253" s="39"/>
    </row>
    <row r="1254" spans="1:15" ht="30.2" customHeight="1" x14ac:dyDescent="0.25">
      <c r="A1254" s="143" t="s">
        <v>136</v>
      </c>
      <c r="B1254" s="64"/>
      <c r="C1254" s="64"/>
      <c r="D1254" s="46"/>
      <c r="E1254" s="46"/>
      <c r="F1254" s="46"/>
      <c r="G1254" s="46"/>
      <c r="H1254" s="46"/>
      <c r="I1254" s="46"/>
      <c r="J1254" s="46"/>
      <c r="K1254" s="68"/>
      <c r="L1254" s="39"/>
      <c r="M1254" s="39"/>
    </row>
    <row r="1255" spans="1:15" ht="30.2" customHeight="1" x14ac:dyDescent="0.25">
      <c r="A1255" s="46"/>
      <c r="B1255" s="46"/>
      <c r="C1255" s="46"/>
      <c r="D1255" s="46"/>
      <c r="E1255" s="46"/>
      <c r="F1255" s="46"/>
      <c r="G1255" s="46"/>
      <c r="H1255" s="46"/>
      <c r="I1255" s="46"/>
      <c r="J1255" s="46"/>
      <c r="K1255" s="68"/>
      <c r="L1255" s="39"/>
      <c r="M1255" s="39"/>
    </row>
    <row r="1256" spans="1:15" ht="30.2" customHeight="1" x14ac:dyDescent="0.3">
      <c r="A1256" s="352" t="s">
        <v>32</v>
      </c>
      <c r="B1256" s="233"/>
      <c r="C1256" s="233"/>
      <c r="D1256" s="354">
        <f ca="1">imzatarihi</f>
        <v>46091</v>
      </c>
      <c r="E1256" s="379" t="s">
        <v>33</v>
      </c>
      <c r="F1256" s="355" t="str">
        <f>IF(kurulusyetkilisi&gt;0,kurulusyetkilisi,"")</f>
        <v/>
      </c>
      <c r="G1256" s="46"/>
      <c r="H1256" s="46"/>
      <c r="I1256" s="46"/>
      <c r="J1256" s="46"/>
      <c r="K1256" s="68"/>
      <c r="L1256" s="39"/>
      <c r="M1256" s="39"/>
    </row>
    <row r="1257" spans="1:15" ht="30.2" customHeight="1" x14ac:dyDescent="0.3">
      <c r="A1257" s="46"/>
      <c r="B1257" s="46"/>
      <c r="C1257" s="46"/>
      <c r="D1257" s="234"/>
      <c r="E1257" s="379" t="s">
        <v>34</v>
      </c>
      <c r="F1257" s="46"/>
      <c r="G1257" s="46"/>
      <c r="H1257" s="233"/>
      <c r="I1257" s="46"/>
      <c r="J1257" s="46"/>
      <c r="K1257" s="68"/>
      <c r="L1257" s="39"/>
      <c r="M1257" s="39"/>
    </row>
    <row r="1258" spans="1:15" ht="30.2" customHeight="1" x14ac:dyDescent="0.25">
      <c r="A1258" s="46"/>
      <c r="B1258" s="46"/>
      <c r="C1258" s="46"/>
      <c r="D1258" s="46"/>
      <c r="E1258" s="46"/>
      <c r="F1258" s="46"/>
      <c r="G1258" s="46"/>
      <c r="H1258" s="46"/>
      <c r="I1258" s="46"/>
      <c r="J1258" s="46"/>
      <c r="K1258" s="68"/>
      <c r="L1258" s="39"/>
      <c r="M1258" s="39"/>
    </row>
    <row r="1259" spans="1:15" ht="30.2" customHeight="1" x14ac:dyDescent="0.25">
      <c r="A1259" s="555" t="s">
        <v>105</v>
      </c>
      <c r="B1259" s="555"/>
      <c r="C1259" s="555"/>
      <c r="D1259" s="555"/>
      <c r="E1259" s="555"/>
      <c r="F1259" s="555"/>
      <c r="G1259" s="555"/>
      <c r="H1259" s="555"/>
      <c r="I1259" s="555"/>
      <c r="J1259" s="555"/>
      <c r="K1259" s="66"/>
      <c r="L1259" s="39"/>
      <c r="M1259" s="39"/>
    </row>
    <row r="1260" spans="1:15" ht="30.2" customHeight="1" x14ac:dyDescent="0.25">
      <c r="A1260" s="508" t="str">
        <f>IF(YilDonem&lt;&gt;"",CONCATENATE(YilDonem," dönemine aittir."),"")</f>
        <v/>
      </c>
      <c r="B1260" s="508"/>
      <c r="C1260" s="508"/>
      <c r="D1260" s="508"/>
      <c r="E1260" s="508"/>
      <c r="F1260" s="508"/>
      <c r="G1260" s="508"/>
      <c r="H1260" s="508"/>
      <c r="I1260" s="508"/>
      <c r="J1260" s="508"/>
      <c r="K1260" s="66"/>
      <c r="L1260" s="39"/>
      <c r="M1260" s="39"/>
    </row>
    <row r="1261" spans="1:15" ht="30.2" customHeight="1" thickBot="1" x14ac:dyDescent="0.3">
      <c r="A1261" s="545" t="s">
        <v>129</v>
      </c>
      <c r="B1261" s="545"/>
      <c r="C1261" s="545"/>
      <c r="D1261" s="545"/>
      <c r="E1261" s="545"/>
      <c r="F1261" s="545"/>
      <c r="G1261" s="545"/>
      <c r="H1261" s="545"/>
      <c r="I1261" s="545"/>
      <c r="J1261" s="545"/>
      <c r="K1261" s="66"/>
      <c r="L1261" s="39"/>
      <c r="M1261" s="39"/>
    </row>
    <row r="1262" spans="1:15" ht="30.2" customHeight="1" thickBot="1" x14ac:dyDescent="0.3">
      <c r="A1262" s="546" t="s">
        <v>167</v>
      </c>
      <c r="B1262" s="547"/>
      <c r="C1262" s="547"/>
      <c r="D1262" s="548"/>
      <c r="E1262" s="546" t="str">
        <f>IF(ProjeNo&gt;0,ProjeNo,"")</f>
        <v/>
      </c>
      <c r="F1262" s="547"/>
      <c r="G1262" s="547"/>
      <c r="H1262" s="547"/>
      <c r="I1262" s="547"/>
      <c r="J1262" s="548"/>
      <c r="K1262" s="66"/>
      <c r="L1262" s="39"/>
      <c r="M1262" s="39"/>
    </row>
    <row r="1263" spans="1:15" ht="30.2" customHeight="1" thickBot="1" x14ac:dyDescent="0.3">
      <c r="A1263" s="549" t="s">
        <v>168</v>
      </c>
      <c r="B1263" s="550"/>
      <c r="C1263" s="550"/>
      <c r="D1263" s="551"/>
      <c r="E1263" s="552" t="str">
        <f>IF(ProjeAdi&gt;0,ProjeAdi,"")</f>
        <v/>
      </c>
      <c r="F1263" s="553"/>
      <c r="G1263" s="553"/>
      <c r="H1263" s="553"/>
      <c r="I1263" s="553"/>
      <c r="J1263" s="554"/>
      <c r="K1263" s="66"/>
      <c r="L1263" s="39"/>
      <c r="M1263" s="39"/>
    </row>
    <row r="1264" spans="1:15" s="26" customFormat="1" ht="30.2" customHeight="1" thickBot="1" x14ac:dyDescent="0.3">
      <c r="A1264" s="543" t="s">
        <v>3</v>
      </c>
      <c r="B1264" s="543" t="s">
        <v>182</v>
      </c>
      <c r="C1264" s="543" t="s">
        <v>183</v>
      </c>
      <c r="D1264" s="543" t="s">
        <v>102</v>
      </c>
      <c r="E1264" s="543" t="s">
        <v>103</v>
      </c>
      <c r="F1264" s="543" t="s">
        <v>104</v>
      </c>
      <c r="G1264" s="543" t="s">
        <v>82</v>
      </c>
      <c r="H1264" s="543" t="s">
        <v>83</v>
      </c>
      <c r="I1264" s="363" t="s">
        <v>84</v>
      </c>
      <c r="J1264" s="363" t="s">
        <v>84</v>
      </c>
      <c r="K1264" s="67"/>
      <c r="L1264" s="40"/>
      <c r="M1264" s="40"/>
      <c r="N1264" s="70"/>
      <c r="O1264" s="70"/>
    </row>
    <row r="1265" spans="1:15" ht="30.2" customHeight="1" thickBot="1" x14ac:dyDescent="0.3">
      <c r="A1265" s="559"/>
      <c r="B1265" s="544"/>
      <c r="C1265" s="544"/>
      <c r="D1265" s="559"/>
      <c r="E1265" s="559"/>
      <c r="F1265" s="559"/>
      <c r="G1265" s="559"/>
      <c r="H1265" s="559"/>
      <c r="I1265" s="395" t="s">
        <v>85</v>
      </c>
      <c r="J1265" s="395" t="s">
        <v>88</v>
      </c>
      <c r="K1265" s="66"/>
      <c r="L1265" s="39"/>
      <c r="M1265" s="39"/>
    </row>
    <row r="1266" spans="1:15" ht="30.2" customHeight="1" x14ac:dyDescent="0.25">
      <c r="A1266" s="388">
        <v>741</v>
      </c>
      <c r="B1266" s="290"/>
      <c r="C1266" s="277"/>
      <c r="D1266" s="291"/>
      <c r="E1266" s="27"/>
      <c r="F1266" s="41"/>
      <c r="G1266" s="28"/>
      <c r="H1266" s="212"/>
      <c r="I1266" s="198"/>
      <c r="J1266" s="186"/>
      <c r="K1266" s="113" t="str">
        <f>IF(AND(COUNTA(D1266:F1266)&gt;0,L1266=1),"Belge Tarihi,Belge Numarası ve KDV Dahil Tutar doldurulduktan sonra KDV Hariç Tutar doldurulabilir.","")</f>
        <v/>
      </c>
      <c r="L1266" s="115">
        <f>IF(COUNTA(G1266:H1266)+COUNTA(J1266)=3,0,1)</f>
        <v>1</v>
      </c>
      <c r="M1266" s="114">
        <f>IF(L1266=1,0,100000000)</f>
        <v>0</v>
      </c>
    </row>
    <row r="1267" spans="1:15" ht="30.2" customHeight="1" x14ac:dyDescent="0.25">
      <c r="A1267" s="390">
        <v>742</v>
      </c>
      <c r="B1267" s="292"/>
      <c r="C1267" s="278"/>
      <c r="D1267" s="293"/>
      <c r="E1267" s="19"/>
      <c r="F1267" s="20"/>
      <c r="G1267" s="42"/>
      <c r="H1267" s="213"/>
      <c r="I1267" s="199"/>
      <c r="J1267" s="193"/>
      <c r="K1267" s="113" t="str">
        <f t="shared" ref="K1267:K1285" si="111">IF(AND(COUNTA(D1267:F1267)&gt;0,L1267=1),"Belge Tarihi,Belge Numarası ve KDV Dahil Tutar doldurulduktan sonra KDV Hariç Tutar doldurulabilir.","")</f>
        <v/>
      </c>
      <c r="L1267" s="115">
        <f t="shared" ref="L1267:L1285" si="112">IF(COUNTA(G1267:H1267)+COUNTA(J1267)=3,0,1)</f>
        <v>1</v>
      </c>
      <c r="M1267" s="114">
        <f t="shared" ref="M1267:M1285" si="113">IF(L1267=1,0,100000000)</f>
        <v>0</v>
      </c>
      <c r="N1267" s="71"/>
      <c r="O1267" s="71"/>
    </row>
    <row r="1268" spans="1:15" ht="30.2" customHeight="1" x14ac:dyDescent="0.25">
      <c r="A1268" s="390">
        <v>743</v>
      </c>
      <c r="B1268" s="292"/>
      <c r="C1268" s="278"/>
      <c r="D1268" s="293"/>
      <c r="E1268" s="19"/>
      <c r="F1268" s="20"/>
      <c r="G1268" s="42"/>
      <c r="H1268" s="213"/>
      <c r="I1268" s="199"/>
      <c r="J1268" s="193"/>
      <c r="K1268" s="113" t="str">
        <f t="shared" si="111"/>
        <v/>
      </c>
      <c r="L1268" s="115">
        <f t="shared" si="112"/>
        <v>1</v>
      </c>
      <c r="M1268" s="114">
        <f t="shared" si="113"/>
        <v>0</v>
      </c>
    </row>
    <row r="1269" spans="1:15" ht="30.2" customHeight="1" x14ac:dyDescent="0.25">
      <c r="A1269" s="390">
        <v>744</v>
      </c>
      <c r="B1269" s="292"/>
      <c r="C1269" s="278"/>
      <c r="D1269" s="293"/>
      <c r="E1269" s="19"/>
      <c r="F1269" s="20"/>
      <c r="G1269" s="42"/>
      <c r="H1269" s="213"/>
      <c r="I1269" s="199"/>
      <c r="J1269" s="193"/>
      <c r="K1269" s="113" t="str">
        <f t="shared" si="111"/>
        <v/>
      </c>
      <c r="L1269" s="115">
        <f t="shared" si="112"/>
        <v>1</v>
      </c>
      <c r="M1269" s="114">
        <f t="shared" si="113"/>
        <v>0</v>
      </c>
    </row>
    <row r="1270" spans="1:15" ht="30.2" customHeight="1" x14ac:dyDescent="0.25">
      <c r="A1270" s="390">
        <v>745</v>
      </c>
      <c r="B1270" s="292"/>
      <c r="C1270" s="278"/>
      <c r="D1270" s="293"/>
      <c r="E1270" s="19"/>
      <c r="F1270" s="20"/>
      <c r="G1270" s="42"/>
      <c r="H1270" s="213"/>
      <c r="I1270" s="199"/>
      <c r="J1270" s="193"/>
      <c r="K1270" s="113" t="str">
        <f t="shared" si="111"/>
        <v/>
      </c>
      <c r="L1270" s="115">
        <f t="shared" si="112"/>
        <v>1</v>
      </c>
      <c r="M1270" s="114">
        <f t="shared" si="113"/>
        <v>0</v>
      </c>
    </row>
    <row r="1271" spans="1:15" ht="30.2" customHeight="1" x14ac:dyDescent="0.25">
      <c r="A1271" s="390">
        <v>746</v>
      </c>
      <c r="B1271" s="292"/>
      <c r="C1271" s="278"/>
      <c r="D1271" s="293"/>
      <c r="E1271" s="19"/>
      <c r="F1271" s="20"/>
      <c r="G1271" s="42"/>
      <c r="H1271" s="213"/>
      <c r="I1271" s="199"/>
      <c r="J1271" s="193"/>
      <c r="K1271" s="113" t="str">
        <f t="shared" si="111"/>
        <v/>
      </c>
      <c r="L1271" s="115">
        <f t="shared" si="112"/>
        <v>1</v>
      </c>
      <c r="M1271" s="114">
        <f t="shared" si="113"/>
        <v>0</v>
      </c>
    </row>
    <row r="1272" spans="1:15" ht="30.2" customHeight="1" x14ac:dyDescent="0.25">
      <c r="A1272" s="390">
        <v>747</v>
      </c>
      <c r="B1272" s="292"/>
      <c r="C1272" s="278"/>
      <c r="D1272" s="293"/>
      <c r="E1272" s="19"/>
      <c r="F1272" s="20"/>
      <c r="G1272" s="42"/>
      <c r="H1272" s="213"/>
      <c r="I1272" s="199"/>
      <c r="J1272" s="193"/>
      <c r="K1272" s="113" t="str">
        <f t="shared" si="111"/>
        <v/>
      </c>
      <c r="L1272" s="115">
        <f t="shared" si="112"/>
        <v>1</v>
      </c>
      <c r="M1272" s="114">
        <f t="shared" si="113"/>
        <v>0</v>
      </c>
    </row>
    <row r="1273" spans="1:15" ht="30.2" customHeight="1" x14ac:dyDescent="0.25">
      <c r="A1273" s="390">
        <v>748</v>
      </c>
      <c r="B1273" s="292"/>
      <c r="C1273" s="278"/>
      <c r="D1273" s="293"/>
      <c r="E1273" s="19"/>
      <c r="F1273" s="20"/>
      <c r="G1273" s="42"/>
      <c r="H1273" s="213"/>
      <c r="I1273" s="199"/>
      <c r="J1273" s="193"/>
      <c r="K1273" s="113" t="str">
        <f t="shared" si="111"/>
        <v/>
      </c>
      <c r="L1273" s="115">
        <f t="shared" si="112"/>
        <v>1</v>
      </c>
      <c r="M1273" s="114">
        <f t="shared" si="113"/>
        <v>0</v>
      </c>
    </row>
    <row r="1274" spans="1:15" ht="30.2" customHeight="1" x14ac:dyDescent="0.25">
      <c r="A1274" s="390">
        <v>749</v>
      </c>
      <c r="B1274" s="292"/>
      <c r="C1274" s="278"/>
      <c r="D1274" s="293"/>
      <c r="E1274" s="19"/>
      <c r="F1274" s="20"/>
      <c r="G1274" s="42"/>
      <c r="H1274" s="213"/>
      <c r="I1274" s="199"/>
      <c r="J1274" s="193"/>
      <c r="K1274" s="113" t="str">
        <f t="shared" si="111"/>
        <v/>
      </c>
      <c r="L1274" s="115">
        <f t="shared" si="112"/>
        <v>1</v>
      </c>
      <c r="M1274" s="114">
        <f t="shared" si="113"/>
        <v>0</v>
      </c>
    </row>
    <row r="1275" spans="1:15" ht="30.2" customHeight="1" x14ac:dyDescent="0.25">
      <c r="A1275" s="390">
        <v>750</v>
      </c>
      <c r="B1275" s="292"/>
      <c r="C1275" s="278"/>
      <c r="D1275" s="293"/>
      <c r="E1275" s="19"/>
      <c r="F1275" s="20"/>
      <c r="G1275" s="42"/>
      <c r="H1275" s="213"/>
      <c r="I1275" s="199"/>
      <c r="J1275" s="193"/>
      <c r="K1275" s="113" t="str">
        <f t="shared" si="111"/>
        <v/>
      </c>
      <c r="L1275" s="115">
        <f t="shared" si="112"/>
        <v>1</v>
      </c>
      <c r="M1275" s="114">
        <f t="shared" si="113"/>
        <v>0</v>
      </c>
    </row>
    <row r="1276" spans="1:15" ht="30.2" customHeight="1" x14ac:dyDescent="0.25">
      <c r="A1276" s="390">
        <v>751</v>
      </c>
      <c r="B1276" s="292"/>
      <c r="C1276" s="278"/>
      <c r="D1276" s="293"/>
      <c r="E1276" s="19"/>
      <c r="F1276" s="20"/>
      <c r="G1276" s="42"/>
      <c r="H1276" s="213"/>
      <c r="I1276" s="199"/>
      <c r="J1276" s="193"/>
      <c r="K1276" s="113" t="str">
        <f t="shared" si="111"/>
        <v/>
      </c>
      <c r="L1276" s="115">
        <f t="shared" si="112"/>
        <v>1</v>
      </c>
      <c r="M1276" s="114">
        <f t="shared" si="113"/>
        <v>0</v>
      </c>
    </row>
    <row r="1277" spans="1:15" ht="30.2" customHeight="1" x14ac:dyDescent="0.25">
      <c r="A1277" s="390">
        <v>752</v>
      </c>
      <c r="B1277" s="292"/>
      <c r="C1277" s="278"/>
      <c r="D1277" s="293"/>
      <c r="E1277" s="19"/>
      <c r="F1277" s="20"/>
      <c r="G1277" s="42"/>
      <c r="H1277" s="213"/>
      <c r="I1277" s="199"/>
      <c r="J1277" s="193"/>
      <c r="K1277" s="113" t="str">
        <f t="shared" si="111"/>
        <v/>
      </c>
      <c r="L1277" s="115">
        <f t="shared" si="112"/>
        <v>1</v>
      </c>
      <c r="M1277" s="114">
        <f t="shared" si="113"/>
        <v>0</v>
      </c>
    </row>
    <row r="1278" spans="1:15" ht="30.2" customHeight="1" x14ac:dyDescent="0.25">
      <c r="A1278" s="390">
        <v>753</v>
      </c>
      <c r="B1278" s="292"/>
      <c r="C1278" s="278"/>
      <c r="D1278" s="293"/>
      <c r="E1278" s="19"/>
      <c r="F1278" s="20"/>
      <c r="G1278" s="42"/>
      <c r="H1278" s="213"/>
      <c r="I1278" s="199"/>
      <c r="J1278" s="193"/>
      <c r="K1278" s="113" t="str">
        <f t="shared" si="111"/>
        <v/>
      </c>
      <c r="L1278" s="115">
        <f t="shared" si="112"/>
        <v>1</v>
      </c>
      <c r="M1278" s="114">
        <f t="shared" si="113"/>
        <v>0</v>
      </c>
    </row>
    <row r="1279" spans="1:15" ht="30.2" customHeight="1" x14ac:dyDescent="0.25">
      <c r="A1279" s="390">
        <v>754</v>
      </c>
      <c r="B1279" s="292"/>
      <c r="C1279" s="278"/>
      <c r="D1279" s="293"/>
      <c r="E1279" s="19"/>
      <c r="F1279" s="20"/>
      <c r="G1279" s="42"/>
      <c r="H1279" s="213"/>
      <c r="I1279" s="199"/>
      <c r="J1279" s="193"/>
      <c r="K1279" s="113" t="str">
        <f t="shared" si="111"/>
        <v/>
      </c>
      <c r="L1279" s="115">
        <f t="shared" si="112"/>
        <v>1</v>
      </c>
      <c r="M1279" s="114">
        <f t="shared" si="113"/>
        <v>0</v>
      </c>
    </row>
    <row r="1280" spans="1:15" ht="30.2" customHeight="1" x14ac:dyDescent="0.25">
      <c r="A1280" s="390">
        <v>755</v>
      </c>
      <c r="B1280" s="292"/>
      <c r="C1280" s="278"/>
      <c r="D1280" s="293"/>
      <c r="E1280" s="19"/>
      <c r="F1280" s="20"/>
      <c r="G1280" s="42"/>
      <c r="H1280" s="213"/>
      <c r="I1280" s="199"/>
      <c r="J1280" s="193"/>
      <c r="K1280" s="113" t="str">
        <f t="shared" si="111"/>
        <v/>
      </c>
      <c r="L1280" s="115">
        <f t="shared" si="112"/>
        <v>1</v>
      </c>
      <c r="M1280" s="114">
        <f t="shared" si="113"/>
        <v>0</v>
      </c>
    </row>
    <row r="1281" spans="1:14" ht="30.2" customHeight="1" x14ac:dyDescent="0.25">
      <c r="A1281" s="390">
        <v>756</v>
      </c>
      <c r="B1281" s="292"/>
      <c r="C1281" s="278"/>
      <c r="D1281" s="293"/>
      <c r="E1281" s="19"/>
      <c r="F1281" s="20"/>
      <c r="G1281" s="42"/>
      <c r="H1281" s="213"/>
      <c r="I1281" s="199"/>
      <c r="J1281" s="193"/>
      <c r="K1281" s="113" t="str">
        <f t="shared" si="111"/>
        <v/>
      </c>
      <c r="L1281" s="115">
        <f t="shared" si="112"/>
        <v>1</v>
      </c>
      <c r="M1281" s="114">
        <f t="shared" si="113"/>
        <v>0</v>
      </c>
    </row>
    <row r="1282" spans="1:14" ht="30.2" customHeight="1" x14ac:dyDescent="0.25">
      <c r="A1282" s="390">
        <v>757</v>
      </c>
      <c r="B1282" s="292"/>
      <c r="C1282" s="278"/>
      <c r="D1282" s="293"/>
      <c r="E1282" s="19"/>
      <c r="F1282" s="20"/>
      <c r="G1282" s="42"/>
      <c r="H1282" s="213"/>
      <c r="I1282" s="199"/>
      <c r="J1282" s="193"/>
      <c r="K1282" s="113" t="str">
        <f t="shared" si="111"/>
        <v/>
      </c>
      <c r="L1282" s="115">
        <f t="shared" si="112"/>
        <v>1</v>
      </c>
      <c r="M1282" s="114">
        <f t="shared" si="113"/>
        <v>0</v>
      </c>
    </row>
    <row r="1283" spans="1:14" ht="30.2" customHeight="1" x14ac:dyDescent="0.25">
      <c r="A1283" s="390">
        <v>758</v>
      </c>
      <c r="B1283" s="292"/>
      <c r="C1283" s="278"/>
      <c r="D1283" s="293"/>
      <c r="E1283" s="19"/>
      <c r="F1283" s="20"/>
      <c r="G1283" s="42"/>
      <c r="H1283" s="213"/>
      <c r="I1283" s="199"/>
      <c r="J1283" s="193"/>
      <c r="K1283" s="113" t="str">
        <f t="shared" si="111"/>
        <v/>
      </c>
      <c r="L1283" s="115">
        <f t="shared" si="112"/>
        <v>1</v>
      </c>
      <c r="M1283" s="114">
        <f t="shared" si="113"/>
        <v>0</v>
      </c>
    </row>
    <row r="1284" spans="1:14" ht="30.2" customHeight="1" x14ac:dyDescent="0.25">
      <c r="A1284" s="390">
        <v>759</v>
      </c>
      <c r="B1284" s="292"/>
      <c r="C1284" s="278"/>
      <c r="D1284" s="293"/>
      <c r="E1284" s="19"/>
      <c r="F1284" s="20"/>
      <c r="G1284" s="42"/>
      <c r="H1284" s="213"/>
      <c r="I1284" s="199"/>
      <c r="J1284" s="193"/>
      <c r="K1284" s="113" t="str">
        <f t="shared" si="111"/>
        <v/>
      </c>
      <c r="L1284" s="115">
        <f t="shared" si="112"/>
        <v>1</v>
      </c>
      <c r="M1284" s="114">
        <f t="shared" si="113"/>
        <v>0</v>
      </c>
    </row>
    <row r="1285" spans="1:14" ht="30.2" customHeight="1" thickBot="1" x14ac:dyDescent="0.3">
      <c r="A1285" s="391">
        <v>760</v>
      </c>
      <c r="B1285" s="294"/>
      <c r="C1285" s="279"/>
      <c r="D1285" s="295"/>
      <c r="E1285" s="21"/>
      <c r="F1285" s="22"/>
      <c r="G1285" s="44"/>
      <c r="H1285" s="214"/>
      <c r="I1285" s="200"/>
      <c r="J1285" s="194"/>
      <c r="K1285" s="113" t="str">
        <f t="shared" si="111"/>
        <v/>
      </c>
      <c r="L1285" s="115">
        <f t="shared" si="112"/>
        <v>1</v>
      </c>
      <c r="M1285" s="114">
        <f t="shared" si="113"/>
        <v>0</v>
      </c>
    </row>
    <row r="1286" spans="1:14" ht="30.2" customHeight="1" thickBot="1" x14ac:dyDescent="0.3">
      <c r="A1286" s="46"/>
      <c r="B1286" s="46"/>
      <c r="C1286" s="46"/>
      <c r="D1286" s="46"/>
      <c r="E1286" s="46"/>
      <c r="F1286" s="46"/>
      <c r="G1286" s="46"/>
      <c r="H1286" s="376" t="s">
        <v>35</v>
      </c>
      <c r="I1286" s="195">
        <f>SUM(I1266:I1285)+I1252</f>
        <v>0</v>
      </c>
      <c r="J1286" s="222"/>
      <c r="K1286" s="68"/>
      <c r="L1286" s="112">
        <f>IF(I1286&gt;I1252,ROW(A1292),0)</f>
        <v>0</v>
      </c>
      <c r="M1286" s="39"/>
      <c r="N1286" s="109">
        <f>IF(I1286&gt;I1252,ROW(A1292),0)</f>
        <v>0</v>
      </c>
    </row>
    <row r="1287" spans="1:14" ht="30.2" customHeight="1" x14ac:dyDescent="0.25">
      <c r="A1287" s="46"/>
      <c r="B1287" s="46"/>
      <c r="C1287" s="46"/>
      <c r="D1287" s="46"/>
      <c r="E1287" s="46"/>
      <c r="F1287" s="46"/>
      <c r="G1287" s="46"/>
      <c r="H1287" s="46"/>
      <c r="I1287" s="46"/>
      <c r="J1287" s="46"/>
      <c r="K1287" s="68"/>
      <c r="L1287" s="39"/>
      <c r="M1287" s="39"/>
    </row>
    <row r="1288" spans="1:14" ht="30.2" customHeight="1" x14ac:dyDescent="0.25">
      <c r="A1288" s="143" t="s">
        <v>136</v>
      </c>
      <c r="B1288" s="64"/>
      <c r="C1288" s="64"/>
      <c r="D1288" s="46"/>
      <c r="E1288" s="46"/>
      <c r="F1288" s="46"/>
      <c r="G1288" s="46"/>
      <c r="H1288" s="46"/>
      <c r="I1288" s="46"/>
      <c r="J1288" s="46"/>
      <c r="K1288" s="68"/>
      <c r="L1288" s="39"/>
      <c r="M1288" s="39"/>
    </row>
    <row r="1289" spans="1:14" ht="30.2" customHeight="1" x14ac:dyDescent="0.25">
      <c r="A1289" s="46"/>
      <c r="B1289" s="46"/>
      <c r="C1289" s="46"/>
      <c r="D1289" s="46"/>
      <c r="E1289" s="46"/>
      <c r="F1289" s="46"/>
      <c r="G1289" s="46"/>
      <c r="H1289" s="46"/>
      <c r="I1289" s="46"/>
      <c r="J1289" s="46"/>
      <c r="K1289" s="68"/>
      <c r="L1289" s="39"/>
      <c r="M1289" s="39"/>
    </row>
    <row r="1290" spans="1:14" ht="30.2" customHeight="1" x14ac:dyDescent="0.3">
      <c r="A1290" s="352" t="s">
        <v>32</v>
      </c>
      <c r="B1290" s="233"/>
      <c r="C1290" s="233"/>
      <c r="D1290" s="354">
        <f ca="1">imzatarihi</f>
        <v>46091</v>
      </c>
      <c r="E1290" s="379" t="s">
        <v>33</v>
      </c>
      <c r="F1290" s="355" t="str">
        <f>IF(kurulusyetkilisi&gt;0,kurulusyetkilisi,"")</f>
        <v/>
      </c>
      <c r="G1290" s="46"/>
      <c r="H1290" s="46"/>
      <c r="I1290" s="46"/>
      <c r="J1290" s="46"/>
      <c r="K1290" s="68"/>
      <c r="L1290" s="39"/>
      <c r="M1290" s="39"/>
    </row>
    <row r="1291" spans="1:14" ht="30.2" customHeight="1" x14ac:dyDescent="0.3">
      <c r="A1291" s="46"/>
      <c r="B1291" s="46"/>
      <c r="C1291" s="46"/>
      <c r="D1291" s="234"/>
      <c r="E1291" s="379" t="s">
        <v>34</v>
      </c>
      <c r="F1291" s="46"/>
      <c r="G1291" s="46"/>
      <c r="H1291" s="233"/>
      <c r="I1291" s="46"/>
      <c r="J1291" s="46"/>
      <c r="K1291" s="68"/>
      <c r="L1291" s="39"/>
      <c r="M1291" s="39"/>
    </row>
    <row r="1292" spans="1:14" ht="30.2" customHeight="1" x14ac:dyDescent="0.25">
      <c r="A1292" s="46"/>
      <c r="B1292" s="46"/>
      <c r="C1292" s="46"/>
      <c r="D1292" s="46"/>
      <c r="E1292" s="46"/>
      <c r="F1292" s="46"/>
      <c r="G1292" s="46"/>
      <c r="H1292" s="46"/>
      <c r="I1292" s="46"/>
      <c r="J1292" s="46"/>
      <c r="K1292" s="68"/>
      <c r="L1292" s="39"/>
      <c r="M1292" s="39"/>
    </row>
    <row r="1293" spans="1:14" ht="30.2" customHeight="1" x14ac:dyDescent="0.25">
      <c r="A1293" s="555" t="s">
        <v>105</v>
      </c>
      <c r="B1293" s="555"/>
      <c r="C1293" s="555"/>
      <c r="D1293" s="555"/>
      <c r="E1293" s="555"/>
      <c r="F1293" s="555"/>
      <c r="G1293" s="555"/>
      <c r="H1293" s="555"/>
      <c r="I1293" s="555"/>
      <c r="J1293" s="555"/>
      <c r="K1293" s="66"/>
      <c r="L1293" s="39"/>
      <c r="M1293" s="39"/>
    </row>
    <row r="1294" spans="1:14" ht="30.2" customHeight="1" x14ac:dyDescent="0.25">
      <c r="A1294" s="508" t="str">
        <f>IF(YilDonem&lt;&gt;"",CONCATENATE(YilDonem," dönemine aittir."),"")</f>
        <v/>
      </c>
      <c r="B1294" s="508"/>
      <c r="C1294" s="508"/>
      <c r="D1294" s="508"/>
      <c r="E1294" s="508"/>
      <c r="F1294" s="508"/>
      <c r="G1294" s="508"/>
      <c r="H1294" s="508"/>
      <c r="I1294" s="508"/>
      <c r="J1294" s="508"/>
      <c r="K1294" s="66"/>
      <c r="L1294" s="39"/>
      <c r="M1294" s="39"/>
    </row>
    <row r="1295" spans="1:14" ht="30.2" customHeight="1" thickBot="1" x14ac:dyDescent="0.3">
      <c r="A1295" s="545" t="s">
        <v>129</v>
      </c>
      <c r="B1295" s="545"/>
      <c r="C1295" s="545"/>
      <c r="D1295" s="545"/>
      <c r="E1295" s="545"/>
      <c r="F1295" s="545"/>
      <c r="G1295" s="545"/>
      <c r="H1295" s="545"/>
      <c r="I1295" s="545"/>
      <c r="J1295" s="545"/>
      <c r="K1295" s="66"/>
      <c r="L1295" s="39"/>
      <c r="M1295" s="39"/>
    </row>
    <row r="1296" spans="1:14" ht="30.2" customHeight="1" thickBot="1" x14ac:dyDescent="0.3">
      <c r="A1296" s="546" t="s">
        <v>167</v>
      </c>
      <c r="B1296" s="547"/>
      <c r="C1296" s="547"/>
      <c r="D1296" s="548"/>
      <c r="E1296" s="546" t="str">
        <f>IF(ProjeNo&gt;0,ProjeNo,"")</f>
        <v/>
      </c>
      <c r="F1296" s="547"/>
      <c r="G1296" s="547"/>
      <c r="H1296" s="547"/>
      <c r="I1296" s="547"/>
      <c r="J1296" s="548"/>
      <c r="K1296" s="66"/>
      <c r="L1296" s="39"/>
      <c r="M1296" s="39"/>
    </row>
    <row r="1297" spans="1:15" ht="30.2" customHeight="1" thickBot="1" x14ac:dyDescent="0.3">
      <c r="A1297" s="549" t="s">
        <v>168</v>
      </c>
      <c r="B1297" s="550"/>
      <c r="C1297" s="550"/>
      <c r="D1297" s="551"/>
      <c r="E1297" s="552" t="str">
        <f>IF(ProjeAdi&gt;0,ProjeAdi,"")</f>
        <v/>
      </c>
      <c r="F1297" s="553"/>
      <c r="G1297" s="553"/>
      <c r="H1297" s="553"/>
      <c r="I1297" s="553"/>
      <c r="J1297" s="554"/>
      <c r="K1297" s="66"/>
      <c r="L1297" s="39"/>
      <c r="M1297" s="39"/>
    </row>
    <row r="1298" spans="1:15" s="26" customFormat="1" ht="30.2" customHeight="1" thickBot="1" x14ac:dyDescent="0.3">
      <c r="A1298" s="543" t="s">
        <v>3</v>
      </c>
      <c r="B1298" s="543" t="s">
        <v>182</v>
      </c>
      <c r="C1298" s="543" t="s">
        <v>183</v>
      </c>
      <c r="D1298" s="543" t="s">
        <v>102</v>
      </c>
      <c r="E1298" s="543" t="s">
        <v>103</v>
      </c>
      <c r="F1298" s="543" t="s">
        <v>104</v>
      </c>
      <c r="G1298" s="543" t="s">
        <v>82</v>
      </c>
      <c r="H1298" s="543" t="s">
        <v>83</v>
      </c>
      <c r="I1298" s="363" t="s">
        <v>84</v>
      </c>
      <c r="J1298" s="363" t="s">
        <v>84</v>
      </c>
      <c r="K1298" s="67"/>
      <c r="L1298" s="40"/>
      <c r="M1298" s="40"/>
      <c r="N1298" s="70"/>
      <c r="O1298" s="70"/>
    </row>
    <row r="1299" spans="1:15" ht="30.2" customHeight="1" thickBot="1" x14ac:dyDescent="0.3">
      <c r="A1299" s="559"/>
      <c r="B1299" s="544"/>
      <c r="C1299" s="544"/>
      <c r="D1299" s="559"/>
      <c r="E1299" s="559"/>
      <c r="F1299" s="559"/>
      <c r="G1299" s="559"/>
      <c r="H1299" s="559"/>
      <c r="I1299" s="395" t="s">
        <v>85</v>
      </c>
      <c r="J1299" s="395" t="s">
        <v>88</v>
      </c>
      <c r="K1299" s="66"/>
      <c r="L1299" s="39"/>
      <c r="M1299" s="39"/>
    </row>
    <row r="1300" spans="1:15" ht="30.2" customHeight="1" x14ac:dyDescent="0.25">
      <c r="A1300" s="388">
        <v>761</v>
      </c>
      <c r="B1300" s="290"/>
      <c r="C1300" s="277"/>
      <c r="D1300" s="291"/>
      <c r="E1300" s="27"/>
      <c r="F1300" s="41"/>
      <c r="G1300" s="28"/>
      <c r="H1300" s="212"/>
      <c r="I1300" s="198"/>
      <c r="J1300" s="186"/>
      <c r="K1300" s="113" t="str">
        <f>IF(AND(COUNTA(D1300:F1300)&gt;0,L1300=1),"Belge Tarihi,Belge Numarası ve KDV Dahil Tutar doldurulduktan sonra KDV Hariç Tutar doldurulabilir.","")</f>
        <v/>
      </c>
      <c r="L1300" s="115">
        <f>IF(COUNTA(G1300:H1300)+COUNTA(J1300)=3,0,1)</f>
        <v>1</v>
      </c>
      <c r="M1300" s="114">
        <f>IF(L1300=1,0,100000000)</f>
        <v>0</v>
      </c>
    </row>
    <row r="1301" spans="1:15" ht="30.2" customHeight="1" x14ac:dyDescent="0.25">
      <c r="A1301" s="390">
        <v>762</v>
      </c>
      <c r="B1301" s="292"/>
      <c r="C1301" s="278"/>
      <c r="D1301" s="293"/>
      <c r="E1301" s="19"/>
      <c r="F1301" s="20"/>
      <c r="G1301" s="42"/>
      <c r="H1301" s="213"/>
      <c r="I1301" s="199"/>
      <c r="J1301" s="193"/>
      <c r="K1301" s="113" t="str">
        <f t="shared" ref="K1301:K1319" si="114">IF(AND(COUNTA(D1301:F1301)&gt;0,L1301=1),"Belge Tarihi,Belge Numarası ve KDV Dahil Tutar doldurulduktan sonra KDV Hariç Tutar doldurulabilir.","")</f>
        <v/>
      </c>
      <c r="L1301" s="115">
        <f t="shared" ref="L1301:L1319" si="115">IF(COUNTA(G1301:H1301)+COUNTA(J1301)=3,0,1)</f>
        <v>1</v>
      </c>
      <c r="M1301" s="114">
        <f t="shared" ref="M1301:M1319" si="116">IF(L1301=1,0,100000000)</f>
        <v>0</v>
      </c>
    </row>
    <row r="1302" spans="1:15" ht="30.2" customHeight="1" x14ac:dyDescent="0.25">
      <c r="A1302" s="390">
        <v>763</v>
      </c>
      <c r="B1302" s="292"/>
      <c r="C1302" s="278"/>
      <c r="D1302" s="293"/>
      <c r="E1302" s="19"/>
      <c r="F1302" s="20"/>
      <c r="G1302" s="42"/>
      <c r="H1302" s="213"/>
      <c r="I1302" s="199"/>
      <c r="J1302" s="193"/>
      <c r="K1302" s="113" t="str">
        <f t="shared" si="114"/>
        <v/>
      </c>
      <c r="L1302" s="115">
        <f t="shared" si="115"/>
        <v>1</v>
      </c>
      <c r="M1302" s="114">
        <f t="shared" si="116"/>
        <v>0</v>
      </c>
      <c r="N1302" s="71"/>
      <c r="O1302" s="71"/>
    </row>
    <row r="1303" spans="1:15" ht="30.2" customHeight="1" x14ac:dyDescent="0.25">
      <c r="A1303" s="390">
        <v>764</v>
      </c>
      <c r="B1303" s="292"/>
      <c r="C1303" s="278"/>
      <c r="D1303" s="293"/>
      <c r="E1303" s="19"/>
      <c r="F1303" s="20"/>
      <c r="G1303" s="42"/>
      <c r="H1303" s="213"/>
      <c r="I1303" s="199"/>
      <c r="J1303" s="193"/>
      <c r="K1303" s="113" t="str">
        <f t="shared" si="114"/>
        <v/>
      </c>
      <c r="L1303" s="115">
        <f t="shared" si="115"/>
        <v>1</v>
      </c>
      <c r="M1303" s="114">
        <f t="shared" si="116"/>
        <v>0</v>
      </c>
    </row>
    <row r="1304" spans="1:15" ht="30.2" customHeight="1" x14ac:dyDescent="0.25">
      <c r="A1304" s="390">
        <v>765</v>
      </c>
      <c r="B1304" s="292"/>
      <c r="C1304" s="278"/>
      <c r="D1304" s="293"/>
      <c r="E1304" s="19"/>
      <c r="F1304" s="20"/>
      <c r="G1304" s="42"/>
      <c r="H1304" s="213"/>
      <c r="I1304" s="199"/>
      <c r="J1304" s="193"/>
      <c r="K1304" s="113" t="str">
        <f t="shared" si="114"/>
        <v/>
      </c>
      <c r="L1304" s="115">
        <f t="shared" si="115"/>
        <v>1</v>
      </c>
      <c r="M1304" s="114">
        <f t="shared" si="116"/>
        <v>0</v>
      </c>
    </row>
    <row r="1305" spans="1:15" ht="30.2" customHeight="1" x14ac:dyDescent="0.25">
      <c r="A1305" s="390">
        <v>766</v>
      </c>
      <c r="B1305" s="292"/>
      <c r="C1305" s="278"/>
      <c r="D1305" s="293"/>
      <c r="E1305" s="19"/>
      <c r="F1305" s="20"/>
      <c r="G1305" s="42"/>
      <c r="H1305" s="213"/>
      <c r="I1305" s="199"/>
      <c r="J1305" s="193"/>
      <c r="K1305" s="113" t="str">
        <f t="shared" si="114"/>
        <v/>
      </c>
      <c r="L1305" s="115">
        <f t="shared" si="115"/>
        <v>1</v>
      </c>
      <c r="M1305" s="114">
        <f t="shared" si="116"/>
        <v>0</v>
      </c>
    </row>
    <row r="1306" spans="1:15" ht="30.2" customHeight="1" x14ac:dyDescent="0.25">
      <c r="A1306" s="390">
        <v>767</v>
      </c>
      <c r="B1306" s="292"/>
      <c r="C1306" s="278"/>
      <c r="D1306" s="293"/>
      <c r="E1306" s="19"/>
      <c r="F1306" s="20"/>
      <c r="G1306" s="42"/>
      <c r="H1306" s="213"/>
      <c r="I1306" s="199"/>
      <c r="J1306" s="193"/>
      <c r="K1306" s="113" t="str">
        <f t="shared" si="114"/>
        <v/>
      </c>
      <c r="L1306" s="115">
        <f t="shared" si="115"/>
        <v>1</v>
      </c>
      <c r="M1306" s="114">
        <f t="shared" si="116"/>
        <v>0</v>
      </c>
    </row>
    <row r="1307" spans="1:15" ht="30.2" customHeight="1" x14ac:dyDescent="0.25">
      <c r="A1307" s="390">
        <v>768</v>
      </c>
      <c r="B1307" s="292"/>
      <c r="C1307" s="278"/>
      <c r="D1307" s="293"/>
      <c r="E1307" s="19"/>
      <c r="F1307" s="20"/>
      <c r="G1307" s="42"/>
      <c r="H1307" s="213"/>
      <c r="I1307" s="199"/>
      <c r="J1307" s="193"/>
      <c r="K1307" s="113" t="str">
        <f t="shared" si="114"/>
        <v/>
      </c>
      <c r="L1307" s="115">
        <f t="shared" si="115"/>
        <v>1</v>
      </c>
      <c r="M1307" s="114">
        <f t="shared" si="116"/>
        <v>0</v>
      </c>
    </row>
    <row r="1308" spans="1:15" ht="30.2" customHeight="1" x14ac:dyDescent="0.25">
      <c r="A1308" s="390">
        <v>769</v>
      </c>
      <c r="B1308" s="292"/>
      <c r="C1308" s="278"/>
      <c r="D1308" s="293"/>
      <c r="E1308" s="19"/>
      <c r="F1308" s="20"/>
      <c r="G1308" s="42"/>
      <c r="H1308" s="213"/>
      <c r="I1308" s="199"/>
      <c r="J1308" s="193"/>
      <c r="K1308" s="113" t="str">
        <f t="shared" si="114"/>
        <v/>
      </c>
      <c r="L1308" s="115">
        <f t="shared" si="115"/>
        <v>1</v>
      </c>
      <c r="M1308" s="114">
        <f t="shared" si="116"/>
        <v>0</v>
      </c>
    </row>
    <row r="1309" spans="1:15" ht="30.2" customHeight="1" x14ac:dyDescent="0.25">
      <c r="A1309" s="390">
        <v>770</v>
      </c>
      <c r="B1309" s="292"/>
      <c r="C1309" s="278"/>
      <c r="D1309" s="293"/>
      <c r="E1309" s="19"/>
      <c r="F1309" s="20"/>
      <c r="G1309" s="42"/>
      <c r="H1309" s="213"/>
      <c r="I1309" s="199"/>
      <c r="J1309" s="193"/>
      <c r="K1309" s="113" t="str">
        <f t="shared" si="114"/>
        <v/>
      </c>
      <c r="L1309" s="115">
        <f t="shared" si="115"/>
        <v>1</v>
      </c>
      <c r="M1309" s="114">
        <f t="shared" si="116"/>
        <v>0</v>
      </c>
    </row>
    <row r="1310" spans="1:15" ht="30.2" customHeight="1" x14ac:dyDescent="0.25">
      <c r="A1310" s="390">
        <v>771</v>
      </c>
      <c r="B1310" s="292"/>
      <c r="C1310" s="278"/>
      <c r="D1310" s="293"/>
      <c r="E1310" s="19"/>
      <c r="F1310" s="20"/>
      <c r="G1310" s="42"/>
      <c r="H1310" s="213"/>
      <c r="I1310" s="199"/>
      <c r="J1310" s="193"/>
      <c r="K1310" s="113" t="str">
        <f t="shared" si="114"/>
        <v/>
      </c>
      <c r="L1310" s="115">
        <f t="shared" si="115"/>
        <v>1</v>
      </c>
      <c r="M1310" s="114">
        <f t="shared" si="116"/>
        <v>0</v>
      </c>
    </row>
    <row r="1311" spans="1:15" ht="30.2" customHeight="1" x14ac:dyDescent="0.25">
      <c r="A1311" s="390">
        <v>772</v>
      </c>
      <c r="B1311" s="292"/>
      <c r="C1311" s="278"/>
      <c r="D1311" s="293"/>
      <c r="E1311" s="19"/>
      <c r="F1311" s="20"/>
      <c r="G1311" s="42"/>
      <c r="H1311" s="213"/>
      <c r="I1311" s="199"/>
      <c r="J1311" s="193"/>
      <c r="K1311" s="113" t="str">
        <f t="shared" si="114"/>
        <v/>
      </c>
      <c r="L1311" s="115">
        <f t="shared" si="115"/>
        <v>1</v>
      </c>
      <c r="M1311" s="114">
        <f t="shared" si="116"/>
        <v>0</v>
      </c>
    </row>
    <row r="1312" spans="1:15" ht="30.2" customHeight="1" x14ac:dyDescent="0.25">
      <c r="A1312" s="390">
        <v>773</v>
      </c>
      <c r="B1312" s="292"/>
      <c r="C1312" s="278"/>
      <c r="D1312" s="293"/>
      <c r="E1312" s="19"/>
      <c r="F1312" s="20"/>
      <c r="G1312" s="42"/>
      <c r="H1312" s="213"/>
      <c r="I1312" s="199"/>
      <c r="J1312" s="193"/>
      <c r="K1312" s="113" t="str">
        <f t="shared" si="114"/>
        <v/>
      </c>
      <c r="L1312" s="115">
        <f t="shared" si="115"/>
        <v>1</v>
      </c>
      <c r="M1312" s="114">
        <f t="shared" si="116"/>
        <v>0</v>
      </c>
    </row>
    <row r="1313" spans="1:14" ht="30.2" customHeight="1" x14ac:dyDescent="0.25">
      <c r="A1313" s="390">
        <v>774</v>
      </c>
      <c r="B1313" s="292"/>
      <c r="C1313" s="278"/>
      <c r="D1313" s="293"/>
      <c r="E1313" s="19"/>
      <c r="F1313" s="20"/>
      <c r="G1313" s="42"/>
      <c r="H1313" s="213"/>
      <c r="I1313" s="199"/>
      <c r="J1313" s="193"/>
      <c r="K1313" s="113" t="str">
        <f t="shared" si="114"/>
        <v/>
      </c>
      <c r="L1313" s="115">
        <f t="shared" si="115"/>
        <v>1</v>
      </c>
      <c r="M1313" s="114">
        <f t="shared" si="116"/>
        <v>0</v>
      </c>
    </row>
    <row r="1314" spans="1:14" ht="30.2" customHeight="1" x14ac:dyDescent="0.25">
      <c r="A1314" s="390">
        <v>775</v>
      </c>
      <c r="B1314" s="292"/>
      <c r="C1314" s="278"/>
      <c r="D1314" s="293"/>
      <c r="E1314" s="19"/>
      <c r="F1314" s="20"/>
      <c r="G1314" s="42"/>
      <c r="H1314" s="213"/>
      <c r="I1314" s="199"/>
      <c r="J1314" s="193"/>
      <c r="K1314" s="113" t="str">
        <f t="shared" si="114"/>
        <v/>
      </c>
      <c r="L1314" s="115">
        <f t="shared" si="115"/>
        <v>1</v>
      </c>
      <c r="M1314" s="114">
        <f t="shared" si="116"/>
        <v>0</v>
      </c>
    </row>
    <row r="1315" spans="1:14" ht="30.2" customHeight="1" x14ac:dyDescent="0.25">
      <c r="A1315" s="390">
        <v>776</v>
      </c>
      <c r="B1315" s="292"/>
      <c r="C1315" s="278"/>
      <c r="D1315" s="293"/>
      <c r="E1315" s="19"/>
      <c r="F1315" s="20"/>
      <c r="G1315" s="42"/>
      <c r="H1315" s="213"/>
      <c r="I1315" s="199"/>
      <c r="J1315" s="193"/>
      <c r="K1315" s="113" t="str">
        <f t="shared" si="114"/>
        <v/>
      </c>
      <c r="L1315" s="115">
        <f t="shared" si="115"/>
        <v>1</v>
      </c>
      <c r="M1315" s="114">
        <f t="shared" si="116"/>
        <v>0</v>
      </c>
    </row>
    <row r="1316" spans="1:14" ht="30.2" customHeight="1" x14ac:dyDescent="0.25">
      <c r="A1316" s="390">
        <v>777</v>
      </c>
      <c r="B1316" s="292"/>
      <c r="C1316" s="278"/>
      <c r="D1316" s="293"/>
      <c r="E1316" s="19"/>
      <c r="F1316" s="20"/>
      <c r="G1316" s="42"/>
      <c r="H1316" s="213"/>
      <c r="I1316" s="199"/>
      <c r="J1316" s="193"/>
      <c r="K1316" s="113" t="str">
        <f t="shared" si="114"/>
        <v/>
      </c>
      <c r="L1316" s="115">
        <f t="shared" si="115"/>
        <v>1</v>
      </c>
      <c r="M1316" s="114">
        <f t="shared" si="116"/>
        <v>0</v>
      </c>
    </row>
    <row r="1317" spans="1:14" ht="30.2" customHeight="1" x14ac:dyDescent="0.25">
      <c r="A1317" s="390">
        <v>778</v>
      </c>
      <c r="B1317" s="292"/>
      <c r="C1317" s="278"/>
      <c r="D1317" s="293"/>
      <c r="E1317" s="19"/>
      <c r="F1317" s="20"/>
      <c r="G1317" s="42"/>
      <c r="H1317" s="213"/>
      <c r="I1317" s="199"/>
      <c r="J1317" s="193"/>
      <c r="K1317" s="113" t="str">
        <f t="shared" si="114"/>
        <v/>
      </c>
      <c r="L1317" s="115">
        <f t="shared" si="115"/>
        <v>1</v>
      </c>
      <c r="M1317" s="114">
        <f t="shared" si="116"/>
        <v>0</v>
      </c>
    </row>
    <row r="1318" spans="1:14" ht="30.2" customHeight="1" x14ac:dyDescent="0.25">
      <c r="A1318" s="390">
        <v>779</v>
      </c>
      <c r="B1318" s="292"/>
      <c r="C1318" s="278"/>
      <c r="D1318" s="293"/>
      <c r="E1318" s="19"/>
      <c r="F1318" s="20"/>
      <c r="G1318" s="42"/>
      <c r="H1318" s="213"/>
      <c r="I1318" s="199"/>
      <c r="J1318" s="193"/>
      <c r="K1318" s="113" t="str">
        <f t="shared" si="114"/>
        <v/>
      </c>
      <c r="L1318" s="115">
        <f t="shared" si="115"/>
        <v>1</v>
      </c>
      <c r="M1318" s="114">
        <f t="shared" si="116"/>
        <v>0</v>
      </c>
    </row>
    <row r="1319" spans="1:14" ht="30.2" customHeight="1" thickBot="1" x14ac:dyDescent="0.3">
      <c r="A1319" s="391">
        <v>780</v>
      </c>
      <c r="B1319" s="294"/>
      <c r="C1319" s="279"/>
      <c r="D1319" s="295"/>
      <c r="E1319" s="21"/>
      <c r="F1319" s="22"/>
      <c r="G1319" s="44"/>
      <c r="H1319" s="214"/>
      <c r="I1319" s="200"/>
      <c r="J1319" s="194"/>
      <c r="K1319" s="113" t="str">
        <f t="shared" si="114"/>
        <v/>
      </c>
      <c r="L1319" s="115">
        <f t="shared" si="115"/>
        <v>1</v>
      </c>
      <c r="M1319" s="114">
        <f t="shared" si="116"/>
        <v>0</v>
      </c>
    </row>
    <row r="1320" spans="1:14" ht="30.2" customHeight="1" thickBot="1" x14ac:dyDescent="0.3">
      <c r="A1320" s="46"/>
      <c r="B1320" s="46"/>
      <c r="C1320" s="46"/>
      <c r="D1320" s="46"/>
      <c r="E1320" s="46"/>
      <c r="F1320" s="46"/>
      <c r="G1320" s="46"/>
      <c r="H1320" s="376" t="s">
        <v>35</v>
      </c>
      <c r="I1320" s="195">
        <f>SUM(I1300:I1319)+I1286</f>
        <v>0</v>
      </c>
      <c r="J1320" s="222"/>
      <c r="K1320" s="68"/>
      <c r="L1320" s="112">
        <f>IF(I1320&gt;I1286,ROW(A1326),0)</f>
        <v>0</v>
      </c>
      <c r="M1320" s="39"/>
      <c r="N1320" s="109">
        <f>IF(I1320&gt;I1286,ROW(A1326),0)</f>
        <v>0</v>
      </c>
    </row>
    <row r="1321" spans="1:14" ht="30.2" customHeight="1" x14ac:dyDescent="0.25">
      <c r="A1321" s="46"/>
      <c r="B1321" s="46"/>
      <c r="C1321" s="46"/>
      <c r="D1321" s="46"/>
      <c r="E1321" s="46"/>
      <c r="F1321" s="46"/>
      <c r="G1321" s="46"/>
      <c r="H1321" s="46"/>
      <c r="I1321" s="46"/>
      <c r="J1321" s="46"/>
      <c r="K1321" s="68"/>
      <c r="L1321" s="39"/>
      <c r="M1321" s="39"/>
    </row>
    <row r="1322" spans="1:14" ht="30.2" customHeight="1" x14ac:dyDescent="0.25">
      <c r="A1322" s="143" t="s">
        <v>136</v>
      </c>
      <c r="B1322" s="64"/>
      <c r="C1322" s="64"/>
      <c r="D1322" s="46"/>
      <c r="E1322" s="46"/>
      <c r="F1322" s="46"/>
      <c r="G1322" s="46"/>
      <c r="H1322" s="46"/>
      <c r="I1322" s="46"/>
      <c r="J1322" s="46"/>
      <c r="K1322" s="68"/>
      <c r="L1322" s="39"/>
      <c r="M1322" s="39"/>
    </row>
    <row r="1323" spans="1:14" ht="30.2" customHeight="1" x14ac:dyDescent="0.25">
      <c r="A1323" s="46"/>
      <c r="B1323" s="46"/>
      <c r="C1323" s="46"/>
      <c r="D1323" s="46"/>
      <c r="E1323" s="46"/>
      <c r="F1323" s="46"/>
      <c r="G1323" s="46"/>
      <c r="H1323" s="46"/>
      <c r="I1323" s="46"/>
      <c r="J1323" s="46"/>
      <c r="K1323" s="68"/>
      <c r="L1323" s="39"/>
      <c r="M1323" s="39"/>
    </row>
    <row r="1324" spans="1:14" ht="30.2" customHeight="1" x14ac:dyDescent="0.3">
      <c r="A1324" s="352" t="s">
        <v>32</v>
      </c>
      <c r="B1324" s="233"/>
      <c r="C1324" s="233"/>
      <c r="D1324" s="354">
        <f ca="1">imzatarihi</f>
        <v>46091</v>
      </c>
      <c r="E1324" s="379" t="s">
        <v>33</v>
      </c>
      <c r="F1324" s="355" t="str">
        <f>IF(kurulusyetkilisi&gt;0,kurulusyetkilisi,"")</f>
        <v/>
      </c>
      <c r="G1324" s="46"/>
      <c r="H1324" s="46"/>
      <c r="I1324" s="46"/>
      <c r="J1324" s="46"/>
      <c r="K1324" s="68"/>
      <c r="L1324" s="39"/>
      <c r="M1324" s="39"/>
    </row>
    <row r="1325" spans="1:14" ht="30.2" customHeight="1" x14ac:dyDescent="0.3">
      <c r="A1325" s="46"/>
      <c r="B1325" s="46"/>
      <c r="C1325" s="46"/>
      <c r="D1325" s="234"/>
      <c r="E1325" s="379" t="s">
        <v>34</v>
      </c>
      <c r="F1325" s="46"/>
      <c r="G1325" s="46"/>
      <c r="H1325" s="233"/>
      <c r="I1325" s="46"/>
      <c r="J1325" s="46"/>
      <c r="K1325" s="68"/>
      <c r="L1325" s="39"/>
      <c r="M1325" s="39"/>
    </row>
    <row r="1326" spans="1:14" ht="30.2" customHeight="1" x14ac:dyDescent="0.25">
      <c r="A1326" s="46"/>
      <c r="B1326" s="46"/>
      <c r="C1326" s="46"/>
      <c r="D1326" s="46"/>
      <c r="E1326" s="46"/>
      <c r="F1326" s="46"/>
      <c r="G1326" s="46"/>
      <c r="H1326" s="46"/>
      <c r="I1326" s="46"/>
      <c r="J1326" s="46"/>
      <c r="K1326" s="68"/>
      <c r="L1326" s="39"/>
      <c r="M1326" s="39"/>
    </row>
    <row r="1327" spans="1:14" ht="30.2" customHeight="1" x14ac:dyDescent="0.25">
      <c r="A1327" s="555" t="s">
        <v>105</v>
      </c>
      <c r="B1327" s="555"/>
      <c r="C1327" s="555"/>
      <c r="D1327" s="555"/>
      <c r="E1327" s="555"/>
      <c r="F1327" s="555"/>
      <c r="G1327" s="555"/>
      <c r="H1327" s="555"/>
      <c r="I1327" s="555"/>
      <c r="J1327" s="555"/>
      <c r="K1327" s="66"/>
      <c r="L1327" s="39"/>
      <c r="M1327" s="39"/>
    </row>
    <row r="1328" spans="1:14" ht="30.2" customHeight="1" x14ac:dyDescent="0.25">
      <c r="A1328" s="508" t="str">
        <f>IF(YilDonem&lt;&gt;"",CONCATENATE(YilDonem," dönemine aittir."),"")</f>
        <v/>
      </c>
      <c r="B1328" s="508"/>
      <c r="C1328" s="508"/>
      <c r="D1328" s="508"/>
      <c r="E1328" s="508"/>
      <c r="F1328" s="508"/>
      <c r="G1328" s="508"/>
      <c r="H1328" s="508"/>
      <c r="I1328" s="508"/>
      <c r="J1328" s="508"/>
      <c r="K1328" s="66"/>
      <c r="L1328" s="39"/>
      <c r="M1328" s="39"/>
    </row>
    <row r="1329" spans="1:15" ht="30.2" customHeight="1" thickBot="1" x14ac:dyDescent="0.3">
      <c r="A1329" s="545" t="s">
        <v>129</v>
      </c>
      <c r="B1329" s="545"/>
      <c r="C1329" s="545"/>
      <c r="D1329" s="545"/>
      <c r="E1329" s="545"/>
      <c r="F1329" s="545"/>
      <c r="G1329" s="545"/>
      <c r="H1329" s="545"/>
      <c r="I1329" s="545"/>
      <c r="J1329" s="545"/>
      <c r="K1329" s="66"/>
      <c r="L1329" s="39"/>
      <c r="M1329" s="39"/>
    </row>
    <row r="1330" spans="1:15" ht="30.2" customHeight="1" thickBot="1" x14ac:dyDescent="0.3">
      <c r="A1330" s="546" t="s">
        <v>167</v>
      </c>
      <c r="B1330" s="547"/>
      <c r="C1330" s="547"/>
      <c r="D1330" s="548"/>
      <c r="E1330" s="546" t="str">
        <f>IF(ProjeNo&gt;0,ProjeNo,"")</f>
        <v/>
      </c>
      <c r="F1330" s="547"/>
      <c r="G1330" s="547"/>
      <c r="H1330" s="547"/>
      <c r="I1330" s="547"/>
      <c r="J1330" s="548"/>
      <c r="K1330" s="66"/>
      <c r="L1330" s="39"/>
      <c r="M1330" s="39"/>
    </row>
    <row r="1331" spans="1:15" ht="30.2" customHeight="1" thickBot="1" x14ac:dyDescent="0.3">
      <c r="A1331" s="549" t="s">
        <v>168</v>
      </c>
      <c r="B1331" s="550"/>
      <c r="C1331" s="550"/>
      <c r="D1331" s="551"/>
      <c r="E1331" s="552" t="str">
        <f>IF(ProjeAdi&gt;0,ProjeAdi,"")</f>
        <v/>
      </c>
      <c r="F1331" s="553"/>
      <c r="G1331" s="553"/>
      <c r="H1331" s="553"/>
      <c r="I1331" s="553"/>
      <c r="J1331" s="554"/>
      <c r="K1331" s="66"/>
      <c r="L1331" s="39"/>
      <c r="M1331" s="39"/>
    </row>
    <row r="1332" spans="1:15" s="26" customFormat="1" ht="30.2" customHeight="1" thickBot="1" x14ac:dyDescent="0.3">
      <c r="A1332" s="543" t="s">
        <v>3</v>
      </c>
      <c r="B1332" s="543" t="s">
        <v>182</v>
      </c>
      <c r="C1332" s="543" t="s">
        <v>183</v>
      </c>
      <c r="D1332" s="543" t="s">
        <v>102</v>
      </c>
      <c r="E1332" s="543" t="s">
        <v>103</v>
      </c>
      <c r="F1332" s="543" t="s">
        <v>104</v>
      </c>
      <c r="G1332" s="543" t="s">
        <v>82</v>
      </c>
      <c r="H1332" s="543" t="s">
        <v>83</v>
      </c>
      <c r="I1332" s="363" t="s">
        <v>84</v>
      </c>
      <c r="J1332" s="363" t="s">
        <v>84</v>
      </c>
      <c r="K1332" s="67"/>
      <c r="L1332" s="40"/>
      <c r="M1332" s="40"/>
      <c r="N1332" s="70"/>
      <c r="O1332" s="70"/>
    </row>
    <row r="1333" spans="1:15" ht="30.2" customHeight="1" thickBot="1" x14ac:dyDescent="0.3">
      <c r="A1333" s="559"/>
      <c r="B1333" s="544"/>
      <c r="C1333" s="544"/>
      <c r="D1333" s="559"/>
      <c r="E1333" s="559"/>
      <c r="F1333" s="559"/>
      <c r="G1333" s="559"/>
      <c r="H1333" s="559"/>
      <c r="I1333" s="395" t="s">
        <v>85</v>
      </c>
      <c r="J1333" s="395" t="s">
        <v>88</v>
      </c>
      <c r="K1333" s="66"/>
      <c r="L1333" s="39"/>
      <c r="M1333" s="39"/>
    </row>
    <row r="1334" spans="1:15" ht="30.2" customHeight="1" x14ac:dyDescent="0.25">
      <c r="A1334" s="388">
        <v>781</v>
      </c>
      <c r="B1334" s="290"/>
      <c r="C1334" s="277"/>
      <c r="D1334" s="291"/>
      <c r="E1334" s="27"/>
      <c r="F1334" s="41"/>
      <c r="G1334" s="28"/>
      <c r="H1334" s="212"/>
      <c r="I1334" s="198"/>
      <c r="J1334" s="186"/>
      <c r="K1334" s="113" t="str">
        <f>IF(AND(COUNTA(D1334:F1334)&gt;0,L1334=1),"Belge Tarihi,Belge Numarası ve KDV Dahil Tutar doldurulduktan sonra KDV Hariç Tutar doldurulabilir.","")</f>
        <v/>
      </c>
      <c r="L1334" s="115">
        <f>IF(COUNTA(G1334:H1334)+COUNTA(J1334)=3,0,1)</f>
        <v>1</v>
      </c>
      <c r="M1334" s="114">
        <f>IF(L1334=1,0,100000000)</f>
        <v>0</v>
      </c>
    </row>
    <row r="1335" spans="1:15" ht="30.2" customHeight="1" x14ac:dyDescent="0.25">
      <c r="A1335" s="390">
        <v>782</v>
      </c>
      <c r="B1335" s="292"/>
      <c r="C1335" s="278"/>
      <c r="D1335" s="293"/>
      <c r="E1335" s="19"/>
      <c r="F1335" s="20"/>
      <c r="G1335" s="42"/>
      <c r="H1335" s="213"/>
      <c r="I1335" s="199"/>
      <c r="J1335" s="193"/>
      <c r="K1335" s="113" t="str">
        <f t="shared" ref="K1335:K1353" si="117">IF(AND(COUNTA(D1335:F1335)&gt;0,L1335=1),"Belge Tarihi,Belge Numarası ve KDV Dahil Tutar doldurulduktan sonra KDV Hariç Tutar doldurulabilir.","")</f>
        <v/>
      </c>
      <c r="L1335" s="115">
        <f t="shared" ref="L1335:L1353" si="118">IF(COUNTA(G1335:H1335)+COUNTA(J1335)=3,0,1)</f>
        <v>1</v>
      </c>
      <c r="M1335" s="114">
        <f t="shared" ref="M1335:M1353" si="119">IF(L1335=1,0,100000000)</f>
        <v>0</v>
      </c>
    </row>
    <row r="1336" spans="1:15" ht="30.2" customHeight="1" x14ac:dyDescent="0.25">
      <c r="A1336" s="390">
        <v>783</v>
      </c>
      <c r="B1336" s="292"/>
      <c r="C1336" s="278"/>
      <c r="D1336" s="293"/>
      <c r="E1336" s="19"/>
      <c r="F1336" s="20"/>
      <c r="G1336" s="42"/>
      <c r="H1336" s="213"/>
      <c r="I1336" s="199"/>
      <c r="J1336" s="193"/>
      <c r="K1336" s="113" t="str">
        <f t="shared" si="117"/>
        <v/>
      </c>
      <c r="L1336" s="115">
        <f t="shared" si="118"/>
        <v>1</v>
      </c>
      <c r="M1336" s="114">
        <f t="shared" si="119"/>
        <v>0</v>
      </c>
    </row>
    <row r="1337" spans="1:15" ht="30.2" customHeight="1" x14ac:dyDescent="0.25">
      <c r="A1337" s="390">
        <v>784</v>
      </c>
      <c r="B1337" s="292"/>
      <c r="C1337" s="278"/>
      <c r="D1337" s="293"/>
      <c r="E1337" s="19"/>
      <c r="F1337" s="20"/>
      <c r="G1337" s="42"/>
      <c r="H1337" s="213"/>
      <c r="I1337" s="199"/>
      <c r="J1337" s="193"/>
      <c r="K1337" s="113" t="str">
        <f t="shared" si="117"/>
        <v/>
      </c>
      <c r="L1337" s="115">
        <f t="shared" si="118"/>
        <v>1</v>
      </c>
      <c r="M1337" s="114">
        <f t="shared" si="119"/>
        <v>0</v>
      </c>
    </row>
    <row r="1338" spans="1:15" ht="30.2" customHeight="1" x14ac:dyDescent="0.25">
      <c r="A1338" s="390">
        <v>785</v>
      </c>
      <c r="B1338" s="292"/>
      <c r="C1338" s="278"/>
      <c r="D1338" s="293"/>
      <c r="E1338" s="19"/>
      <c r="F1338" s="20"/>
      <c r="G1338" s="42"/>
      <c r="H1338" s="213"/>
      <c r="I1338" s="199"/>
      <c r="J1338" s="193"/>
      <c r="K1338" s="113" t="str">
        <f t="shared" si="117"/>
        <v/>
      </c>
      <c r="L1338" s="115">
        <f t="shared" si="118"/>
        <v>1</v>
      </c>
      <c r="M1338" s="114">
        <f t="shared" si="119"/>
        <v>0</v>
      </c>
    </row>
    <row r="1339" spans="1:15" ht="30.2" customHeight="1" x14ac:dyDescent="0.25">
      <c r="A1339" s="390">
        <v>786</v>
      </c>
      <c r="B1339" s="292"/>
      <c r="C1339" s="278"/>
      <c r="D1339" s="293"/>
      <c r="E1339" s="19"/>
      <c r="F1339" s="20"/>
      <c r="G1339" s="42"/>
      <c r="H1339" s="213"/>
      <c r="I1339" s="199"/>
      <c r="J1339" s="193"/>
      <c r="K1339" s="113" t="str">
        <f t="shared" si="117"/>
        <v/>
      </c>
      <c r="L1339" s="115">
        <f t="shared" si="118"/>
        <v>1</v>
      </c>
      <c r="M1339" s="114">
        <f t="shared" si="119"/>
        <v>0</v>
      </c>
    </row>
    <row r="1340" spans="1:15" ht="30.2" customHeight="1" x14ac:dyDescent="0.25">
      <c r="A1340" s="390">
        <v>787</v>
      </c>
      <c r="B1340" s="292"/>
      <c r="C1340" s="278"/>
      <c r="D1340" s="293"/>
      <c r="E1340" s="19"/>
      <c r="F1340" s="20"/>
      <c r="G1340" s="42"/>
      <c r="H1340" s="213"/>
      <c r="I1340" s="199"/>
      <c r="J1340" s="193"/>
      <c r="K1340" s="113" t="str">
        <f t="shared" si="117"/>
        <v/>
      </c>
      <c r="L1340" s="115">
        <f t="shared" si="118"/>
        <v>1</v>
      </c>
      <c r="M1340" s="114">
        <f t="shared" si="119"/>
        <v>0</v>
      </c>
    </row>
    <row r="1341" spans="1:15" ht="30.2" customHeight="1" x14ac:dyDescent="0.25">
      <c r="A1341" s="390">
        <v>788</v>
      </c>
      <c r="B1341" s="292"/>
      <c r="C1341" s="278"/>
      <c r="D1341" s="293"/>
      <c r="E1341" s="19"/>
      <c r="F1341" s="20"/>
      <c r="G1341" s="42"/>
      <c r="H1341" s="213"/>
      <c r="I1341" s="199"/>
      <c r="J1341" s="193"/>
      <c r="K1341" s="113" t="str">
        <f t="shared" si="117"/>
        <v/>
      </c>
      <c r="L1341" s="115">
        <f t="shared" si="118"/>
        <v>1</v>
      </c>
      <c r="M1341" s="114">
        <f t="shared" si="119"/>
        <v>0</v>
      </c>
    </row>
    <row r="1342" spans="1:15" ht="30.2" customHeight="1" x14ac:dyDescent="0.25">
      <c r="A1342" s="390">
        <v>789</v>
      </c>
      <c r="B1342" s="292"/>
      <c r="C1342" s="278"/>
      <c r="D1342" s="293"/>
      <c r="E1342" s="19"/>
      <c r="F1342" s="20"/>
      <c r="G1342" s="42"/>
      <c r="H1342" s="213"/>
      <c r="I1342" s="199"/>
      <c r="J1342" s="193"/>
      <c r="K1342" s="113" t="str">
        <f t="shared" si="117"/>
        <v/>
      </c>
      <c r="L1342" s="115">
        <f t="shared" si="118"/>
        <v>1</v>
      </c>
      <c r="M1342" s="114">
        <f t="shared" si="119"/>
        <v>0</v>
      </c>
    </row>
    <row r="1343" spans="1:15" ht="30.2" customHeight="1" x14ac:dyDescent="0.25">
      <c r="A1343" s="390">
        <v>790</v>
      </c>
      <c r="B1343" s="292"/>
      <c r="C1343" s="278"/>
      <c r="D1343" s="293"/>
      <c r="E1343" s="19"/>
      <c r="F1343" s="20"/>
      <c r="G1343" s="42"/>
      <c r="H1343" s="213"/>
      <c r="I1343" s="199"/>
      <c r="J1343" s="193"/>
      <c r="K1343" s="113" t="str">
        <f t="shared" si="117"/>
        <v/>
      </c>
      <c r="L1343" s="115">
        <f t="shared" si="118"/>
        <v>1</v>
      </c>
      <c r="M1343" s="114">
        <f t="shared" si="119"/>
        <v>0</v>
      </c>
    </row>
    <row r="1344" spans="1:15" ht="30.2" customHeight="1" x14ac:dyDescent="0.25">
      <c r="A1344" s="390">
        <v>791</v>
      </c>
      <c r="B1344" s="292"/>
      <c r="C1344" s="278"/>
      <c r="D1344" s="293"/>
      <c r="E1344" s="19"/>
      <c r="F1344" s="20"/>
      <c r="G1344" s="42"/>
      <c r="H1344" s="213"/>
      <c r="I1344" s="199"/>
      <c r="J1344" s="193"/>
      <c r="K1344" s="113" t="str">
        <f t="shared" si="117"/>
        <v/>
      </c>
      <c r="L1344" s="115">
        <f t="shared" si="118"/>
        <v>1</v>
      </c>
      <c r="M1344" s="114">
        <f t="shared" si="119"/>
        <v>0</v>
      </c>
    </row>
    <row r="1345" spans="1:14" ht="30.2" customHeight="1" x14ac:dyDescent="0.25">
      <c r="A1345" s="390">
        <v>792</v>
      </c>
      <c r="B1345" s="292"/>
      <c r="C1345" s="278"/>
      <c r="D1345" s="293"/>
      <c r="E1345" s="19"/>
      <c r="F1345" s="20"/>
      <c r="G1345" s="42"/>
      <c r="H1345" s="213"/>
      <c r="I1345" s="199"/>
      <c r="J1345" s="193"/>
      <c r="K1345" s="113" t="str">
        <f t="shared" si="117"/>
        <v/>
      </c>
      <c r="L1345" s="115">
        <f t="shared" si="118"/>
        <v>1</v>
      </c>
      <c r="M1345" s="114">
        <f t="shared" si="119"/>
        <v>0</v>
      </c>
    </row>
    <row r="1346" spans="1:14" ht="30.2" customHeight="1" x14ac:dyDescent="0.25">
      <c r="A1346" s="390">
        <v>793</v>
      </c>
      <c r="B1346" s="292"/>
      <c r="C1346" s="278"/>
      <c r="D1346" s="293"/>
      <c r="E1346" s="19"/>
      <c r="F1346" s="20"/>
      <c r="G1346" s="42"/>
      <c r="H1346" s="213"/>
      <c r="I1346" s="199"/>
      <c r="J1346" s="193"/>
      <c r="K1346" s="113" t="str">
        <f t="shared" si="117"/>
        <v/>
      </c>
      <c r="L1346" s="115">
        <f t="shared" si="118"/>
        <v>1</v>
      </c>
      <c r="M1346" s="114">
        <f t="shared" si="119"/>
        <v>0</v>
      </c>
    </row>
    <row r="1347" spans="1:14" ht="30.2" customHeight="1" x14ac:dyDescent="0.25">
      <c r="A1347" s="390">
        <v>794</v>
      </c>
      <c r="B1347" s="292"/>
      <c r="C1347" s="278"/>
      <c r="D1347" s="293"/>
      <c r="E1347" s="19"/>
      <c r="F1347" s="20"/>
      <c r="G1347" s="42"/>
      <c r="H1347" s="213"/>
      <c r="I1347" s="199"/>
      <c r="J1347" s="193"/>
      <c r="K1347" s="113" t="str">
        <f t="shared" si="117"/>
        <v/>
      </c>
      <c r="L1347" s="115">
        <f t="shared" si="118"/>
        <v>1</v>
      </c>
      <c r="M1347" s="114">
        <f t="shared" si="119"/>
        <v>0</v>
      </c>
    </row>
    <row r="1348" spans="1:14" ht="30.2" customHeight="1" x14ac:dyDescent="0.25">
      <c r="A1348" s="390">
        <v>795</v>
      </c>
      <c r="B1348" s="292"/>
      <c r="C1348" s="278"/>
      <c r="D1348" s="293"/>
      <c r="E1348" s="19"/>
      <c r="F1348" s="20"/>
      <c r="G1348" s="42"/>
      <c r="H1348" s="213"/>
      <c r="I1348" s="199"/>
      <c r="J1348" s="193"/>
      <c r="K1348" s="113" t="str">
        <f t="shared" si="117"/>
        <v/>
      </c>
      <c r="L1348" s="115">
        <f t="shared" si="118"/>
        <v>1</v>
      </c>
      <c r="M1348" s="114">
        <f t="shared" si="119"/>
        <v>0</v>
      </c>
    </row>
    <row r="1349" spans="1:14" ht="30.2" customHeight="1" x14ac:dyDescent="0.25">
      <c r="A1349" s="390">
        <v>796</v>
      </c>
      <c r="B1349" s="292"/>
      <c r="C1349" s="278"/>
      <c r="D1349" s="293"/>
      <c r="E1349" s="19"/>
      <c r="F1349" s="20"/>
      <c r="G1349" s="42"/>
      <c r="H1349" s="213"/>
      <c r="I1349" s="199"/>
      <c r="J1349" s="193"/>
      <c r="K1349" s="113" t="str">
        <f t="shared" si="117"/>
        <v/>
      </c>
      <c r="L1349" s="115">
        <f t="shared" si="118"/>
        <v>1</v>
      </c>
      <c r="M1349" s="114">
        <f t="shared" si="119"/>
        <v>0</v>
      </c>
    </row>
    <row r="1350" spans="1:14" ht="30.2" customHeight="1" x14ac:dyDescent="0.25">
      <c r="A1350" s="390">
        <v>797</v>
      </c>
      <c r="B1350" s="292"/>
      <c r="C1350" s="278"/>
      <c r="D1350" s="293"/>
      <c r="E1350" s="19"/>
      <c r="F1350" s="20"/>
      <c r="G1350" s="42"/>
      <c r="H1350" s="213"/>
      <c r="I1350" s="199"/>
      <c r="J1350" s="193"/>
      <c r="K1350" s="113" t="str">
        <f t="shared" si="117"/>
        <v/>
      </c>
      <c r="L1350" s="115">
        <f t="shared" si="118"/>
        <v>1</v>
      </c>
      <c r="M1350" s="114">
        <f t="shared" si="119"/>
        <v>0</v>
      </c>
    </row>
    <row r="1351" spans="1:14" ht="30.2" customHeight="1" x14ac:dyDescent="0.25">
      <c r="A1351" s="390">
        <v>798</v>
      </c>
      <c r="B1351" s="292"/>
      <c r="C1351" s="278"/>
      <c r="D1351" s="293"/>
      <c r="E1351" s="19"/>
      <c r="F1351" s="20"/>
      <c r="G1351" s="42"/>
      <c r="H1351" s="213"/>
      <c r="I1351" s="199"/>
      <c r="J1351" s="193"/>
      <c r="K1351" s="113" t="str">
        <f t="shared" si="117"/>
        <v/>
      </c>
      <c r="L1351" s="115">
        <f t="shared" si="118"/>
        <v>1</v>
      </c>
      <c r="M1351" s="114">
        <f t="shared" si="119"/>
        <v>0</v>
      </c>
    </row>
    <row r="1352" spans="1:14" ht="30.2" customHeight="1" x14ac:dyDescent="0.25">
      <c r="A1352" s="390">
        <v>799</v>
      </c>
      <c r="B1352" s="292"/>
      <c r="C1352" s="278"/>
      <c r="D1352" s="293"/>
      <c r="E1352" s="19"/>
      <c r="F1352" s="20"/>
      <c r="G1352" s="42"/>
      <c r="H1352" s="213"/>
      <c r="I1352" s="199"/>
      <c r="J1352" s="193"/>
      <c r="K1352" s="113" t="str">
        <f t="shared" si="117"/>
        <v/>
      </c>
      <c r="L1352" s="115">
        <f t="shared" si="118"/>
        <v>1</v>
      </c>
      <c r="M1352" s="114">
        <f t="shared" si="119"/>
        <v>0</v>
      </c>
    </row>
    <row r="1353" spans="1:14" ht="30.2" customHeight="1" thickBot="1" x14ac:dyDescent="0.3">
      <c r="A1353" s="391">
        <v>800</v>
      </c>
      <c r="B1353" s="294"/>
      <c r="C1353" s="279"/>
      <c r="D1353" s="295"/>
      <c r="E1353" s="21"/>
      <c r="F1353" s="22"/>
      <c r="G1353" s="44"/>
      <c r="H1353" s="214"/>
      <c r="I1353" s="200"/>
      <c r="J1353" s="194"/>
      <c r="K1353" s="113" t="str">
        <f t="shared" si="117"/>
        <v/>
      </c>
      <c r="L1353" s="115">
        <f t="shared" si="118"/>
        <v>1</v>
      </c>
      <c r="M1353" s="114">
        <f t="shared" si="119"/>
        <v>0</v>
      </c>
    </row>
    <row r="1354" spans="1:14" ht="30.2" customHeight="1" thickBot="1" x14ac:dyDescent="0.3">
      <c r="A1354" s="46"/>
      <c r="B1354" s="46"/>
      <c r="C1354" s="46"/>
      <c r="D1354" s="46"/>
      <c r="E1354" s="46"/>
      <c r="F1354" s="46"/>
      <c r="G1354" s="46"/>
      <c r="H1354" s="376" t="s">
        <v>35</v>
      </c>
      <c r="I1354" s="195">
        <f>SUM(I1334:I1353)+I1320</f>
        <v>0</v>
      </c>
      <c r="J1354" s="222"/>
      <c r="K1354" s="68"/>
      <c r="L1354" s="112">
        <f>IF(I1354&gt;I1320,ROW(A1360),0)</f>
        <v>0</v>
      </c>
      <c r="M1354" s="39"/>
      <c r="N1354" s="109">
        <f>IF(I1354&gt;I1320,ROW(A1360),0)</f>
        <v>0</v>
      </c>
    </row>
    <row r="1355" spans="1:14" ht="30.2" customHeight="1" x14ac:dyDescent="0.25">
      <c r="A1355" s="46"/>
      <c r="B1355" s="46"/>
      <c r="C1355" s="46"/>
      <c r="D1355" s="46"/>
      <c r="E1355" s="46"/>
      <c r="F1355" s="46"/>
      <c r="G1355" s="46"/>
      <c r="H1355" s="46"/>
      <c r="I1355" s="46"/>
      <c r="J1355" s="46"/>
      <c r="K1355" s="68"/>
      <c r="L1355" s="39"/>
      <c r="M1355" s="39"/>
    </row>
    <row r="1356" spans="1:14" ht="30.2" customHeight="1" x14ac:dyDescent="0.25">
      <c r="A1356" s="143" t="s">
        <v>136</v>
      </c>
      <c r="B1356" s="64"/>
      <c r="C1356" s="64"/>
      <c r="D1356" s="46"/>
      <c r="E1356" s="46"/>
      <c r="F1356" s="46"/>
      <c r="G1356" s="46"/>
      <c r="H1356" s="46"/>
      <c r="I1356" s="46"/>
      <c r="J1356" s="46"/>
      <c r="K1356" s="68"/>
      <c r="L1356" s="39"/>
      <c r="M1356" s="39"/>
    </row>
    <row r="1357" spans="1:14" ht="30.2" customHeight="1" x14ac:dyDescent="0.25">
      <c r="A1357" s="46"/>
      <c r="B1357" s="46"/>
      <c r="C1357" s="46"/>
      <c r="D1357" s="46"/>
      <c r="E1357" s="46"/>
      <c r="F1357" s="46"/>
      <c r="G1357" s="46"/>
      <c r="H1357" s="46"/>
      <c r="I1357" s="46"/>
      <c r="J1357" s="46"/>
      <c r="K1357" s="68"/>
      <c r="L1357" s="39"/>
      <c r="M1357" s="39"/>
    </row>
    <row r="1358" spans="1:14" ht="30.2" customHeight="1" x14ac:dyDescent="0.3">
      <c r="A1358" s="352" t="s">
        <v>32</v>
      </c>
      <c r="B1358" s="233"/>
      <c r="C1358" s="233"/>
      <c r="D1358" s="354">
        <f ca="1">imzatarihi</f>
        <v>46091</v>
      </c>
      <c r="E1358" s="379" t="s">
        <v>33</v>
      </c>
      <c r="F1358" s="355" t="str">
        <f>IF(kurulusyetkilisi&gt;0,kurulusyetkilisi,"")</f>
        <v/>
      </c>
      <c r="G1358" s="46"/>
      <c r="H1358" s="46"/>
      <c r="I1358" s="46"/>
      <c r="J1358" s="46"/>
      <c r="K1358" s="68"/>
      <c r="L1358" s="39"/>
      <c r="M1358" s="39"/>
    </row>
    <row r="1359" spans="1:14" ht="30.2" customHeight="1" x14ac:dyDescent="0.3">
      <c r="A1359" s="46"/>
      <c r="B1359" s="46"/>
      <c r="C1359" s="46"/>
      <c r="D1359" s="234"/>
      <c r="E1359" s="379" t="s">
        <v>34</v>
      </c>
      <c r="F1359" s="46"/>
      <c r="G1359" s="46"/>
      <c r="H1359" s="233"/>
      <c r="I1359" s="46"/>
      <c r="J1359" s="46"/>
      <c r="K1359" s="68"/>
      <c r="L1359" s="39"/>
      <c r="M1359" s="39"/>
    </row>
    <row r="1360" spans="1:14" ht="30.2" customHeight="1" x14ac:dyDescent="0.25">
      <c r="A1360" s="46"/>
      <c r="B1360" s="46"/>
      <c r="C1360" s="46"/>
      <c r="D1360" s="46"/>
      <c r="E1360" s="46"/>
      <c r="F1360" s="46"/>
      <c r="G1360" s="46"/>
      <c r="H1360" s="46"/>
      <c r="I1360" s="46"/>
      <c r="J1360" s="46"/>
      <c r="K1360" s="68"/>
      <c r="L1360" s="39"/>
      <c r="M1360" s="39"/>
    </row>
    <row r="1361" spans="1:15" ht="30.2" customHeight="1" x14ac:dyDescent="0.25">
      <c r="A1361" s="555" t="s">
        <v>105</v>
      </c>
      <c r="B1361" s="555"/>
      <c r="C1361" s="555"/>
      <c r="D1361" s="555"/>
      <c r="E1361" s="555"/>
      <c r="F1361" s="555"/>
      <c r="G1361" s="555"/>
      <c r="H1361" s="555"/>
      <c r="I1361" s="555"/>
      <c r="J1361" s="555"/>
      <c r="K1361" s="66"/>
      <c r="L1361" s="39"/>
      <c r="M1361" s="39"/>
    </row>
    <row r="1362" spans="1:15" ht="30.2" customHeight="1" x14ac:dyDescent="0.25">
      <c r="A1362" s="508" t="str">
        <f>IF(YilDonem&lt;&gt;"",CONCATENATE(YilDonem," dönemine aittir."),"")</f>
        <v/>
      </c>
      <c r="B1362" s="508"/>
      <c r="C1362" s="508"/>
      <c r="D1362" s="508"/>
      <c r="E1362" s="508"/>
      <c r="F1362" s="508"/>
      <c r="G1362" s="508"/>
      <c r="H1362" s="508"/>
      <c r="I1362" s="508"/>
      <c r="J1362" s="508"/>
      <c r="K1362" s="66"/>
      <c r="L1362" s="39"/>
      <c r="M1362" s="39"/>
    </row>
    <row r="1363" spans="1:15" ht="30.2" customHeight="1" thickBot="1" x14ac:dyDescent="0.3">
      <c r="A1363" s="545" t="s">
        <v>129</v>
      </c>
      <c r="B1363" s="545"/>
      <c r="C1363" s="545"/>
      <c r="D1363" s="545"/>
      <c r="E1363" s="545"/>
      <c r="F1363" s="545"/>
      <c r="G1363" s="545"/>
      <c r="H1363" s="545"/>
      <c r="I1363" s="545"/>
      <c r="J1363" s="545"/>
      <c r="K1363" s="66"/>
      <c r="L1363" s="39"/>
      <c r="M1363" s="39"/>
    </row>
    <row r="1364" spans="1:15" ht="30.2" customHeight="1" thickBot="1" x14ac:dyDescent="0.3">
      <c r="A1364" s="546" t="s">
        <v>167</v>
      </c>
      <c r="B1364" s="547"/>
      <c r="C1364" s="547"/>
      <c r="D1364" s="548"/>
      <c r="E1364" s="546" t="str">
        <f>IF(ProjeNo&gt;0,ProjeNo,"")</f>
        <v/>
      </c>
      <c r="F1364" s="547"/>
      <c r="G1364" s="547"/>
      <c r="H1364" s="547"/>
      <c r="I1364" s="547"/>
      <c r="J1364" s="548"/>
      <c r="K1364" s="66"/>
      <c r="L1364" s="39"/>
      <c r="M1364" s="39"/>
    </row>
    <row r="1365" spans="1:15" ht="30.2" customHeight="1" thickBot="1" x14ac:dyDescent="0.3">
      <c r="A1365" s="549" t="s">
        <v>168</v>
      </c>
      <c r="B1365" s="550"/>
      <c r="C1365" s="550"/>
      <c r="D1365" s="551"/>
      <c r="E1365" s="552" t="str">
        <f>IF(ProjeAdi&gt;0,ProjeAdi,"")</f>
        <v/>
      </c>
      <c r="F1365" s="553"/>
      <c r="G1365" s="553"/>
      <c r="H1365" s="553"/>
      <c r="I1365" s="553"/>
      <c r="J1365" s="554"/>
      <c r="K1365" s="66"/>
      <c r="L1365" s="39"/>
      <c r="M1365" s="39"/>
    </row>
    <row r="1366" spans="1:15" s="26" customFormat="1" ht="30.2" customHeight="1" thickBot="1" x14ac:dyDescent="0.3">
      <c r="A1366" s="543" t="s">
        <v>3</v>
      </c>
      <c r="B1366" s="543" t="s">
        <v>182</v>
      </c>
      <c r="C1366" s="543" t="s">
        <v>183</v>
      </c>
      <c r="D1366" s="543" t="s">
        <v>102</v>
      </c>
      <c r="E1366" s="543" t="s">
        <v>103</v>
      </c>
      <c r="F1366" s="543" t="s">
        <v>104</v>
      </c>
      <c r="G1366" s="543" t="s">
        <v>82</v>
      </c>
      <c r="H1366" s="543" t="s">
        <v>83</v>
      </c>
      <c r="I1366" s="363" t="s">
        <v>84</v>
      </c>
      <c r="J1366" s="363" t="s">
        <v>84</v>
      </c>
      <c r="K1366" s="67"/>
      <c r="L1366" s="40"/>
      <c r="M1366" s="40"/>
      <c r="N1366" s="70"/>
      <c r="O1366" s="70"/>
    </row>
    <row r="1367" spans="1:15" ht="30.2" customHeight="1" thickBot="1" x14ac:dyDescent="0.3">
      <c r="A1367" s="559"/>
      <c r="B1367" s="544"/>
      <c r="C1367" s="544"/>
      <c r="D1367" s="559"/>
      <c r="E1367" s="559"/>
      <c r="F1367" s="559"/>
      <c r="G1367" s="559"/>
      <c r="H1367" s="559"/>
      <c r="I1367" s="395" t="s">
        <v>85</v>
      </c>
      <c r="J1367" s="395" t="s">
        <v>88</v>
      </c>
      <c r="K1367" s="66"/>
      <c r="L1367" s="39"/>
      <c r="M1367" s="39"/>
    </row>
    <row r="1368" spans="1:15" ht="30.2" customHeight="1" x14ac:dyDescent="0.25">
      <c r="A1368" s="388">
        <v>801</v>
      </c>
      <c r="B1368" s="290"/>
      <c r="C1368" s="277"/>
      <c r="D1368" s="291"/>
      <c r="E1368" s="27"/>
      <c r="F1368" s="41"/>
      <c r="G1368" s="28"/>
      <c r="H1368" s="212"/>
      <c r="I1368" s="198"/>
      <c r="J1368" s="186"/>
      <c r="K1368" s="113" t="str">
        <f>IF(AND(COUNTA(D1368:F1368)&gt;0,L1368=1),"Belge Tarihi,Belge Numarası ve KDV Dahil Tutar doldurulduktan sonra KDV Hariç Tutar doldurulabilir.","")</f>
        <v/>
      </c>
      <c r="L1368" s="115">
        <f>IF(COUNTA(G1368:H1368)+COUNTA(J1368)=3,0,1)</f>
        <v>1</v>
      </c>
      <c r="M1368" s="114">
        <f>IF(L1368=1,0,100000000)</f>
        <v>0</v>
      </c>
    </row>
    <row r="1369" spans="1:15" ht="30.2" customHeight="1" x14ac:dyDescent="0.25">
      <c r="A1369" s="390">
        <v>802</v>
      </c>
      <c r="B1369" s="292"/>
      <c r="C1369" s="278"/>
      <c r="D1369" s="293"/>
      <c r="E1369" s="19"/>
      <c r="F1369" s="20"/>
      <c r="G1369" s="42"/>
      <c r="H1369" s="213"/>
      <c r="I1369" s="199"/>
      <c r="J1369" s="193"/>
      <c r="K1369" s="113" t="str">
        <f t="shared" ref="K1369:K1387" si="120">IF(AND(COUNTA(D1369:F1369)&gt;0,L1369=1),"Belge Tarihi,Belge Numarası ve KDV Dahil Tutar doldurulduktan sonra KDV Hariç Tutar doldurulabilir.","")</f>
        <v/>
      </c>
      <c r="L1369" s="115">
        <f t="shared" ref="L1369:L1387" si="121">IF(COUNTA(G1369:H1369)+COUNTA(J1369)=3,0,1)</f>
        <v>1</v>
      </c>
      <c r="M1369" s="114">
        <f t="shared" ref="M1369:M1387" si="122">IF(L1369=1,0,100000000)</f>
        <v>0</v>
      </c>
    </row>
    <row r="1370" spans="1:15" ht="30.2" customHeight="1" x14ac:dyDescent="0.25">
      <c r="A1370" s="390">
        <v>803</v>
      </c>
      <c r="B1370" s="292"/>
      <c r="C1370" s="278"/>
      <c r="D1370" s="293"/>
      <c r="E1370" s="19"/>
      <c r="F1370" s="20"/>
      <c r="G1370" s="42"/>
      <c r="H1370" s="213"/>
      <c r="I1370" s="199"/>
      <c r="J1370" s="193"/>
      <c r="K1370" s="113" t="str">
        <f t="shared" si="120"/>
        <v/>
      </c>
      <c r="L1370" s="115">
        <f t="shared" si="121"/>
        <v>1</v>
      </c>
      <c r="M1370" s="114">
        <f t="shared" si="122"/>
        <v>0</v>
      </c>
    </row>
    <row r="1371" spans="1:15" ht="30.2" customHeight="1" x14ac:dyDescent="0.25">
      <c r="A1371" s="390">
        <v>804</v>
      </c>
      <c r="B1371" s="292"/>
      <c r="C1371" s="278"/>
      <c r="D1371" s="293"/>
      <c r="E1371" s="19"/>
      <c r="F1371" s="20"/>
      <c r="G1371" s="42"/>
      <c r="H1371" s="213"/>
      <c r="I1371" s="199"/>
      <c r="J1371" s="193"/>
      <c r="K1371" s="113" t="str">
        <f t="shared" si="120"/>
        <v/>
      </c>
      <c r="L1371" s="115">
        <f t="shared" si="121"/>
        <v>1</v>
      </c>
      <c r="M1371" s="114">
        <f t="shared" si="122"/>
        <v>0</v>
      </c>
    </row>
    <row r="1372" spans="1:15" ht="30.2" customHeight="1" x14ac:dyDescent="0.25">
      <c r="A1372" s="390">
        <v>805</v>
      </c>
      <c r="B1372" s="292"/>
      <c r="C1372" s="278"/>
      <c r="D1372" s="293"/>
      <c r="E1372" s="19"/>
      <c r="F1372" s="20"/>
      <c r="G1372" s="42"/>
      <c r="H1372" s="213"/>
      <c r="I1372" s="199"/>
      <c r="J1372" s="193"/>
      <c r="K1372" s="113" t="str">
        <f t="shared" si="120"/>
        <v/>
      </c>
      <c r="L1372" s="115">
        <f t="shared" si="121"/>
        <v>1</v>
      </c>
      <c r="M1372" s="114">
        <f t="shared" si="122"/>
        <v>0</v>
      </c>
    </row>
    <row r="1373" spans="1:15" ht="30.2" customHeight="1" x14ac:dyDescent="0.25">
      <c r="A1373" s="390">
        <v>806</v>
      </c>
      <c r="B1373" s="292"/>
      <c r="C1373" s="278"/>
      <c r="D1373" s="293"/>
      <c r="E1373" s="19"/>
      <c r="F1373" s="20"/>
      <c r="G1373" s="42"/>
      <c r="H1373" s="213"/>
      <c r="I1373" s="199"/>
      <c r="J1373" s="193"/>
      <c r="K1373" s="113" t="str">
        <f t="shared" si="120"/>
        <v/>
      </c>
      <c r="L1373" s="115">
        <f t="shared" si="121"/>
        <v>1</v>
      </c>
      <c r="M1373" s="114">
        <f t="shared" si="122"/>
        <v>0</v>
      </c>
    </row>
    <row r="1374" spans="1:15" ht="30.2" customHeight="1" x14ac:dyDescent="0.25">
      <c r="A1374" s="390">
        <v>807</v>
      </c>
      <c r="B1374" s="292"/>
      <c r="C1374" s="278"/>
      <c r="D1374" s="293"/>
      <c r="E1374" s="19"/>
      <c r="F1374" s="20"/>
      <c r="G1374" s="42"/>
      <c r="H1374" s="213"/>
      <c r="I1374" s="199"/>
      <c r="J1374" s="193"/>
      <c r="K1374" s="113" t="str">
        <f t="shared" si="120"/>
        <v/>
      </c>
      <c r="L1374" s="115">
        <f t="shared" si="121"/>
        <v>1</v>
      </c>
      <c r="M1374" s="114">
        <f t="shared" si="122"/>
        <v>0</v>
      </c>
    </row>
    <row r="1375" spans="1:15" ht="30.2" customHeight="1" x14ac:dyDescent="0.25">
      <c r="A1375" s="390">
        <v>808</v>
      </c>
      <c r="B1375" s="292"/>
      <c r="C1375" s="278"/>
      <c r="D1375" s="293"/>
      <c r="E1375" s="19"/>
      <c r="F1375" s="20"/>
      <c r="G1375" s="42"/>
      <c r="H1375" s="213"/>
      <c r="I1375" s="199"/>
      <c r="J1375" s="193"/>
      <c r="K1375" s="113" t="str">
        <f t="shared" si="120"/>
        <v/>
      </c>
      <c r="L1375" s="115">
        <f t="shared" si="121"/>
        <v>1</v>
      </c>
      <c r="M1375" s="114">
        <f t="shared" si="122"/>
        <v>0</v>
      </c>
    </row>
    <row r="1376" spans="1:15" ht="30.2" customHeight="1" x14ac:dyDescent="0.25">
      <c r="A1376" s="390">
        <v>809</v>
      </c>
      <c r="B1376" s="292"/>
      <c r="C1376" s="278"/>
      <c r="D1376" s="293"/>
      <c r="E1376" s="19"/>
      <c r="F1376" s="20"/>
      <c r="G1376" s="42"/>
      <c r="H1376" s="213"/>
      <c r="I1376" s="199"/>
      <c r="J1376" s="193"/>
      <c r="K1376" s="113" t="str">
        <f t="shared" si="120"/>
        <v/>
      </c>
      <c r="L1376" s="115">
        <f t="shared" si="121"/>
        <v>1</v>
      </c>
      <c r="M1376" s="114">
        <f t="shared" si="122"/>
        <v>0</v>
      </c>
    </row>
    <row r="1377" spans="1:14" ht="30.2" customHeight="1" x14ac:dyDescent="0.25">
      <c r="A1377" s="390">
        <v>810</v>
      </c>
      <c r="B1377" s="292"/>
      <c r="C1377" s="278"/>
      <c r="D1377" s="293"/>
      <c r="E1377" s="19"/>
      <c r="F1377" s="20"/>
      <c r="G1377" s="42"/>
      <c r="H1377" s="213"/>
      <c r="I1377" s="199"/>
      <c r="J1377" s="193"/>
      <c r="K1377" s="113" t="str">
        <f t="shared" si="120"/>
        <v/>
      </c>
      <c r="L1377" s="115">
        <f t="shared" si="121"/>
        <v>1</v>
      </c>
      <c r="M1377" s="114">
        <f t="shared" si="122"/>
        <v>0</v>
      </c>
    </row>
    <row r="1378" spans="1:14" ht="30.2" customHeight="1" x14ac:dyDescent="0.25">
      <c r="A1378" s="390">
        <v>811</v>
      </c>
      <c r="B1378" s="292"/>
      <c r="C1378" s="278"/>
      <c r="D1378" s="293"/>
      <c r="E1378" s="19"/>
      <c r="F1378" s="20"/>
      <c r="G1378" s="42"/>
      <c r="H1378" s="213"/>
      <c r="I1378" s="199"/>
      <c r="J1378" s="193"/>
      <c r="K1378" s="113" t="str">
        <f t="shared" si="120"/>
        <v/>
      </c>
      <c r="L1378" s="115">
        <f t="shared" si="121"/>
        <v>1</v>
      </c>
      <c r="M1378" s="114">
        <f t="shared" si="122"/>
        <v>0</v>
      </c>
    </row>
    <row r="1379" spans="1:14" ht="30.2" customHeight="1" x14ac:dyDescent="0.25">
      <c r="A1379" s="390">
        <v>812</v>
      </c>
      <c r="B1379" s="292"/>
      <c r="C1379" s="278"/>
      <c r="D1379" s="293"/>
      <c r="E1379" s="19"/>
      <c r="F1379" s="20"/>
      <c r="G1379" s="42"/>
      <c r="H1379" s="213"/>
      <c r="I1379" s="199"/>
      <c r="J1379" s="193"/>
      <c r="K1379" s="113" t="str">
        <f t="shared" si="120"/>
        <v/>
      </c>
      <c r="L1379" s="115">
        <f t="shared" si="121"/>
        <v>1</v>
      </c>
      <c r="M1379" s="114">
        <f t="shared" si="122"/>
        <v>0</v>
      </c>
    </row>
    <row r="1380" spans="1:14" ht="30.2" customHeight="1" x14ac:dyDescent="0.25">
      <c r="A1380" s="390">
        <v>813</v>
      </c>
      <c r="B1380" s="292"/>
      <c r="C1380" s="278"/>
      <c r="D1380" s="293"/>
      <c r="E1380" s="19"/>
      <c r="F1380" s="20"/>
      <c r="G1380" s="42"/>
      <c r="H1380" s="213"/>
      <c r="I1380" s="199"/>
      <c r="J1380" s="193"/>
      <c r="K1380" s="113" t="str">
        <f t="shared" si="120"/>
        <v/>
      </c>
      <c r="L1380" s="115">
        <f t="shared" si="121"/>
        <v>1</v>
      </c>
      <c r="M1380" s="114">
        <f t="shared" si="122"/>
        <v>0</v>
      </c>
    </row>
    <row r="1381" spans="1:14" ht="30.2" customHeight="1" x14ac:dyDescent="0.25">
      <c r="A1381" s="390">
        <v>814</v>
      </c>
      <c r="B1381" s="292"/>
      <c r="C1381" s="278"/>
      <c r="D1381" s="293"/>
      <c r="E1381" s="19"/>
      <c r="F1381" s="20"/>
      <c r="G1381" s="42"/>
      <c r="H1381" s="213"/>
      <c r="I1381" s="199"/>
      <c r="J1381" s="193"/>
      <c r="K1381" s="113" t="str">
        <f t="shared" si="120"/>
        <v/>
      </c>
      <c r="L1381" s="115">
        <f t="shared" si="121"/>
        <v>1</v>
      </c>
      <c r="M1381" s="114">
        <f t="shared" si="122"/>
        <v>0</v>
      </c>
    </row>
    <row r="1382" spans="1:14" ht="30.2" customHeight="1" x14ac:dyDescent="0.25">
      <c r="A1382" s="390">
        <v>815</v>
      </c>
      <c r="B1382" s="292"/>
      <c r="C1382" s="278"/>
      <c r="D1382" s="293"/>
      <c r="E1382" s="19"/>
      <c r="F1382" s="20"/>
      <c r="G1382" s="42"/>
      <c r="H1382" s="213"/>
      <c r="I1382" s="199"/>
      <c r="J1382" s="193"/>
      <c r="K1382" s="113" t="str">
        <f t="shared" si="120"/>
        <v/>
      </c>
      <c r="L1382" s="115">
        <f t="shared" si="121"/>
        <v>1</v>
      </c>
      <c r="M1382" s="114">
        <f t="shared" si="122"/>
        <v>0</v>
      </c>
    </row>
    <row r="1383" spans="1:14" ht="30.2" customHeight="1" x14ac:dyDescent="0.25">
      <c r="A1383" s="390">
        <v>816</v>
      </c>
      <c r="B1383" s="292"/>
      <c r="C1383" s="278"/>
      <c r="D1383" s="293"/>
      <c r="E1383" s="19"/>
      <c r="F1383" s="20"/>
      <c r="G1383" s="42"/>
      <c r="H1383" s="213"/>
      <c r="I1383" s="199"/>
      <c r="J1383" s="193"/>
      <c r="K1383" s="113" t="str">
        <f t="shared" si="120"/>
        <v/>
      </c>
      <c r="L1383" s="115">
        <f t="shared" si="121"/>
        <v>1</v>
      </c>
      <c r="M1383" s="114">
        <f t="shared" si="122"/>
        <v>0</v>
      </c>
    </row>
    <row r="1384" spans="1:14" ht="30.2" customHeight="1" x14ac:dyDescent="0.25">
      <c r="A1384" s="390">
        <v>817</v>
      </c>
      <c r="B1384" s="292"/>
      <c r="C1384" s="278"/>
      <c r="D1384" s="293"/>
      <c r="E1384" s="19"/>
      <c r="F1384" s="20"/>
      <c r="G1384" s="42"/>
      <c r="H1384" s="213"/>
      <c r="I1384" s="199"/>
      <c r="J1384" s="193"/>
      <c r="K1384" s="113" t="str">
        <f t="shared" si="120"/>
        <v/>
      </c>
      <c r="L1384" s="115">
        <f t="shared" si="121"/>
        <v>1</v>
      </c>
      <c r="M1384" s="114">
        <f t="shared" si="122"/>
        <v>0</v>
      </c>
    </row>
    <row r="1385" spans="1:14" ht="30.2" customHeight="1" x14ac:dyDescent="0.25">
      <c r="A1385" s="390">
        <v>818</v>
      </c>
      <c r="B1385" s="292"/>
      <c r="C1385" s="278"/>
      <c r="D1385" s="293"/>
      <c r="E1385" s="19"/>
      <c r="F1385" s="20"/>
      <c r="G1385" s="42"/>
      <c r="H1385" s="213"/>
      <c r="I1385" s="199"/>
      <c r="J1385" s="193"/>
      <c r="K1385" s="113" t="str">
        <f t="shared" si="120"/>
        <v/>
      </c>
      <c r="L1385" s="115">
        <f t="shared" si="121"/>
        <v>1</v>
      </c>
      <c r="M1385" s="114">
        <f t="shared" si="122"/>
        <v>0</v>
      </c>
    </row>
    <row r="1386" spans="1:14" ht="30.2" customHeight="1" x14ac:dyDescent="0.25">
      <c r="A1386" s="390">
        <v>819</v>
      </c>
      <c r="B1386" s="292"/>
      <c r="C1386" s="278"/>
      <c r="D1386" s="293"/>
      <c r="E1386" s="19"/>
      <c r="F1386" s="20"/>
      <c r="G1386" s="42"/>
      <c r="H1386" s="213"/>
      <c r="I1386" s="199"/>
      <c r="J1386" s="193"/>
      <c r="K1386" s="113" t="str">
        <f t="shared" si="120"/>
        <v/>
      </c>
      <c r="L1386" s="115">
        <f t="shared" si="121"/>
        <v>1</v>
      </c>
      <c r="M1386" s="114">
        <f t="shared" si="122"/>
        <v>0</v>
      </c>
    </row>
    <row r="1387" spans="1:14" ht="30.2" customHeight="1" thickBot="1" x14ac:dyDescent="0.3">
      <c r="A1387" s="391">
        <v>820</v>
      </c>
      <c r="B1387" s="294"/>
      <c r="C1387" s="279"/>
      <c r="D1387" s="295"/>
      <c r="E1387" s="21"/>
      <c r="F1387" s="22"/>
      <c r="G1387" s="44"/>
      <c r="H1387" s="214"/>
      <c r="I1387" s="200"/>
      <c r="J1387" s="194"/>
      <c r="K1387" s="113" t="str">
        <f t="shared" si="120"/>
        <v/>
      </c>
      <c r="L1387" s="115">
        <f t="shared" si="121"/>
        <v>1</v>
      </c>
      <c r="M1387" s="114">
        <f t="shared" si="122"/>
        <v>0</v>
      </c>
    </row>
    <row r="1388" spans="1:14" ht="30.2" customHeight="1" thickBot="1" x14ac:dyDescent="0.3">
      <c r="A1388" s="46"/>
      <c r="B1388" s="46"/>
      <c r="C1388" s="46"/>
      <c r="D1388" s="46"/>
      <c r="E1388" s="46"/>
      <c r="F1388" s="46"/>
      <c r="G1388" s="46"/>
      <c r="H1388" s="376" t="s">
        <v>35</v>
      </c>
      <c r="I1388" s="195">
        <f>SUM(I1368:I1387)+I1354</f>
        <v>0</v>
      </c>
      <c r="J1388" s="222"/>
      <c r="K1388" s="68"/>
      <c r="L1388" s="112">
        <f>IF(I1388&gt;I1354,ROW(A1394),0)</f>
        <v>0</v>
      </c>
      <c r="M1388" s="39"/>
      <c r="N1388" s="109">
        <f>IF(I1388&gt;I1354,ROW(A1394),0)</f>
        <v>0</v>
      </c>
    </row>
    <row r="1389" spans="1:14" ht="30.2" customHeight="1" x14ac:dyDescent="0.25">
      <c r="A1389" s="46"/>
      <c r="B1389" s="46"/>
      <c r="C1389" s="46"/>
      <c r="D1389" s="46"/>
      <c r="E1389" s="46"/>
      <c r="F1389" s="46"/>
      <c r="G1389" s="46"/>
      <c r="H1389" s="46"/>
      <c r="I1389" s="46"/>
      <c r="J1389" s="46"/>
      <c r="K1389" s="68"/>
      <c r="L1389" s="39"/>
      <c r="M1389" s="39"/>
    </row>
    <row r="1390" spans="1:14" ht="30.2" customHeight="1" x14ac:dyDescent="0.25">
      <c r="A1390" s="143" t="s">
        <v>136</v>
      </c>
      <c r="B1390" s="64"/>
      <c r="C1390" s="64"/>
      <c r="D1390" s="46"/>
      <c r="E1390" s="46"/>
      <c r="F1390" s="46"/>
      <c r="G1390" s="46"/>
      <c r="H1390" s="46"/>
      <c r="I1390" s="46"/>
      <c r="J1390" s="46"/>
      <c r="K1390" s="68"/>
      <c r="L1390" s="39"/>
      <c r="M1390" s="39"/>
    </row>
    <row r="1391" spans="1:14" ht="30.2" customHeight="1" x14ac:dyDescent="0.25">
      <c r="A1391" s="46"/>
      <c r="B1391" s="46"/>
      <c r="C1391" s="46"/>
      <c r="D1391" s="46"/>
      <c r="E1391" s="46"/>
      <c r="F1391" s="46"/>
      <c r="G1391" s="46"/>
      <c r="H1391" s="46"/>
      <c r="I1391" s="46"/>
      <c r="J1391" s="46"/>
      <c r="K1391" s="68"/>
      <c r="L1391" s="39"/>
      <c r="M1391" s="39"/>
    </row>
    <row r="1392" spans="1:14" ht="30.2" customHeight="1" x14ac:dyDescent="0.3">
      <c r="A1392" s="352" t="s">
        <v>32</v>
      </c>
      <c r="B1392" s="233"/>
      <c r="C1392" s="233"/>
      <c r="D1392" s="354">
        <f ca="1">imzatarihi</f>
        <v>46091</v>
      </c>
      <c r="E1392" s="379" t="s">
        <v>33</v>
      </c>
      <c r="F1392" s="355" t="str">
        <f>IF(kurulusyetkilisi&gt;0,kurulusyetkilisi,"")</f>
        <v/>
      </c>
      <c r="G1392" s="46"/>
      <c r="H1392" s="46"/>
      <c r="I1392" s="46"/>
      <c r="J1392" s="46"/>
      <c r="K1392" s="68"/>
      <c r="L1392" s="39"/>
      <c r="M1392" s="39"/>
    </row>
    <row r="1393" spans="1:15" ht="30.2" customHeight="1" x14ac:dyDescent="0.3">
      <c r="A1393" s="46"/>
      <c r="B1393" s="46"/>
      <c r="C1393" s="46"/>
      <c r="D1393" s="234"/>
      <c r="E1393" s="379" t="s">
        <v>34</v>
      </c>
      <c r="F1393" s="46"/>
      <c r="G1393" s="46"/>
      <c r="H1393" s="233"/>
      <c r="I1393" s="46"/>
      <c r="J1393" s="46"/>
      <c r="K1393" s="68"/>
      <c r="L1393" s="39"/>
      <c r="M1393" s="39"/>
    </row>
    <row r="1394" spans="1:15" ht="30.2" customHeight="1" x14ac:dyDescent="0.25">
      <c r="A1394" s="46"/>
      <c r="B1394" s="46"/>
      <c r="C1394" s="46"/>
      <c r="D1394" s="46"/>
      <c r="E1394" s="46"/>
      <c r="F1394" s="46"/>
      <c r="G1394" s="46"/>
      <c r="H1394" s="46"/>
      <c r="I1394" s="46"/>
      <c r="J1394" s="46"/>
      <c r="K1394" s="68"/>
      <c r="L1394" s="39"/>
      <c r="M1394" s="39"/>
    </row>
    <row r="1395" spans="1:15" ht="30.2" customHeight="1" x14ac:dyDescent="0.25">
      <c r="A1395" s="555" t="s">
        <v>105</v>
      </c>
      <c r="B1395" s="555"/>
      <c r="C1395" s="555"/>
      <c r="D1395" s="555"/>
      <c r="E1395" s="555"/>
      <c r="F1395" s="555"/>
      <c r="G1395" s="555"/>
      <c r="H1395" s="555"/>
      <c r="I1395" s="555"/>
      <c r="J1395" s="555"/>
      <c r="K1395" s="66"/>
      <c r="L1395" s="39"/>
      <c r="M1395" s="39"/>
    </row>
    <row r="1396" spans="1:15" ht="30.2" customHeight="1" x14ac:dyDescent="0.25">
      <c r="A1396" s="508" t="str">
        <f>IF(YilDonem&lt;&gt;"",CONCATENATE(YilDonem," dönemine aittir."),"")</f>
        <v/>
      </c>
      <c r="B1396" s="508"/>
      <c r="C1396" s="508"/>
      <c r="D1396" s="508"/>
      <c r="E1396" s="508"/>
      <c r="F1396" s="508"/>
      <c r="G1396" s="508"/>
      <c r="H1396" s="508"/>
      <c r="I1396" s="508"/>
      <c r="J1396" s="508"/>
      <c r="K1396" s="66"/>
      <c r="L1396" s="39"/>
      <c r="M1396" s="39"/>
    </row>
    <row r="1397" spans="1:15" ht="30.2" customHeight="1" thickBot="1" x14ac:dyDescent="0.3">
      <c r="A1397" s="545" t="s">
        <v>129</v>
      </c>
      <c r="B1397" s="545"/>
      <c r="C1397" s="545"/>
      <c r="D1397" s="545"/>
      <c r="E1397" s="545"/>
      <c r="F1397" s="545"/>
      <c r="G1397" s="545"/>
      <c r="H1397" s="545"/>
      <c r="I1397" s="545"/>
      <c r="J1397" s="545"/>
      <c r="K1397" s="66"/>
      <c r="L1397" s="39"/>
      <c r="M1397" s="39"/>
    </row>
    <row r="1398" spans="1:15" ht="30.2" customHeight="1" thickBot="1" x14ac:dyDescent="0.3">
      <c r="A1398" s="546" t="s">
        <v>167</v>
      </c>
      <c r="B1398" s="547"/>
      <c r="C1398" s="547"/>
      <c r="D1398" s="548"/>
      <c r="E1398" s="546" t="str">
        <f>IF(ProjeNo&gt;0,ProjeNo,"")</f>
        <v/>
      </c>
      <c r="F1398" s="547"/>
      <c r="G1398" s="547"/>
      <c r="H1398" s="547"/>
      <c r="I1398" s="547"/>
      <c r="J1398" s="548"/>
      <c r="K1398" s="66"/>
      <c r="L1398" s="39"/>
      <c r="M1398" s="39"/>
    </row>
    <row r="1399" spans="1:15" ht="30.2" customHeight="1" thickBot="1" x14ac:dyDescent="0.3">
      <c r="A1399" s="549" t="s">
        <v>168</v>
      </c>
      <c r="B1399" s="550"/>
      <c r="C1399" s="550"/>
      <c r="D1399" s="551"/>
      <c r="E1399" s="552" t="str">
        <f>IF(ProjeAdi&gt;0,ProjeAdi,"")</f>
        <v/>
      </c>
      <c r="F1399" s="553"/>
      <c r="G1399" s="553"/>
      <c r="H1399" s="553"/>
      <c r="I1399" s="553"/>
      <c r="J1399" s="554"/>
      <c r="K1399" s="66"/>
      <c r="L1399" s="39"/>
      <c r="M1399" s="39"/>
    </row>
    <row r="1400" spans="1:15" s="26" customFormat="1" ht="30.2" customHeight="1" thickBot="1" x14ac:dyDescent="0.3">
      <c r="A1400" s="543" t="s">
        <v>3</v>
      </c>
      <c r="B1400" s="543" t="s">
        <v>182</v>
      </c>
      <c r="C1400" s="543" t="s">
        <v>183</v>
      </c>
      <c r="D1400" s="543" t="s">
        <v>102</v>
      </c>
      <c r="E1400" s="543" t="s">
        <v>103</v>
      </c>
      <c r="F1400" s="543" t="s">
        <v>104</v>
      </c>
      <c r="G1400" s="543" t="s">
        <v>82</v>
      </c>
      <c r="H1400" s="543" t="s">
        <v>83</v>
      </c>
      <c r="I1400" s="363" t="s">
        <v>84</v>
      </c>
      <c r="J1400" s="363" t="s">
        <v>84</v>
      </c>
      <c r="K1400" s="67"/>
      <c r="L1400" s="40"/>
      <c r="M1400" s="40"/>
      <c r="N1400" s="70"/>
      <c r="O1400" s="70"/>
    </row>
    <row r="1401" spans="1:15" ht="30.2" customHeight="1" thickBot="1" x14ac:dyDescent="0.3">
      <c r="A1401" s="559"/>
      <c r="B1401" s="544"/>
      <c r="C1401" s="544"/>
      <c r="D1401" s="559"/>
      <c r="E1401" s="559"/>
      <c r="F1401" s="559"/>
      <c r="G1401" s="559"/>
      <c r="H1401" s="559"/>
      <c r="I1401" s="395" t="s">
        <v>85</v>
      </c>
      <c r="J1401" s="395" t="s">
        <v>88</v>
      </c>
      <c r="K1401" s="66"/>
      <c r="L1401" s="39"/>
      <c r="M1401" s="39"/>
    </row>
    <row r="1402" spans="1:15" ht="30.2" customHeight="1" x14ac:dyDescent="0.25">
      <c r="A1402" s="388">
        <v>821</v>
      </c>
      <c r="B1402" s="290"/>
      <c r="C1402" s="277"/>
      <c r="D1402" s="291"/>
      <c r="E1402" s="27"/>
      <c r="F1402" s="41"/>
      <c r="G1402" s="28"/>
      <c r="H1402" s="212"/>
      <c r="I1402" s="198"/>
      <c r="J1402" s="186"/>
      <c r="K1402" s="113" t="str">
        <f>IF(AND(COUNTA(D1402:F1402)&gt;0,L1402=1),"Belge Tarihi,Belge Numarası ve KDV Dahil Tutar doldurulduktan sonra KDV Hariç Tutar doldurulabilir.","")</f>
        <v/>
      </c>
      <c r="L1402" s="115">
        <f>IF(COUNTA(G1402:H1402)+COUNTA(J1402)=3,0,1)</f>
        <v>1</v>
      </c>
      <c r="M1402" s="114">
        <f>IF(L1402=1,0,100000000)</f>
        <v>0</v>
      </c>
    </row>
    <row r="1403" spans="1:15" ht="30.2" customHeight="1" x14ac:dyDescent="0.25">
      <c r="A1403" s="390">
        <v>822</v>
      </c>
      <c r="B1403" s="292"/>
      <c r="C1403" s="278"/>
      <c r="D1403" s="293"/>
      <c r="E1403" s="19"/>
      <c r="F1403" s="20"/>
      <c r="G1403" s="42"/>
      <c r="H1403" s="213"/>
      <c r="I1403" s="199"/>
      <c r="J1403" s="193"/>
      <c r="K1403" s="113" t="str">
        <f t="shared" ref="K1403:K1421" si="123">IF(AND(COUNTA(D1403:F1403)&gt;0,L1403=1),"Belge Tarihi,Belge Numarası ve KDV Dahil Tutar doldurulduktan sonra KDV Hariç Tutar doldurulabilir.","")</f>
        <v/>
      </c>
      <c r="L1403" s="115">
        <f t="shared" ref="L1403:L1421" si="124">IF(COUNTA(G1403:H1403)+COUNTA(J1403)=3,0,1)</f>
        <v>1</v>
      </c>
      <c r="M1403" s="114">
        <f t="shared" ref="M1403:M1421" si="125">IF(L1403=1,0,100000000)</f>
        <v>0</v>
      </c>
    </row>
    <row r="1404" spans="1:15" ht="30.2" customHeight="1" x14ac:dyDescent="0.25">
      <c r="A1404" s="390">
        <v>823</v>
      </c>
      <c r="B1404" s="292"/>
      <c r="C1404" s="278"/>
      <c r="D1404" s="293"/>
      <c r="E1404" s="19"/>
      <c r="F1404" s="20"/>
      <c r="G1404" s="42"/>
      <c r="H1404" s="213"/>
      <c r="I1404" s="199"/>
      <c r="J1404" s="193"/>
      <c r="K1404" s="113" t="str">
        <f t="shared" si="123"/>
        <v/>
      </c>
      <c r="L1404" s="115">
        <f t="shared" si="124"/>
        <v>1</v>
      </c>
      <c r="M1404" s="114">
        <f t="shared" si="125"/>
        <v>0</v>
      </c>
    </row>
    <row r="1405" spans="1:15" ht="30.2" customHeight="1" x14ac:dyDescent="0.25">
      <c r="A1405" s="390">
        <v>824</v>
      </c>
      <c r="B1405" s="292"/>
      <c r="C1405" s="278"/>
      <c r="D1405" s="293"/>
      <c r="E1405" s="19"/>
      <c r="F1405" s="20"/>
      <c r="G1405" s="42"/>
      <c r="H1405" s="213"/>
      <c r="I1405" s="199"/>
      <c r="J1405" s="193"/>
      <c r="K1405" s="113" t="str">
        <f t="shared" si="123"/>
        <v/>
      </c>
      <c r="L1405" s="115">
        <f t="shared" si="124"/>
        <v>1</v>
      </c>
      <c r="M1405" s="114">
        <f t="shared" si="125"/>
        <v>0</v>
      </c>
    </row>
    <row r="1406" spans="1:15" ht="30.2" customHeight="1" x14ac:dyDescent="0.25">
      <c r="A1406" s="390">
        <v>825</v>
      </c>
      <c r="B1406" s="292"/>
      <c r="C1406" s="278"/>
      <c r="D1406" s="293"/>
      <c r="E1406" s="19"/>
      <c r="F1406" s="20"/>
      <c r="G1406" s="42"/>
      <c r="H1406" s="213"/>
      <c r="I1406" s="199"/>
      <c r="J1406" s="193"/>
      <c r="K1406" s="113" t="str">
        <f t="shared" si="123"/>
        <v/>
      </c>
      <c r="L1406" s="115">
        <f t="shared" si="124"/>
        <v>1</v>
      </c>
      <c r="M1406" s="114">
        <f t="shared" si="125"/>
        <v>0</v>
      </c>
    </row>
    <row r="1407" spans="1:15" ht="30.2" customHeight="1" x14ac:dyDescent="0.25">
      <c r="A1407" s="390">
        <v>826</v>
      </c>
      <c r="B1407" s="292"/>
      <c r="C1407" s="278"/>
      <c r="D1407" s="293"/>
      <c r="E1407" s="19"/>
      <c r="F1407" s="20"/>
      <c r="G1407" s="42"/>
      <c r="H1407" s="213"/>
      <c r="I1407" s="199"/>
      <c r="J1407" s="193"/>
      <c r="K1407" s="113" t="str">
        <f t="shared" si="123"/>
        <v/>
      </c>
      <c r="L1407" s="115">
        <f t="shared" si="124"/>
        <v>1</v>
      </c>
      <c r="M1407" s="114">
        <f t="shared" si="125"/>
        <v>0</v>
      </c>
    </row>
    <row r="1408" spans="1:15" ht="30.2" customHeight="1" x14ac:dyDescent="0.25">
      <c r="A1408" s="390">
        <v>827</v>
      </c>
      <c r="B1408" s="292"/>
      <c r="C1408" s="278"/>
      <c r="D1408" s="293"/>
      <c r="E1408" s="19"/>
      <c r="F1408" s="20"/>
      <c r="G1408" s="42"/>
      <c r="H1408" s="213"/>
      <c r="I1408" s="199"/>
      <c r="J1408" s="193"/>
      <c r="K1408" s="113" t="str">
        <f t="shared" si="123"/>
        <v/>
      </c>
      <c r="L1408" s="115">
        <f t="shared" si="124"/>
        <v>1</v>
      </c>
      <c r="M1408" s="114">
        <f t="shared" si="125"/>
        <v>0</v>
      </c>
    </row>
    <row r="1409" spans="1:14" ht="30.2" customHeight="1" x14ac:dyDescent="0.25">
      <c r="A1409" s="390">
        <v>828</v>
      </c>
      <c r="B1409" s="292"/>
      <c r="C1409" s="278"/>
      <c r="D1409" s="293"/>
      <c r="E1409" s="19"/>
      <c r="F1409" s="20"/>
      <c r="G1409" s="42"/>
      <c r="H1409" s="213"/>
      <c r="I1409" s="199"/>
      <c r="J1409" s="193"/>
      <c r="K1409" s="113" t="str">
        <f t="shared" si="123"/>
        <v/>
      </c>
      <c r="L1409" s="115">
        <f t="shared" si="124"/>
        <v>1</v>
      </c>
      <c r="M1409" s="114">
        <f t="shared" si="125"/>
        <v>0</v>
      </c>
    </row>
    <row r="1410" spans="1:14" ht="30.2" customHeight="1" x14ac:dyDescent="0.25">
      <c r="A1410" s="390">
        <v>829</v>
      </c>
      <c r="B1410" s="292"/>
      <c r="C1410" s="278"/>
      <c r="D1410" s="293"/>
      <c r="E1410" s="19"/>
      <c r="F1410" s="20"/>
      <c r="G1410" s="42"/>
      <c r="H1410" s="213"/>
      <c r="I1410" s="199"/>
      <c r="J1410" s="193"/>
      <c r="K1410" s="113" t="str">
        <f t="shared" si="123"/>
        <v/>
      </c>
      <c r="L1410" s="115">
        <f t="shared" si="124"/>
        <v>1</v>
      </c>
      <c r="M1410" s="114">
        <f t="shared" si="125"/>
        <v>0</v>
      </c>
    </row>
    <row r="1411" spans="1:14" ht="30.2" customHeight="1" x14ac:dyDescent="0.25">
      <c r="A1411" s="390">
        <v>830</v>
      </c>
      <c r="B1411" s="292"/>
      <c r="C1411" s="278"/>
      <c r="D1411" s="293"/>
      <c r="E1411" s="19"/>
      <c r="F1411" s="20"/>
      <c r="G1411" s="42"/>
      <c r="H1411" s="213"/>
      <c r="I1411" s="199"/>
      <c r="J1411" s="193"/>
      <c r="K1411" s="113" t="str">
        <f t="shared" si="123"/>
        <v/>
      </c>
      <c r="L1411" s="115">
        <f t="shared" si="124"/>
        <v>1</v>
      </c>
      <c r="M1411" s="114">
        <f t="shared" si="125"/>
        <v>0</v>
      </c>
    </row>
    <row r="1412" spans="1:14" ht="30.2" customHeight="1" x14ac:dyDescent="0.25">
      <c r="A1412" s="390">
        <v>831</v>
      </c>
      <c r="B1412" s="292"/>
      <c r="C1412" s="278"/>
      <c r="D1412" s="293"/>
      <c r="E1412" s="19"/>
      <c r="F1412" s="20"/>
      <c r="G1412" s="42"/>
      <c r="H1412" s="213"/>
      <c r="I1412" s="199"/>
      <c r="J1412" s="193"/>
      <c r="K1412" s="113" t="str">
        <f t="shared" si="123"/>
        <v/>
      </c>
      <c r="L1412" s="115">
        <f t="shared" si="124"/>
        <v>1</v>
      </c>
      <c r="M1412" s="114">
        <f t="shared" si="125"/>
        <v>0</v>
      </c>
    </row>
    <row r="1413" spans="1:14" ht="30.2" customHeight="1" x14ac:dyDescent="0.25">
      <c r="A1413" s="390">
        <v>832</v>
      </c>
      <c r="B1413" s="292"/>
      <c r="C1413" s="278"/>
      <c r="D1413" s="293"/>
      <c r="E1413" s="19"/>
      <c r="F1413" s="20"/>
      <c r="G1413" s="42"/>
      <c r="H1413" s="213"/>
      <c r="I1413" s="199"/>
      <c r="J1413" s="193"/>
      <c r="K1413" s="113" t="str">
        <f t="shared" si="123"/>
        <v/>
      </c>
      <c r="L1413" s="115">
        <f t="shared" si="124"/>
        <v>1</v>
      </c>
      <c r="M1413" s="114">
        <f t="shared" si="125"/>
        <v>0</v>
      </c>
    </row>
    <row r="1414" spans="1:14" ht="30.2" customHeight="1" x14ac:dyDescent="0.25">
      <c r="A1414" s="390">
        <v>833</v>
      </c>
      <c r="B1414" s="292"/>
      <c r="C1414" s="278"/>
      <c r="D1414" s="293"/>
      <c r="E1414" s="19"/>
      <c r="F1414" s="20"/>
      <c r="G1414" s="42"/>
      <c r="H1414" s="213"/>
      <c r="I1414" s="199"/>
      <c r="J1414" s="193"/>
      <c r="K1414" s="113" t="str">
        <f t="shared" si="123"/>
        <v/>
      </c>
      <c r="L1414" s="115">
        <f t="shared" si="124"/>
        <v>1</v>
      </c>
      <c r="M1414" s="114">
        <f t="shared" si="125"/>
        <v>0</v>
      </c>
    </row>
    <row r="1415" spans="1:14" ht="30.2" customHeight="1" x14ac:dyDescent="0.25">
      <c r="A1415" s="390">
        <v>834</v>
      </c>
      <c r="B1415" s="292"/>
      <c r="C1415" s="278"/>
      <c r="D1415" s="293"/>
      <c r="E1415" s="19"/>
      <c r="F1415" s="20"/>
      <c r="G1415" s="42"/>
      <c r="H1415" s="213"/>
      <c r="I1415" s="199"/>
      <c r="J1415" s="193"/>
      <c r="K1415" s="113" t="str">
        <f t="shared" si="123"/>
        <v/>
      </c>
      <c r="L1415" s="115">
        <f t="shared" si="124"/>
        <v>1</v>
      </c>
      <c r="M1415" s="114">
        <f t="shared" si="125"/>
        <v>0</v>
      </c>
    </row>
    <row r="1416" spans="1:14" ht="30.2" customHeight="1" x14ac:dyDescent="0.25">
      <c r="A1416" s="390">
        <v>835</v>
      </c>
      <c r="B1416" s="292"/>
      <c r="C1416" s="278"/>
      <c r="D1416" s="293"/>
      <c r="E1416" s="19"/>
      <c r="F1416" s="20"/>
      <c r="G1416" s="42"/>
      <c r="H1416" s="213"/>
      <c r="I1416" s="199"/>
      <c r="J1416" s="193"/>
      <c r="K1416" s="113" t="str">
        <f t="shared" si="123"/>
        <v/>
      </c>
      <c r="L1416" s="115">
        <f t="shared" si="124"/>
        <v>1</v>
      </c>
      <c r="M1416" s="114">
        <f t="shared" si="125"/>
        <v>0</v>
      </c>
    </row>
    <row r="1417" spans="1:14" ht="30.2" customHeight="1" x14ac:dyDescent="0.25">
      <c r="A1417" s="390">
        <v>836</v>
      </c>
      <c r="B1417" s="292"/>
      <c r="C1417" s="278"/>
      <c r="D1417" s="293"/>
      <c r="E1417" s="19"/>
      <c r="F1417" s="20"/>
      <c r="G1417" s="42"/>
      <c r="H1417" s="213"/>
      <c r="I1417" s="199"/>
      <c r="J1417" s="193"/>
      <c r="K1417" s="113" t="str">
        <f t="shared" si="123"/>
        <v/>
      </c>
      <c r="L1417" s="115">
        <f t="shared" si="124"/>
        <v>1</v>
      </c>
      <c r="M1417" s="114">
        <f t="shared" si="125"/>
        <v>0</v>
      </c>
    </row>
    <row r="1418" spans="1:14" ht="30.2" customHeight="1" x14ac:dyDescent="0.25">
      <c r="A1418" s="390">
        <v>837</v>
      </c>
      <c r="B1418" s="292"/>
      <c r="C1418" s="278"/>
      <c r="D1418" s="293"/>
      <c r="E1418" s="19"/>
      <c r="F1418" s="20"/>
      <c r="G1418" s="42"/>
      <c r="H1418" s="213"/>
      <c r="I1418" s="199"/>
      <c r="J1418" s="193"/>
      <c r="K1418" s="113" t="str">
        <f t="shared" si="123"/>
        <v/>
      </c>
      <c r="L1418" s="115">
        <f t="shared" si="124"/>
        <v>1</v>
      </c>
      <c r="M1418" s="114">
        <f t="shared" si="125"/>
        <v>0</v>
      </c>
    </row>
    <row r="1419" spans="1:14" ht="30.2" customHeight="1" x14ac:dyDescent="0.25">
      <c r="A1419" s="390">
        <v>838</v>
      </c>
      <c r="B1419" s="292"/>
      <c r="C1419" s="278"/>
      <c r="D1419" s="293"/>
      <c r="E1419" s="19"/>
      <c r="F1419" s="20"/>
      <c r="G1419" s="42"/>
      <c r="H1419" s="213"/>
      <c r="I1419" s="199"/>
      <c r="J1419" s="193"/>
      <c r="K1419" s="113" t="str">
        <f t="shared" si="123"/>
        <v/>
      </c>
      <c r="L1419" s="115">
        <f t="shared" si="124"/>
        <v>1</v>
      </c>
      <c r="M1419" s="114">
        <f t="shared" si="125"/>
        <v>0</v>
      </c>
    </row>
    <row r="1420" spans="1:14" ht="30.2" customHeight="1" x14ac:dyDescent="0.25">
      <c r="A1420" s="390">
        <v>839</v>
      </c>
      <c r="B1420" s="292"/>
      <c r="C1420" s="278"/>
      <c r="D1420" s="293"/>
      <c r="E1420" s="19"/>
      <c r="F1420" s="20"/>
      <c r="G1420" s="42"/>
      <c r="H1420" s="213"/>
      <c r="I1420" s="199"/>
      <c r="J1420" s="193"/>
      <c r="K1420" s="113" t="str">
        <f t="shared" si="123"/>
        <v/>
      </c>
      <c r="L1420" s="115">
        <f t="shared" si="124"/>
        <v>1</v>
      </c>
      <c r="M1420" s="114">
        <f t="shared" si="125"/>
        <v>0</v>
      </c>
    </row>
    <row r="1421" spans="1:14" ht="30.2" customHeight="1" thickBot="1" x14ac:dyDescent="0.3">
      <c r="A1421" s="391">
        <v>840</v>
      </c>
      <c r="B1421" s="294"/>
      <c r="C1421" s="279"/>
      <c r="D1421" s="295"/>
      <c r="E1421" s="21"/>
      <c r="F1421" s="22"/>
      <c r="G1421" s="44"/>
      <c r="H1421" s="214"/>
      <c r="I1421" s="200"/>
      <c r="J1421" s="194"/>
      <c r="K1421" s="113" t="str">
        <f t="shared" si="123"/>
        <v/>
      </c>
      <c r="L1421" s="115">
        <f t="shared" si="124"/>
        <v>1</v>
      </c>
      <c r="M1421" s="114">
        <f t="shared" si="125"/>
        <v>0</v>
      </c>
    </row>
    <row r="1422" spans="1:14" ht="30.2" customHeight="1" thickBot="1" x14ac:dyDescent="0.3">
      <c r="A1422" s="46"/>
      <c r="B1422" s="46"/>
      <c r="C1422" s="46"/>
      <c r="D1422" s="46"/>
      <c r="E1422" s="46"/>
      <c r="F1422" s="46"/>
      <c r="G1422" s="46"/>
      <c r="H1422" s="376" t="s">
        <v>35</v>
      </c>
      <c r="I1422" s="195">
        <f>SUM(I1402:I1421)+I1388</f>
        <v>0</v>
      </c>
      <c r="J1422" s="222"/>
      <c r="K1422" s="68"/>
      <c r="L1422" s="112">
        <f>IF(I1422&gt;I1388,ROW(A1428),0)</f>
        <v>0</v>
      </c>
      <c r="M1422" s="39"/>
      <c r="N1422" s="109">
        <f>IF(I1422&gt;I1388,ROW(A1428),0)</f>
        <v>0</v>
      </c>
    </row>
    <row r="1423" spans="1:14" ht="30.2" customHeight="1" x14ac:dyDescent="0.25">
      <c r="A1423" s="46"/>
      <c r="B1423" s="46"/>
      <c r="C1423" s="46"/>
      <c r="D1423" s="46"/>
      <c r="E1423" s="46"/>
      <c r="F1423" s="46"/>
      <c r="G1423" s="46"/>
      <c r="H1423" s="46"/>
      <c r="I1423" s="46"/>
      <c r="J1423" s="46"/>
      <c r="K1423" s="68"/>
      <c r="L1423" s="39"/>
      <c r="M1423" s="39"/>
    </row>
    <row r="1424" spans="1:14" ht="30.2" customHeight="1" x14ac:dyDescent="0.25">
      <c r="A1424" s="143" t="s">
        <v>136</v>
      </c>
      <c r="B1424" s="64"/>
      <c r="C1424" s="64"/>
      <c r="D1424" s="46"/>
      <c r="E1424" s="46"/>
      <c r="F1424" s="46"/>
      <c r="G1424" s="46"/>
      <c r="H1424" s="46"/>
      <c r="I1424" s="46"/>
      <c r="J1424" s="46"/>
      <c r="K1424" s="68"/>
      <c r="L1424" s="39"/>
      <c r="M1424" s="39"/>
    </row>
    <row r="1425" spans="1:15" ht="30.2" customHeight="1" x14ac:dyDescent="0.25">
      <c r="A1425" s="46"/>
      <c r="B1425" s="46"/>
      <c r="C1425" s="46"/>
      <c r="D1425" s="46"/>
      <c r="E1425" s="46"/>
      <c r="F1425" s="46"/>
      <c r="G1425" s="46"/>
      <c r="H1425" s="46"/>
      <c r="I1425" s="46"/>
      <c r="J1425" s="46"/>
      <c r="K1425" s="68"/>
      <c r="L1425" s="39"/>
      <c r="M1425" s="39"/>
    </row>
    <row r="1426" spans="1:15" ht="30.2" customHeight="1" x14ac:dyDescent="0.3">
      <c r="A1426" s="352" t="s">
        <v>32</v>
      </c>
      <c r="B1426" s="233"/>
      <c r="C1426" s="233"/>
      <c r="D1426" s="354">
        <f ca="1">imzatarihi</f>
        <v>46091</v>
      </c>
      <c r="E1426" s="379" t="s">
        <v>33</v>
      </c>
      <c r="F1426" s="355" t="str">
        <f>IF(kurulusyetkilisi&gt;0,kurulusyetkilisi,"")</f>
        <v/>
      </c>
      <c r="G1426" s="46"/>
      <c r="H1426" s="46"/>
      <c r="I1426" s="46"/>
      <c r="J1426" s="46"/>
      <c r="K1426" s="68"/>
      <c r="L1426" s="39"/>
      <c r="M1426" s="39"/>
    </row>
    <row r="1427" spans="1:15" ht="30.2" customHeight="1" x14ac:dyDescent="0.3">
      <c r="A1427" s="46"/>
      <c r="B1427" s="46"/>
      <c r="C1427" s="46"/>
      <c r="D1427" s="234"/>
      <c r="E1427" s="379" t="s">
        <v>34</v>
      </c>
      <c r="F1427" s="46"/>
      <c r="G1427" s="46"/>
      <c r="H1427" s="233"/>
      <c r="I1427" s="46"/>
      <c r="J1427" s="46"/>
      <c r="K1427" s="68"/>
      <c r="L1427" s="39"/>
      <c r="M1427" s="39"/>
    </row>
    <row r="1428" spans="1:15" ht="30.2" customHeight="1" x14ac:dyDescent="0.25">
      <c r="A1428" s="46"/>
      <c r="B1428" s="46"/>
      <c r="C1428" s="46"/>
      <c r="D1428" s="46"/>
      <c r="E1428" s="46"/>
      <c r="F1428" s="46"/>
      <c r="G1428" s="46"/>
      <c r="H1428" s="46"/>
      <c r="I1428" s="46"/>
      <c r="J1428" s="46"/>
      <c r="K1428" s="68"/>
      <c r="L1428" s="39"/>
      <c r="M1428" s="39"/>
    </row>
    <row r="1429" spans="1:15" ht="30.2" customHeight="1" x14ac:dyDescent="0.25">
      <c r="A1429" s="555" t="s">
        <v>105</v>
      </c>
      <c r="B1429" s="555"/>
      <c r="C1429" s="555"/>
      <c r="D1429" s="555"/>
      <c r="E1429" s="555"/>
      <c r="F1429" s="555"/>
      <c r="G1429" s="555"/>
      <c r="H1429" s="555"/>
      <c r="I1429" s="555"/>
      <c r="J1429" s="555"/>
      <c r="K1429" s="66"/>
      <c r="L1429" s="39"/>
      <c r="M1429" s="39"/>
    </row>
    <row r="1430" spans="1:15" ht="30.2" customHeight="1" x14ac:dyDescent="0.25">
      <c r="A1430" s="508" t="str">
        <f>IF(YilDonem&lt;&gt;"",CONCATENATE(YilDonem," dönemine aittir."),"")</f>
        <v/>
      </c>
      <c r="B1430" s="508"/>
      <c r="C1430" s="508"/>
      <c r="D1430" s="508"/>
      <c r="E1430" s="508"/>
      <c r="F1430" s="508"/>
      <c r="G1430" s="508"/>
      <c r="H1430" s="508"/>
      <c r="I1430" s="508"/>
      <c r="J1430" s="508"/>
      <c r="K1430" s="66"/>
      <c r="L1430" s="39"/>
      <c r="M1430" s="39"/>
    </row>
    <row r="1431" spans="1:15" ht="30.2" customHeight="1" thickBot="1" x14ac:dyDescent="0.3">
      <c r="A1431" s="545" t="s">
        <v>129</v>
      </c>
      <c r="B1431" s="545"/>
      <c r="C1431" s="545"/>
      <c r="D1431" s="545"/>
      <c r="E1431" s="545"/>
      <c r="F1431" s="545"/>
      <c r="G1431" s="545"/>
      <c r="H1431" s="545"/>
      <c r="I1431" s="545"/>
      <c r="J1431" s="545"/>
      <c r="K1431" s="66"/>
      <c r="L1431" s="39"/>
      <c r="M1431" s="39"/>
    </row>
    <row r="1432" spans="1:15" ht="30.2" customHeight="1" thickBot="1" x14ac:dyDescent="0.3">
      <c r="A1432" s="546" t="s">
        <v>167</v>
      </c>
      <c r="B1432" s="547"/>
      <c r="C1432" s="547"/>
      <c r="D1432" s="548"/>
      <c r="E1432" s="546" t="str">
        <f>IF(ProjeNo&gt;0,ProjeNo,"")</f>
        <v/>
      </c>
      <c r="F1432" s="547"/>
      <c r="G1432" s="547"/>
      <c r="H1432" s="547"/>
      <c r="I1432" s="547"/>
      <c r="J1432" s="548"/>
      <c r="K1432" s="66"/>
      <c r="L1432" s="39"/>
      <c r="M1432" s="39"/>
    </row>
    <row r="1433" spans="1:15" ht="30.2" customHeight="1" thickBot="1" x14ac:dyDescent="0.3">
      <c r="A1433" s="549" t="s">
        <v>168</v>
      </c>
      <c r="B1433" s="550"/>
      <c r="C1433" s="550"/>
      <c r="D1433" s="551"/>
      <c r="E1433" s="552" t="str">
        <f>IF(ProjeAdi&gt;0,ProjeAdi,"")</f>
        <v/>
      </c>
      <c r="F1433" s="553"/>
      <c r="G1433" s="553"/>
      <c r="H1433" s="553"/>
      <c r="I1433" s="553"/>
      <c r="J1433" s="554"/>
      <c r="K1433" s="66"/>
      <c r="L1433" s="39"/>
      <c r="M1433" s="39"/>
    </row>
    <row r="1434" spans="1:15" s="26" customFormat="1" ht="30.2" customHeight="1" thickBot="1" x14ac:dyDescent="0.3">
      <c r="A1434" s="543" t="s">
        <v>3</v>
      </c>
      <c r="B1434" s="543" t="s">
        <v>182</v>
      </c>
      <c r="C1434" s="543" t="s">
        <v>183</v>
      </c>
      <c r="D1434" s="543" t="s">
        <v>102</v>
      </c>
      <c r="E1434" s="543" t="s">
        <v>103</v>
      </c>
      <c r="F1434" s="543" t="s">
        <v>104</v>
      </c>
      <c r="G1434" s="543" t="s">
        <v>82</v>
      </c>
      <c r="H1434" s="543" t="s">
        <v>83</v>
      </c>
      <c r="I1434" s="363" t="s">
        <v>84</v>
      </c>
      <c r="J1434" s="363" t="s">
        <v>84</v>
      </c>
      <c r="K1434" s="67"/>
      <c r="L1434" s="40"/>
      <c r="M1434" s="40"/>
      <c r="N1434" s="70"/>
      <c r="O1434" s="70"/>
    </row>
    <row r="1435" spans="1:15" ht="30.2" customHeight="1" thickBot="1" x14ac:dyDescent="0.3">
      <c r="A1435" s="559"/>
      <c r="B1435" s="544"/>
      <c r="C1435" s="544"/>
      <c r="D1435" s="559"/>
      <c r="E1435" s="559"/>
      <c r="F1435" s="559"/>
      <c r="G1435" s="559"/>
      <c r="H1435" s="559"/>
      <c r="I1435" s="395" t="s">
        <v>85</v>
      </c>
      <c r="J1435" s="395" t="s">
        <v>88</v>
      </c>
      <c r="K1435" s="66"/>
      <c r="L1435" s="39"/>
      <c r="M1435" s="39"/>
    </row>
    <row r="1436" spans="1:15" ht="30.2" customHeight="1" x14ac:dyDescent="0.25">
      <c r="A1436" s="388">
        <v>841</v>
      </c>
      <c r="B1436" s="290"/>
      <c r="C1436" s="277"/>
      <c r="D1436" s="291"/>
      <c r="E1436" s="27"/>
      <c r="F1436" s="41"/>
      <c r="G1436" s="28"/>
      <c r="H1436" s="212"/>
      <c r="I1436" s="198"/>
      <c r="J1436" s="186"/>
      <c r="K1436" s="113" t="str">
        <f>IF(AND(COUNTA(D1436:F1436)&gt;0,L1436=1),"Belge Tarihi,Belge Numarası ve KDV Dahil Tutar doldurulduktan sonra KDV Hariç Tutar doldurulabilir.","")</f>
        <v/>
      </c>
      <c r="L1436" s="115">
        <f>IF(COUNTA(G1436:H1436)+COUNTA(J1436)=3,0,1)</f>
        <v>1</v>
      </c>
      <c r="M1436" s="114">
        <f>IF(L1436=1,0,100000000)</f>
        <v>0</v>
      </c>
    </row>
    <row r="1437" spans="1:15" ht="30.2" customHeight="1" x14ac:dyDescent="0.25">
      <c r="A1437" s="390">
        <v>842</v>
      </c>
      <c r="B1437" s="292"/>
      <c r="C1437" s="278"/>
      <c r="D1437" s="293"/>
      <c r="E1437" s="19"/>
      <c r="F1437" s="20"/>
      <c r="G1437" s="42"/>
      <c r="H1437" s="213"/>
      <c r="I1437" s="199"/>
      <c r="J1437" s="193"/>
      <c r="K1437" s="113" t="str">
        <f t="shared" ref="K1437:K1455" si="126">IF(AND(COUNTA(D1437:F1437)&gt;0,L1437=1),"Belge Tarihi,Belge Numarası ve KDV Dahil Tutar doldurulduktan sonra KDV Hariç Tutar doldurulabilir.","")</f>
        <v/>
      </c>
      <c r="L1437" s="115">
        <f t="shared" ref="L1437:L1455" si="127">IF(COUNTA(G1437:H1437)+COUNTA(J1437)=3,0,1)</f>
        <v>1</v>
      </c>
      <c r="M1437" s="114">
        <f t="shared" ref="M1437:M1455" si="128">IF(L1437=1,0,100000000)</f>
        <v>0</v>
      </c>
    </row>
    <row r="1438" spans="1:15" ht="30.2" customHeight="1" x14ac:dyDescent="0.25">
      <c r="A1438" s="390">
        <v>843</v>
      </c>
      <c r="B1438" s="292"/>
      <c r="C1438" s="278"/>
      <c r="D1438" s="293"/>
      <c r="E1438" s="19"/>
      <c r="F1438" s="20"/>
      <c r="G1438" s="42"/>
      <c r="H1438" s="213"/>
      <c r="I1438" s="199"/>
      <c r="J1438" s="193"/>
      <c r="K1438" s="113" t="str">
        <f t="shared" si="126"/>
        <v/>
      </c>
      <c r="L1438" s="115">
        <f t="shared" si="127"/>
        <v>1</v>
      </c>
      <c r="M1438" s="114">
        <f t="shared" si="128"/>
        <v>0</v>
      </c>
    </row>
    <row r="1439" spans="1:15" ht="30.2" customHeight="1" x14ac:dyDescent="0.25">
      <c r="A1439" s="390">
        <v>844</v>
      </c>
      <c r="B1439" s="292"/>
      <c r="C1439" s="278"/>
      <c r="D1439" s="293"/>
      <c r="E1439" s="19"/>
      <c r="F1439" s="20"/>
      <c r="G1439" s="42"/>
      <c r="H1439" s="213"/>
      <c r="I1439" s="199"/>
      <c r="J1439" s="193"/>
      <c r="K1439" s="113" t="str">
        <f t="shared" si="126"/>
        <v/>
      </c>
      <c r="L1439" s="115">
        <f t="shared" si="127"/>
        <v>1</v>
      </c>
      <c r="M1439" s="114">
        <f t="shared" si="128"/>
        <v>0</v>
      </c>
    </row>
    <row r="1440" spans="1:15" ht="30.2" customHeight="1" x14ac:dyDescent="0.25">
      <c r="A1440" s="390">
        <v>845</v>
      </c>
      <c r="B1440" s="292"/>
      <c r="C1440" s="278"/>
      <c r="D1440" s="293"/>
      <c r="E1440" s="19"/>
      <c r="F1440" s="20"/>
      <c r="G1440" s="42"/>
      <c r="H1440" s="213"/>
      <c r="I1440" s="199"/>
      <c r="J1440" s="193"/>
      <c r="K1440" s="113" t="str">
        <f t="shared" si="126"/>
        <v/>
      </c>
      <c r="L1440" s="115">
        <f t="shared" si="127"/>
        <v>1</v>
      </c>
      <c r="M1440" s="114">
        <f t="shared" si="128"/>
        <v>0</v>
      </c>
    </row>
    <row r="1441" spans="1:14" ht="30.2" customHeight="1" x14ac:dyDescent="0.25">
      <c r="A1441" s="390">
        <v>846</v>
      </c>
      <c r="B1441" s="292"/>
      <c r="C1441" s="278"/>
      <c r="D1441" s="293"/>
      <c r="E1441" s="19"/>
      <c r="F1441" s="20"/>
      <c r="G1441" s="42"/>
      <c r="H1441" s="213"/>
      <c r="I1441" s="199"/>
      <c r="J1441" s="193"/>
      <c r="K1441" s="113" t="str">
        <f t="shared" si="126"/>
        <v/>
      </c>
      <c r="L1441" s="115">
        <f t="shared" si="127"/>
        <v>1</v>
      </c>
      <c r="M1441" s="114">
        <f t="shared" si="128"/>
        <v>0</v>
      </c>
    </row>
    <row r="1442" spans="1:14" ht="30.2" customHeight="1" x14ac:dyDescent="0.25">
      <c r="A1442" s="390">
        <v>847</v>
      </c>
      <c r="B1442" s="292"/>
      <c r="C1442" s="278"/>
      <c r="D1442" s="293"/>
      <c r="E1442" s="19"/>
      <c r="F1442" s="20"/>
      <c r="G1442" s="42"/>
      <c r="H1442" s="213"/>
      <c r="I1442" s="199"/>
      <c r="J1442" s="193"/>
      <c r="K1442" s="113" t="str">
        <f t="shared" si="126"/>
        <v/>
      </c>
      <c r="L1442" s="115">
        <f t="shared" si="127"/>
        <v>1</v>
      </c>
      <c r="M1442" s="114">
        <f t="shared" si="128"/>
        <v>0</v>
      </c>
    </row>
    <row r="1443" spans="1:14" ht="30.2" customHeight="1" x14ac:dyDescent="0.25">
      <c r="A1443" s="390">
        <v>848</v>
      </c>
      <c r="B1443" s="292"/>
      <c r="C1443" s="278"/>
      <c r="D1443" s="293"/>
      <c r="E1443" s="19"/>
      <c r="F1443" s="20"/>
      <c r="G1443" s="42"/>
      <c r="H1443" s="213"/>
      <c r="I1443" s="199"/>
      <c r="J1443" s="193"/>
      <c r="K1443" s="113" t="str">
        <f t="shared" si="126"/>
        <v/>
      </c>
      <c r="L1443" s="115">
        <f t="shared" si="127"/>
        <v>1</v>
      </c>
      <c r="M1443" s="114">
        <f t="shared" si="128"/>
        <v>0</v>
      </c>
    </row>
    <row r="1444" spans="1:14" ht="30.2" customHeight="1" x14ac:dyDescent="0.25">
      <c r="A1444" s="390">
        <v>849</v>
      </c>
      <c r="B1444" s="292"/>
      <c r="C1444" s="278"/>
      <c r="D1444" s="293"/>
      <c r="E1444" s="19"/>
      <c r="F1444" s="20"/>
      <c r="G1444" s="42"/>
      <c r="H1444" s="213"/>
      <c r="I1444" s="199"/>
      <c r="J1444" s="193"/>
      <c r="K1444" s="113" t="str">
        <f t="shared" si="126"/>
        <v/>
      </c>
      <c r="L1444" s="115">
        <f t="shared" si="127"/>
        <v>1</v>
      </c>
      <c r="M1444" s="114">
        <f t="shared" si="128"/>
        <v>0</v>
      </c>
    </row>
    <row r="1445" spans="1:14" ht="30.2" customHeight="1" x14ac:dyDescent="0.25">
      <c r="A1445" s="390">
        <v>850</v>
      </c>
      <c r="B1445" s="292"/>
      <c r="C1445" s="278"/>
      <c r="D1445" s="293"/>
      <c r="E1445" s="19"/>
      <c r="F1445" s="20"/>
      <c r="G1445" s="42"/>
      <c r="H1445" s="213"/>
      <c r="I1445" s="199"/>
      <c r="J1445" s="193"/>
      <c r="K1445" s="113" t="str">
        <f t="shared" si="126"/>
        <v/>
      </c>
      <c r="L1445" s="115">
        <f t="shared" si="127"/>
        <v>1</v>
      </c>
      <c r="M1445" s="114">
        <f t="shared" si="128"/>
        <v>0</v>
      </c>
    </row>
    <row r="1446" spans="1:14" ht="30.2" customHeight="1" x14ac:dyDescent="0.25">
      <c r="A1446" s="390">
        <v>851</v>
      </c>
      <c r="B1446" s="292"/>
      <c r="C1446" s="278"/>
      <c r="D1446" s="293"/>
      <c r="E1446" s="19"/>
      <c r="F1446" s="20"/>
      <c r="G1446" s="42"/>
      <c r="H1446" s="213"/>
      <c r="I1446" s="199"/>
      <c r="J1446" s="193"/>
      <c r="K1446" s="113" t="str">
        <f t="shared" si="126"/>
        <v/>
      </c>
      <c r="L1446" s="115">
        <f t="shared" si="127"/>
        <v>1</v>
      </c>
      <c r="M1446" s="114">
        <f t="shared" si="128"/>
        <v>0</v>
      </c>
    </row>
    <row r="1447" spans="1:14" ht="30.2" customHeight="1" x14ac:dyDescent="0.25">
      <c r="A1447" s="390">
        <v>852</v>
      </c>
      <c r="B1447" s="292"/>
      <c r="C1447" s="278"/>
      <c r="D1447" s="293"/>
      <c r="E1447" s="19"/>
      <c r="F1447" s="20"/>
      <c r="G1447" s="42"/>
      <c r="H1447" s="213"/>
      <c r="I1447" s="199"/>
      <c r="J1447" s="193"/>
      <c r="K1447" s="113" t="str">
        <f t="shared" si="126"/>
        <v/>
      </c>
      <c r="L1447" s="115">
        <f t="shared" si="127"/>
        <v>1</v>
      </c>
      <c r="M1447" s="114">
        <f t="shared" si="128"/>
        <v>0</v>
      </c>
    </row>
    <row r="1448" spans="1:14" ht="30.2" customHeight="1" x14ac:dyDescent="0.25">
      <c r="A1448" s="390">
        <v>853</v>
      </c>
      <c r="B1448" s="292"/>
      <c r="C1448" s="278"/>
      <c r="D1448" s="293"/>
      <c r="E1448" s="19"/>
      <c r="F1448" s="20"/>
      <c r="G1448" s="42"/>
      <c r="H1448" s="213"/>
      <c r="I1448" s="199"/>
      <c r="J1448" s="193"/>
      <c r="K1448" s="113" t="str">
        <f t="shared" si="126"/>
        <v/>
      </c>
      <c r="L1448" s="115">
        <f t="shared" si="127"/>
        <v>1</v>
      </c>
      <c r="M1448" s="114">
        <f t="shared" si="128"/>
        <v>0</v>
      </c>
    </row>
    <row r="1449" spans="1:14" ht="30.2" customHeight="1" x14ac:dyDescent="0.25">
      <c r="A1449" s="390">
        <v>854</v>
      </c>
      <c r="B1449" s="292"/>
      <c r="C1449" s="278"/>
      <c r="D1449" s="293"/>
      <c r="E1449" s="19"/>
      <c r="F1449" s="20"/>
      <c r="G1449" s="42"/>
      <c r="H1449" s="213"/>
      <c r="I1449" s="199"/>
      <c r="J1449" s="193"/>
      <c r="K1449" s="113" t="str">
        <f t="shared" si="126"/>
        <v/>
      </c>
      <c r="L1449" s="115">
        <f t="shared" si="127"/>
        <v>1</v>
      </c>
      <c r="M1449" s="114">
        <f t="shared" si="128"/>
        <v>0</v>
      </c>
    </row>
    <row r="1450" spans="1:14" ht="30.2" customHeight="1" x14ac:dyDescent="0.25">
      <c r="A1450" s="390">
        <v>855</v>
      </c>
      <c r="B1450" s="292"/>
      <c r="C1450" s="278"/>
      <c r="D1450" s="293"/>
      <c r="E1450" s="19"/>
      <c r="F1450" s="20"/>
      <c r="G1450" s="42"/>
      <c r="H1450" s="213"/>
      <c r="I1450" s="199"/>
      <c r="J1450" s="193"/>
      <c r="K1450" s="113" t="str">
        <f t="shared" si="126"/>
        <v/>
      </c>
      <c r="L1450" s="115">
        <f t="shared" si="127"/>
        <v>1</v>
      </c>
      <c r="M1450" s="114">
        <f t="shared" si="128"/>
        <v>0</v>
      </c>
    </row>
    <row r="1451" spans="1:14" ht="30.2" customHeight="1" x14ac:dyDescent="0.25">
      <c r="A1451" s="390">
        <v>856</v>
      </c>
      <c r="B1451" s="292"/>
      <c r="C1451" s="278"/>
      <c r="D1451" s="293"/>
      <c r="E1451" s="19"/>
      <c r="F1451" s="20"/>
      <c r="G1451" s="42"/>
      <c r="H1451" s="213"/>
      <c r="I1451" s="199"/>
      <c r="J1451" s="193"/>
      <c r="K1451" s="113" t="str">
        <f t="shared" si="126"/>
        <v/>
      </c>
      <c r="L1451" s="115">
        <f t="shared" si="127"/>
        <v>1</v>
      </c>
      <c r="M1451" s="114">
        <f t="shared" si="128"/>
        <v>0</v>
      </c>
    </row>
    <row r="1452" spans="1:14" ht="30.2" customHeight="1" x14ac:dyDescent="0.25">
      <c r="A1452" s="390">
        <v>857</v>
      </c>
      <c r="B1452" s="292"/>
      <c r="C1452" s="278"/>
      <c r="D1452" s="293"/>
      <c r="E1452" s="19"/>
      <c r="F1452" s="20"/>
      <c r="G1452" s="42"/>
      <c r="H1452" s="213"/>
      <c r="I1452" s="199"/>
      <c r="J1452" s="193"/>
      <c r="K1452" s="113" t="str">
        <f t="shared" si="126"/>
        <v/>
      </c>
      <c r="L1452" s="115">
        <f t="shared" si="127"/>
        <v>1</v>
      </c>
      <c r="M1452" s="114">
        <f t="shared" si="128"/>
        <v>0</v>
      </c>
    </row>
    <row r="1453" spans="1:14" ht="30.2" customHeight="1" x14ac:dyDescent="0.25">
      <c r="A1453" s="390">
        <v>858</v>
      </c>
      <c r="B1453" s="292"/>
      <c r="C1453" s="278"/>
      <c r="D1453" s="293"/>
      <c r="E1453" s="19"/>
      <c r="F1453" s="20"/>
      <c r="G1453" s="42"/>
      <c r="H1453" s="213"/>
      <c r="I1453" s="199"/>
      <c r="J1453" s="193"/>
      <c r="K1453" s="113" t="str">
        <f t="shared" si="126"/>
        <v/>
      </c>
      <c r="L1453" s="115">
        <f t="shared" si="127"/>
        <v>1</v>
      </c>
      <c r="M1453" s="114">
        <f t="shared" si="128"/>
        <v>0</v>
      </c>
    </row>
    <row r="1454" spans="1:14" ht="30.2" customHeight="1" x14ac:dyDescent="0.25">
      <c r="A1454" s="390">
        <v>859</v>
      </c>
      <c r="B1454" s="292"/>
      <c r="C1454" s="278"/>
      <c r="D1454" s="293"/>
      <c r="E1454" s="19"/>
      <c r="F1454" s="20"/>
      <c r="G1454" s="42"/>
      <c r="H1454" s="213"/>
      <c r="I1454" s="199"/>
      <c r="J1454" s="193"/>
      <c r="K1454" s="113" t="str">
        <f t="shared" si="126"/>
        <v/>
      </c>
      <c r="L1454" s="115">
        <f t="shared" si="127"/>
        <v>1</v>
      </c>
      <c r="M1454" s="114">
        <f t="shared" si="128"/>
        <v>0</v>
      </c>
    </row>
    <row r="1455" spans="1:14" ht="30.2" customHeight="1" thickBot="1" x14ac:dyDescent="0.3">
      <c r="A1455" s="391">
        <v>860</v>
      </c>
      <c r="B1455" s="294"/>
      <c r="C1455" s="279"/>
      <c r="D1455" s="295"/>
      <c r="E1455" s="21"/>
      <c r="F1455" s="22"/>
      <c r="G1455" s="44"/>
      <c r="H1455" s="214"/>
      <c r="I1455" s="200"/>
      <c r="J1455" s="194"/>
      <c r="K1455" s="113" t="str">
        <f t="shared" si="126"/>
        <v/>
      </c>
      <c r="L1455" s="115">
        <f t="shared" si="127"/>
        <v>1</v>
      </c>
      <c r="M1455" s="114">
        <f t="shared" si="128"/>
        <v>0</v>
      </c>
    </row>
    <row r="1456" spans="1:14" ht="30.2" customHeight="1" thickBot="1" x14ac:dyDescent="0.3">
      <c r="A1456" s="46"/>
      <c r="B1456" s="46"/>
      <c r="C1456" s="46"/>
      <c r="D1456" s="46"/>
      <c r="E1456" s="46"/>
      <c r="F1456" s="46"/>
      <c r="G1456" s="46"/>
      <c r="H1456" s="376" t="s">
        <v>35</v>
      </c>
      <c r="I1456" s="195">
        <f>SUM(I1436:I1455)+I1422</f>
        <v>0</v>
      </c>
      <c r="J1456" s="222"/>
      <c r="K1456" s="68"/>
      <c r="L1456" s="112">
        <f>IF(I1456&gt;I1422,ROW(A1462),0)</f>
        <v>0</v>
      </c>
      <c r="M1456" s="39"/>
      <c r="N1456" s="109">
        <f>IF(I1456&gt;I1422,ROW(A1462),0)</f>
        <v>0</v>
      </c>
    </row>
    <row r="1457" spans="1:15" ht="30.2" customHeight="1" x14ac:dyDescent="0.25">
      <c r="A1457" s="46"/>
      <c r="B1457" s="46"/>
      <c r="C1457" s="46"/>
      <c r="D1457" s="46"/>
      <c r="E1457" s="46"/>
      <c r="F1457" s="46"/>
      <c r="G1457" s="46"/>
      <c r="H1457" s="46"/>
      <c r="I1457" s="46"/>
      <c r="J1457" s="46"/>
      <c r="K1457" s="68"/>
      <c r="L1457" s="39"/>
      <c r="M1457" s="39"/>
    </row>
    <row r="1458" spans="1:15" ht="30.2" customHeight="1" x14ac:dyDescent="0.25">
      <c r="A1458" s="143" t="s">
        <v>136</v>
      </c>
      <c r="B1458" s="64"/>
      <c r="C1458" s="64"/>
      <c r="D1458" s="46"/>
      <c r="E1458" s="46"/>
      <c r="F1458" s="46"/>
      <c r="G1458" s="46"/>
      <c r="H1458" s="46"/>
      <c r="I1458" s="46"/>
      <c r="J1458" s="46"/>
      <c r="K1458" s="68"/>
      <c r="L1458" s="39"/>
      <c r="M1458" s="39"/>
    </row>
    <row r="1459" spans="1:15" ht="30.2" customHeight="1" x14ac:dyDescent="0.25">
      <c r="A1459" s="46"/>
      <c r="B1459" s="46"/>
      <c r="C1459" s="46"/>
      <c r="D1459" s="46"/>
      <c r="E1459" s="46"/>
      <c r="F1459" s="46"/>
      <c r="G1459" s="46"/>
      <c r="H1459" s="46"/>
      <c r="I1459" s="46"/>
      <c r="J1459" s="46"/>
      <c r="K1459" s="68"/>
      <c r="L1459" s="39"/>
      <c r="M1459" s="39"/>
    </row>
    <row r="1460" spans="1:15" ht="30.2" customHeight="1" x14ac:dyDescent="0.3">
      <c r="A1460" s="352" t="s">
        <v>32</v>
      </c>
      <c r="B1460" s="233"/>
      <c r="C1460" s="233"/>
      <c r="D1460" s="354">
        <f ca="1">imzatarihi</f>
        <v>46091</v>
      </c>
      <c r="E1460" s="379" t="s">
        <v>33</v>
      </c>
      <c r="F1460" s="355" t="str">
        <f>IF(kurulusyetkilisi&gt;0,kurulusyetkilisi,"")</f>
        <v/>
      </c>
      <c r="G1460" s="46"/>
      <c r="H1460" s="46"/>
      <c r="I1460" s="46"/>
      <c r="J1460" s="46"/>
      <c r="K1460" s="68"/>
      <c r="L1460" s="39"/>
      <c r="M1460" s="39"/>
    </row>
    <row r="1461" spans="1:15" ht="30.2" customHeight="1" x14ac:dyDescent="0.3">
      <c r="A1461" s="46"/>
      <c r="B1461" s="46"/>
      <c r="C1461" s="46"/>
      <c r="D1461" s="234"/>
      <c r="E1461" s="379" t="s">
        <v>34</v>
      </c>
      <c r="F1461" s="46"/>
      <c r="G1461" s="46"/>
      <c r="H1461" s="233"/>
      <c r="I1461" s="46"/>
      <c r="J1461" s="46"/>
      <c r="K1461" s="68"/>
      <c r="L1461" s="39"/>
      <c r="M1461" s="39"/>
    </row>
    <row r="1462" spans="1:15" ht="30.2" customHeight="1" x14ac:dyDescent="0.25">
      <c r="A1462" s="46"/>
      <c r="B1462" s="46"/>
      <c r="C1462" s="46"/>
      <c r="D1462" s="46"/>
      <c r="E1462" s="46"/>
      <c r="F1462" s="46"/>
      <c r="G1462" s="46"/>
      <c r="H1462" s="46"/>
      <c r="I1462" s="46"/>
      <c r="J1462" s="46"/>
      <c r="K1462" s="68"/>
      <c r="L1462" s="39"/>
      <c r="M1462" s="39"/>
    </row>
    <row r="1463" spans="1:15" ht="30.2" customHeight="1" x14ac:dyDescent="0.25">
      <c r="A1463" s="555" t="s">
        <v>105</v>
      </c>
      <c r="B1463" s="555"/>
      <c r="C1463" s="555"/>
      <c r="D1463" s="555"/>
      <c r="E1463" s="555"/>
      <c r="F1463" s="555"/>
      <c r="G1463" s="555"/>
      <c r="H1463" s="555"/>
      <c r="I1463" s="555"/>
      <c r="J1463" s="555"/>
      <c r="K1463" s="66"/>
      <c r="L1463" s="39"/>
      <c r="M1463" s="39"/>
    </row>
    <row r="1464" spans="1:15" ht="30.2" customHeight="1" x14ac:dyDescent="0.25">
      <c r="A1464" s="508" t="str">
        <f>IF(YilDonem&lt;&gt;"",CONCATENATE(YilDonem," dönemine aittir."),"")</f>
        <v/>
      </c>
      <c r="B1464" s="508"/>
      <c r="C1464" s="508"/>
      <c r="D1464" s="508"/>
      <c r="E1464" s="508"/>
      <c r="F1464" s="508"/>
      <c r="G1464" s="508"/>
      <c r="H1464" s="508"/>
      <c r="I1464" s="508"/>
      <c r="J1464" s="508"/>
      <c r="K1464" s="66"/>
      <c r="L1464" s="39"/>
      <c r="M1464" s="39"/>
    </row>
    <row r="1465" spans="1:15" ht="30.2" customHeight="1" thickBot="1" x14ac:dyDescent="0.3">
      <c r="A1465" s="545" t="s">
        <v>129</v>
      </c>
      <c r="B1465" s="545"/>
      <c r="C1465" s="545"/>
      <c r="D1465" s="545"/>
      <c r="E1465" s="545"/>
      <c r="F1465" s="545"/>
      <c r="G1465" s="545"/>
      <c r="H1465" s="545"/>
      <c r="I1465" s="545"/>
      <c r="J1465" s="545"/>
      <c r="K1465" s="66"/>
      <c r="L1465" s="39"/>
      <c r="M1465" s="39"/>
    </row>
    <row r="1466" spans="1:15" ht="30.2" customHeight="1" thickBot="1" x14ac:dyDescent="0.3">
      <c r="A1466" s="546" t="s">
        <v>167</v>
      </c>
      <c r="B1466" s="547"/>
      <c r="C1466" s="547"/>
      <c r="D1466" s="548"/>
      <c r="E1466" s="546" t="str">
        <f>IF(ProjeNo&gt;0,ProjeNo,"")</f>
        <v/>
      </c>
      <c r="F1466" s="547"/>
      <c r="G1466" s="547"/>
      <c r="H1466" s="547"/>
      <c r="I1466" s="547"/>
      <c r="J1466" s="548"/>
      <c r="K1466" s="66"/>
      <c r="L1466" s="39"/>
      <c r="M1466" s="39"/>
    </row>
    <row r="1467" spans="1:15" ht="30.2" customHeight="1" thickBot="1" x14ac:dyDescent="0.3">
      <c r="A1467" s="549" t="s">
        <v>168</v>
      </c>
      <c r="B1467" s="550"/>
      <c r="C1467" s="550"/>
      <c r="D1467" s="551"/>
      <c r="E1467" s="552" t="str">
        <f>IF(ProjeAdi&gt;0,ProjeAdi,"")</f>
        <v/>
      </c>
      <c r="F1467" s="553"/>
      <c r="G1467" s="553"/>
      <c r="H1467" s="553"/>
      <c r="I1467" s="553"/>
      <c r="J1467" s="554"/>
      <c r="K1467" s="66"/>
      <c r="L1467" s="39"/>
      <c r="M1467" s="39"/>
    </row>
    <row r="1468" spans="1:15" s="26" customFormat="1" ht="30.2" customHeight="1" thickBot="1" x14ac:dyDescent="0.3">
      <c r="A1468" s="543" t="s">
        <v>3</v>
      </c>
      <c r="B1468" s="543" t="s">
        <v>182</v>
      </c>
      <c r="C1468" s="543" t="s">
        <v>183</v>
      </c>
      <c r="D1468" s="543" t="s">
        <v>102</v>
      </c>
      <c r="E1468" s="543" t="s">
        <v>103</v>
      </c>
      <c r="F1468" s="543" t="s">
        <v>104</v>
      </c>
      <c r="G1468" s="543" t="s">
        <v>82</v>
      </c>
      <c r="H1468" s="543" t="s">
        <v>83</v>
      </c>
      <c r="I1468" s="363" t="s">
        <v>84</v>
      </c>
      <c r="J1468" s="363" t="s">
        <v>84</v>
      </c>
      <c r="K1468" s="67"/>
      <c r="L1468" s="40"/>
      <c r="M1468" s="40"/>
      <c r="N1468" s="70"/>
      <c r="O1468" s="70"/>
    </row>
    <row r="1469" spans="1:15" ht="30.2" customHeight="1" thickBot="1" x14ac:dyDescent="0.3">
      <c r="A1469" s="559"/>
      <c r="B1469" s="544"/>
      <c r="C1469" s="544"/>
      <c r="D1469" s="559"/>
      <c r="E1469" s="559"/>
      <c r="F1469" s="559"/>
      <c r="G1469" s="559"/>
      <c r="H1469" s="559"/>
      <c r="I1469" s="395" t="s">
        <v>85</v>
      </c>
      <c r="J1469" s="395" t="s">
        <v>88</v>
      </c>
      <c r="K1469" s="66"/>
      <c r="L1469" s="39"/>
      <c r="M1469" s="39"/>
    </row>
    <row r="1470" spans="1:15" ht="30.2" customHeight="1" x14ac:dyDescent="0.25">
      <c r="A1470" s="388">
        <v>861</v>
      </c>
      <c r="B1470" s="290"/>
      <c r="C1470" s="277"/>
      <c r="D1470" s="291"/>
      <c r="E1470" s="27"/>
      <c r="F1470" s="41"/>
      <c r="G1470" s="28"/>
      <c r="H1470" s="212"/>
      <c r="I1470" s="198"/>
      <c r="J1470" s="186"/>
      <c r="K1470" s="113" t="str">
        <f>IF(AND(COUNTA(D1470:F1470)&gt;0,L1470=1),"Belge Tarihi,Belge Numarası ve KDV Dahil Tutar doldurulduktan sonra KDV Hariç Tutar doldurulabilir.","")</f>
        <v/>
      </c>
      <c r="L1470" s="115">
        <f>IF(COUNTA(G1470:H1470)+COUNTA(J1470)=3,0,1)</f>
        <v>1</v>
      </c>
      <c r="M1470" s="114">
        <f>IF(L1470=1,0,100000000)</f>
        <v>0</v>
      </c>
    </row>
    <row r="1471" spans="1:15" ht="30.2" customHeight="1" x14ac:dyDescent="0.25">
      <c r="A1471" s="390">
        <v>862</v>
      </c>
      <c r="B1471" s="292"/>
      <c r="C1471" s="278"/>
      <c r="D1471" s="293"/>
      <c r="E1471" s="19"/>
      <c r="F1471" s="20"/>
      <c r="G1471" s="42"/>
      <c r="H1471" s="213"/>
      <c r="I1471" s="199"/>
      <c r="J1471" s="193"/>
      <c r="K1471" s="113" t="str">
        <f t="shared" ref="K1471:K1489" si="129">IF(AND(COUNTA(D1471:F1471)&gt;0,L1471=1),"Belge Tarihi,Belge Numarası ve KDV Dahil Tutar doldurulduktan sonra KDV Hariç Tutar doldurulabilir.","")</f>
        <v/>
      </c>
      <c r="L1471" s="115">
        <f t="shared" ref="L1471:L1489" si="130">IF(COUNTA(G1471:H1471)+COUNTA(J1471)=3,0,1)</f>
        <v>1</v>
      </c>
      <c r="M1471" s="114">
        <f t="shared" ref="M1471:M1489" si="131">IF(L1471=1,0,100000000)</f>
        <v>0</v>
      </c>
    </row>
    <row r="1472" spans="1:15" ht="30.2" customHeight="1" x14ac:dyDescent="0.25">
      <c r="A1472" s="390">
        <v>863</v>
      </c>
      <c r="B1472" s="292"/>
      <c r="C1472" s="278"/>
      <c r="D1472" s="293"/>
      <c r="E1472" s="19"/>
      <c r="F1472" s="20"/>
      <c r="G1472" s="42"/>
      <c r="H1472" s="213"/>
      <c r="I1472" s="199"/>
      <c r="J1472" s="193"/>
      <c r="K1472" s="113" t="str">
        <f t="shared" si="129"/>
        <v/>
      </c>
      <c r="L1472" s="115">
        <f t="shared" si="130"/>
        <v>1</v>
      </c>
      <c r="M1472" s="114">
        <f t="shared" si="131"/>
        <v>0</v>
      </c>
    </row>
    <row r="1473" spans="1:13" ht="30.2" customHeight="1" x14ac:dyDescent="0.25">
      <c r="A1473" s="390">
        <v>864</v>
      </c>
      <c r="B1473" s="292"/>
      <c r="C1473" s="278"/>
      <c r="D1473" s="293"/>
      <c r="E1473" s="19"/>
      <c r="F1473" s="20"/>
      <c r="G1473" s="42"/>
      <c r="H1473" s="213"/>
      <c r="I1473" s="199"/>
      <c r="J1473" s="193"/>
      <c r="K1473" s="113" t="str">
        <f t="shared" si="129"/>
        <v/>
      </c>
      <c r="L1473" s="115">
        <f t="shared" si="130"/>
        <v>1</v>
      </c>
      <c r="M1473" s="114">
        <f t="shared" si="131"/>
        <v>0</v>
      </c>
    </row>
    <row r="1474" spans="1:13" ht="30.2" customHeight="1" x14ac:dyDescent="0.25">
      <c r="A1474" s="390">
        <v>865</v>
      </c>
      <c r="B1474" s="292"/>
      <c r="C1474" s="278"/>
      <c r="D1474" s="293"/>
      <c r="E1474" s="19"/>
      <c r="F1474" s="20"/>
      <c r="G1474" s="42"/>
      <c r="H1474" s="213"/>
      <c r="I1474" s="199"/>
      <c r="J1474" s="193"/>
      <c r="K1474" s="113" t="str">
        <f t="shared" si="129"/>
        <v/>
      </c>
      <c r="L1474" s="115">
        <f t="shared" si="130"/>
        <v>1</v>
      </c>
      <c r="M1474" s="114">
        <f t="shared" si="131"/>
        <v>0</v>
      </c>
    </row>
    <row r="1475" spans="1:13" ht="30.2" customHeight="1" x14ac:dyDescent="0.25">
      <c r="A1475" s="390">
        <v>866</v>
      </c>
      <c r="B1475" s="292"/>
      <c r="C1475" s="278"/>
      <c r="D1475" s="293"/>
      <c r="E1475" s="19"/>
      <c r="F1475" s="20"/>
      <c r="G1475" s="42"/>
      <c r="H1475" s="213"/>
      <c r="I1475" s="199"/>
      <c r="J1475" s="193"/>
      <c r="K1475" s="113" t="str">
        <f t="shared" si="129"/>
        <v/>
      </c>
      <c r="L1475" s="115">
        <f t="shared" si="130"/>
        <v>1</v>
      </c>
      <c r="M1475" s="114">
        <f t="shared" si="131"/>
        <v>0</v>
      </c>
    </row>
    <row r="1476" spans="1:13" ht="30.2" customHeight="1" x14ac:dyDescent="0.25">
      <c r="A1476" s="390">
        <v>867</v>
      </c>
      <c r="B1476" s="292"/>
      <c r="C1476" s="278"/>
      <c r="D1476" s="293"/>
      <c r="E1476" s="19"/>
      <c r="F1476" s="20"/>
      <c r="G1476" s="42"/>
      <c r="H1476" s="213"/>
      <c r="I1476" s="199"/>
      <c r="J1476" s="193"/>
      <c r="K1476" s="113" t="str">
        <f t="shared" si="129"/>
        <v/>
      </c>
      <c r="L1476" s="115">
        <f t="shared" si="130"/>
        <v>1</v>
      </c>
      <c r="M1476" s="114">
        <f t="shared" si="131"/>
        <v>0</v>
      </c>
    </row>
    <row r="1477" spans="1:13" ht="30.2" customHeight="1" x14ac:dyDescent="0.25">
      <c r="A1477" s="390">
        <v>868</v>
      </c>
      <c r="B1477" s="292"/>
      <c r="C1477" s="278"/>
      <c r="D1477" s="293"/>
      <c r="E1477" s="19"/>
      <c r="F1477" s="20"/>
      <c r="G1477" s="42"/>
      <c r="H1477" s="213"/>
      <c r="I1477" s="199"/>
      <c r="J1477" s="193"/>
      <c r="K1477" s="113" t="str">
        <f t="shared" si="129"/>
        <v/>
      </c>
      <c r="L1477" s="115">
        <f t="shared" si="130"/>
        <v>1</v>
      </c>
      <c r="M1477" s="114">
        <f t="shared" si="131"/>
        <v>0</v>
      </c>
    </row>
    <row r="1478" spans="1:13" ht="30.2" customHeight="1" x14ac:dyDescent="0.25">
      <c r="A1478" s="390">
        <v>869</v>
      </c>
      <c r="B1478" s="292"/>
      <c r="C1478" s="278"/>
      <c r="D1478" s="293"/>
      <c r="E1478" s="19"/>
      <c r="F1478" s="20"/>
      <c r="G1478" s="42"/>
      <c r="H1478" s="213"/>
      <c r="I1478" s="199"/>
      <c r="J1478" s="193"/>
      <c r="K1478" s="113" t="str">
        <f t="shared" si="129"/>
        <v/>
      </c>
      <c r="L1478" s="115">
        <f t="shared" si="130"/>
        <v>1</v>
      </c>
      <c r="M1478" s="114">
        <f t="shared" si="131"/>
        <v>0</v>
      </c>
    </row>
    <row r="1479" spans="1:13" ht="30.2" customHeight="1" x14ac:dyDescent="0.25">
      <c r="A1479" s="390">
        <v>870</v>
      </c>
      <c r="B1479" s="292"/>
      <c r="C1479" s="278"/>
      <c r="D1479" s="293"/>
      <c r="E1479" s="19"/>
      <c r="F1479" s="20"/>
      <c r="G1479" s="42"/>
      <c r="H1479" s="213"/>
      <c r="I1479" s="199"/>
      <c r="J1479" s="193"/>
      <c r="K1479" s="113" t="str">
        <f t="shared" si="129"/>
        <v/>
      </c>
      <c r="L1479" s="115">
        <f t="shared" si="130"/>
        <v>1</v>
      </c>
      <c r="M1479" s="114">
        <f t="shared" si="131"/>
        <v>0</v>
      </c>
    </row>
    <row r="1480" spans="1:13" ht="30.2" customHeight="1" x14ac:dyDescent="0.25">
      <c r="A1480" s="390">
        <v>871</v>
      </c>
      <c r="B1480" s="292"/>
      <c r="C1480" s="278"/>
      <c r="D1480" s="293"/>
      <c r="E1480" s="19"/>
      <c r="F1480" s="20"/>
      <c r="G1480" s="42"/>
      <c r="H1480" s="213"/>
      <c r="I1480" s="199"/>
      <c r="J1480" s="193"/>
      <c r="K1480" s="113" t="str">
        <f t="shared" si="129"/>
        <v/>
      </c>
      <c r="L1480" s="115">
        <f t="shared" si="130"/>
        <v>1</v>
      </c>
      <c r="M1480" s="114">
        <f t="shared" si="131"/>
        <v>0</v>
      </c>
    </row>
    <row r="1481" spans="1:13" ht="30.2" customHeight="1" x14ac:dyDescent="0.25">
      <c r="A1481" s="390">
        <v>872</v>
      </c>
      <c r="B1481" s="292"/>
      <c r="C1481" s="278"/>
      <c r="D1481" s="293"/>
      <c r="E1481" s="19"/>
      <c r="F1481" s="20"/>
      <c r="G1481" s="42"/>
      <c r="H1481" s="213"/>
      <c r="I1481" s="199"/>
      <c r="J1481" s="193"/>
      <c r="K1481" s="113" t="str">
        <f t="shared" si="129"/>
        <v/>
      </c>
      <c r="L1481" s="115">
        <f t="shared" si="130"/>
        <v>1</v>
      </c>
      <c r="M1481" s="114">
        <f t="shared" si="131"/>
        <v>0</v>
      </c>
    </row>
    <row r="1482" spans="1:13" ht="30.2" customHeight="1" x14ac:dyDescent="0.25">
      <c r="A1482" s="390">
        <v>873</v>
      </c>
      <c r="B1482" s="292"/>
      <c r="C1482" s="278"/>
      <c r="D1482" s="293"/>
      <c r="E1482" s="19"/>
      <c r="F1482" s="20"/>
      <c r="G1482" s="42"/>
      <c r="H1482" s="213"/>
      <c r="I1482" s="199"/>
      <c r="J1482" s="193"/>
      <c r="K1482" s="113" t="str">
        <f t="shared" si="129"/>
        <v/>
      </c>
      <c r="L1482" s="115">
        <f t="shared" si="130"/>
        <v>1</v>
      </c>
      <c r="M1482" s="114">
        <f t="shared" si="131"/>
        <v>0</v>
      </c>
    </row>
    <row r="1483" spans="1:13" ht="30.2" customHeight="1" x14ac:dyDescent="0.25">
      <c r="A1483" s="390">
        <v>874</v>
      </c>
      <c r="B1483" s="292"/>
      <c r="C1483" s="278"/>
      <c r="D1483" s="293"/>
      <c r="E1483" s="19"/>
      <c r="F1483" s="20"/>
      <c r="G1483" s="42"/>
      <c r="H1483" s="213"/>
      <c r="I1483" s="199"/>
      <c r="J1483" s="193"/>
      <c r="K1483" s="113" t="str">
        <f t="shared" si="129"/>
        <v/>
      </c>
      <c r="L1483" s="115">
        <f t="shared" si="130"/>
        <v>1</v>
      </c>
      <c r="M1483" s="114">
        <f t="shared" si="131"/>
        <v>0</v>
      </c>
    </row>
    <row r="1484" spans="1:13" ht="30.2" customHeight="1" x14ac:dyDescent="0.25">
      <c r="A1484" s="390">
        <v>875</v>
      </c>
      <c r="B1484" s="292"/>
      <c r="C1484" s="278"/>
      <c r="D1484" s="293"/>
      <c r="E1484" s="19"/>
      <c r="F1484" s="20"/>
      <c r="G1484" s="42"/>
      <c r="H1484" s="213"/>
      <c r="I1484" s="199"/>
      <c r="J1484" s="193"/>
      <c r="K1484" s="113" t="str">
        <f t="shared" si="129"/>
        <v/>
      </c>
      <c r="L1484" s="115">
        <f t="shared" si="130"/>
        <v>1</v>
      </c>
      <c r="M1484" s="114">
        <f t="shared" si="131"/>
        <v>0</v>
      </c>
    </row>
    <row r="1485" spans="1:13" ht="30.2" customHeight="1" x14ac:dyDescent="0.25">
      <c r="A1485" s="390">
        <v>876</v>
      </c>
      <c r="B1485" s="292"/>
      <c r="C1485" s="278"/>
      <c r="D1485" s="293"/>
      <c r="E1485" s="19"/>
      <c r="F1485" s="20"/>
      <c r="G1485" s="42"/>
      <c r="H1485" s="213"/>
      <c r="I1485" s="199"/>
      <c r="J1485" s="193"/>
      <c r="K1485" s="113" t="str">
        <f t="shared" si="129"/>
        <v/>
      </c>
      <c r="L1485" s="115">
        <f t="shared" si="130"/>
        <v>1</v>
      </c>
      <c r="M1485" s="114">
        <f t="shared" si="131"/>
        <v>0</v>
      </c>
    </row>
    <row r="1486" spans="1:13" ht="30.2" customHeight="1" x14ac:dyDescent="0.25">
      <c r="A1486" s="390">
        <v>877</v>
      </c>
      <c r="B1486" s="292"/>
      <c r="C1486" s="278"/>
      <c r="D1486" s="293"/>
      <c r="E1486" s="19"/>
      <c r="F1486" s="20"/>
      <c r="G1486" s="42"/>
      <c r="H1486" s="213"/>
      <c r="I1486" s="199"/>
      <c r="J1486" s="193"/>
      <c r="K1486" s="113" t="str">
        <f t="shared" si="129"/>
        <v/>
      </c>
      <c r="L1486" s="115">
        <f t="shared" si="130"/>
        <v>1</v>
      </c>
      <c r="M1486" s="114">
        <f t="shared" si="131"/>
        <v>0</v>
      </c>
    </row>
    <row r="1487" spans="1:13" ht="30.2" customHeight="1" x14ac:dyDescent="0.25">
      <c r="A1487" s="390">
        <v>878</v>
      </c>
      <c r="B1487" s="292"/>
      <c r="C1487" s="278"/>
      <c r="D1487" s="293"/>
      <c r="E1487" s="19"/>
      <c r="F1487" s="20"/>
      <c r="G1487" s="42"/>
      <c r="H1487" s="213"/>
      <c r="I1487" s="199"/>
      <c r="J1487" s="193"/>
      <c r="K1487" s="113" t="str">
        <f t="shared" si="129"/>
        <v/>
      </c>
      <c r="L1487" s="115">
        <f t="shared" si="130"/>
        <v>1</v>
      </c>
      <c r="M1487" s="114">
        <f t="shared" si="131"/>
        <v>0</v>
      </c>
    </row>
    <row r="1488" spans="1:13" ht="30.2" customHeight="1" x14ac:dyDescent="0.25">
      <c r="A1488" s="390">
        <v>879</v>
      </c>
      <c r="B1488" s="292"/>
      <c r="C1488" s="278"/>
      <c r="D1488" s="293"/>
      <c r="E1488" s="19"/>
      <c r="F1488" s="20"/>
      <c r="G1488" s="42"/>
      <c r="H1488" s="213"/>
      <c r="I1488" s="199"/>
      <c r="J1488" s="193"/>
      <c r="K1488" s="113" t="str">
        <f t="shared" si="129"/>
        <v/>
      </c>
      <c r="L1488" s="115">
        <f t="shared" si="130"/>
        <v>1</v>
      </c>
      <c r="M1488" s="114">
        <f t="shared" si="131"/>
        <v>0</v>
      </c>
    </row>
    <row r="1489" spans="1:15" ht="30.2" customHeight="1" thickBot="1" x14ac:dyDescent="0.3">
      <c r="A1489" s="391">
        <v>880</v>
      </c>
      <c r="B1489" s="294"/>
      <c r="C1489" s="279"/>
      <c r="D1489" s="295"/>
      <c r="E1489" s="21"/>
      <c r="F1489" s="22"/>
      <c r="G1489" s="44"/>
      <c r="H1489" s="214"/>
      <c r="I1489" s="200"/>
      <c r="J1489" s="194"/>
      <c r="K1489" s="113" t="str">
        <f t="shared" si="129"/>
        <v/>
      </c>
      <c r="L1489" s="115">
        <f t="shared" si="130"/>
        <v>1</v>
      </c>
      <c r="M1489" s="114">
        <f t="shared" si="131"/>
        <v>0</v>
      </c>
    </row>
    <row r="1490" spans="1:15" ht="30.2" customHeight="1" thickBot="1" x14ac:dyDescent="0.3">
      <c r="A1490" s="46"/>
      <c r="B1490" s="46"/>
      <c r="C1490" s="46"/>
      <c r="D1490" s="46"/>
      <c r="E1490" s="46"/>
      <c r="F1490" s="46"/>
      <c r="G1490" s="46"/>
      <c r="H1490" s="376" t="s">
        <v>35</v>
      </c>
      <c r="I1490" s="195">
        <f>SUM(I1470:I1489)+I1456</f>
        <v>0</v>
      </c>
      <c r="J1490" s="222"/>
      <c r="K1490" s="68"/>
      <c r="L1490" s="112">
        <f>IF(I1490&gt;I1456,ROW(A1496),0)</f>
        <v>0</v>
      </c>
      <c r="M1490" s="39"/>
      <c r="N1490" s="109">
        <f>IF(I1490&gt;I1456,ROW(A1496),0)</f>
        <v>0</v>
      </c>
    </row>
    <row r="1491" spans="1:15" ht="30.2" customHeight="1" x14ac:dyDescent="0.25">
      <c r="A1491" s="46"/>
      <c r="B1491" s="46"/>
      <c r="C1491" s="46"/>
      <c r="D1491" s="46"/>
      <c r="E1491" s="46"/>
      <c r="F1491" s="46"/>
      <c r="G1491" s="46"/>
      <c r="H1491" s="46"/>
      <c r="I1491" s="46"/>
      <c r="J1491" s="46"/>
      <c r="K1491" s="68"/>
      <c r="L1491" s="39"/>
      <c r="M1491" s="39"/>
    </row>
    <row r="1492" spans="1:15" ht="30.2" customHeight="1" x14ac:dyDescent="0.25">
      <c r="A1492" s="143" t="s">
        <v>136</v>
      </c>
      <c r="B1492" s="64"/>
      <c r="C1492" s="64"/>
      <c r="D1492" s="46"/>
      <c r="E1492" s="46"/>
      <c r="F1492" s="46"/>
      <c r="G1492" s="46"/>
      <c r="H1492" s="46"/>
      <c r="I1492" s="46"/>
      <c r="J1492" s="46"/>
      <c r="K1492" s="68"/>
      <c r="L1492" s="39"/>
      <c r="M1492" s="39"/>
    </row>
    <row r="1493" spans="1:15" ht="30.2" customHeight="1" x14ac:dyDescent="0.25">
      <c r="A1493" s="46"/>
      <c r="B1493" s="46"/>
      <c r="C1493" s="46"/>
      <c r="D1493" s="46"/>
      <c r="E1493" s="46"/>
      <c r="F1493" s="46"/>
      <c r="G1493" s="46"/>
      <c r="H1493" s="46"/>
      <c r="I1493" s="46"/>
      <c r="J1493" s="46"/>
      <c r="K1493" s="68"/>
      <c r="L1493" s="39"/>
      <c r="M1493" s="39"/>
    </row>
    <row r="1494" spans="1:15" ht="30.2" customHeight="1" x14ac:dyDescent="0.3">
      <c r="A1494" s="352" t="s">
        <v>32</v>
      </c>
      <c r="B1494" s="233"/>
      <c r="C1494" s="233"/>
      <c r="D1494" s="354">
        <f ca="1">imzatarihi</f>
        <v>46091</v>
      </c>
      <c r="E1494" s="379" t="s">
        <v>33</v>
      </c>
      <c r="F1494" s="355" t="str">
        <f>IF(kurulusyetkilisi&gt;0,kurulusyetkilisi,"")</f>
        <v/>
      </c>
      <c r="G1494" s="46"/>
      <c r="H1494" s="46"/>
      <c r="I1494" s="46"/>
      <c r="J1494" s="46"/>
      <c r="K1494" s="68"/>
      <c r="L1494" s="39"/>
      <c r="M1494" s="39"/>
    </row>
    <row r="1495" spans="1:15" ht="30.2" customHeight="1" x14ac:dyDescent="0.3">
      <c r="A1495" s="46"/>
      <c r="B1495" s="46"/>
      <c r="C1495" s="46"/>
      <c r="D1495" s="234"/>
      <c r="E1495" s="379" t="s">
        <v>34</v>
      </c>
      <c r="F1495" s="46"/>
      <c r="G1495" s="46"/>
      <c r="H1495" s="233"/>
      <c r="I1495" s="46"/>
      <c r="J1495" s="46"/>
      <c r="K1495" s="68"/>
      <c r="L1495" s="39"/>
      <c r="M1495" s="39"/>
    </row>
    <row r="1496" spans="1:15" ht="30.2" customHeight="1" x14ac:dyDescent="0.25">
      <c r="A1496" s="46"/>
      <c r="B1496" s="46"/>
      <c r="C1496" s="46"/>
      <c r="D1496" s="46"/>
      <c r="E1496" s="46"/>
      <c r="F1496" s="46"/>
      <c r="G1496" s="46"/>
      <c r="H1496" s="46"/>
      <c r="I1496" s="46"/>
      <c r="J1496" s="46"/>
      <c r="K1496" s="68"/>
      <c r="L1496" s="39"/>
      <c r="M1496" s="39"/>
    </row>
    <row r="1497" spans="1:15" ht="30.2" customHeight="1" x14ac:dyDescent="0.25">
      <c r="A1497" s="555" t="s">
        <v>105</v>
      </c>
      <c r="B1497" s="555"/>
      <c r="C1497" s="555"/>
      <c r="D1497" s="555"/>
      <c r="E1497" s="555"/>
      <c r="F1497" s="555"/>
      <c r="G1497" s="555"/>
      <c r="H1497" s="555"/>
      <c r="I1497" s="555"/>
      <c r="J1497" s="555"/>
      <c r="K1497" s="66"/>
      <c r="L1497" s="39"/>
      <c r="M1497" s="39"/>
    </row>
    <row r="1498" spans="1:15" ht="30.2" customHeight="1" x14ac:dyDescent="0.25">
      <c r="A1498" s="508" t="str">
        <f>IF(YilDonem&lt;&gt;"",CONCATENATE(YilDonem," dönemine aittir."),"")</f>
        <v/>
      </c>
      <c r="B1498" s="508"/>
      <c r="C1498" s="508"/>
      <c r="D1498" s="508"/>
      <c r="E1498" s="508"/>
      <c r="F1498" s="508"/>
      <c r="G1498" s="508"/>
      <c r="H1498" s="508"/>
      <c r="I1498" s="508"/>
      <c r="J1498" s="508"/>
      <c r="K1498" s="66"/>
      <c r="L1498" s="39"/>
      <c r="M1498" s="39"/>
    </row>
    <row r="1499" spans="1:15" ht="30.2" customHeight="1" thickBot="1" x14ac:dyDescent="0.3">
      <c r="A1499" s="545" t="s">
        <v>129</v>
      </c>
      <c r="B1499" s="545"/>
      <c r="C1499" s="545"/>
      <c r="D1499" s="545"/>
      <c r="E1499" s="545"/>
      <c r="F1499" s="545"/>
      <c r="G1499" s="545"/>
      <c r="H1499" s="545"/>
      <c r="I1499" s="545"/>
      <c r="J1499" s="545"/>
      <c r="K1499" s="66"/>
      <c r="L1499" s="39"/>
      <c r="M1499" s="39"/>
    </row>
    <row r="1500" spans="1:15" ht="30.2" customHeight="1" thickBot="1" x14ac:dyDescent="0.3">
      <c r="A1500" s="546" t="s">
        <v>167</v>
      </c>
      <c r="B1500" s="547"/>
      <c r="C1500" s="547"/>
      <c r="D1500" s="548"/>
      <c r="E1500" s="546" t="str">
        <f>IF(ProjeNo&gt;0,ProjeNo,"")</f>
        <v/>
      </c>
      <c r="F1500" s="547"/>
      <c r="G1500" s="547"/>
      <c r="H1500" s="547"/>
      <c r="I1500" s="547"/>
      <c r="J1500" s="548"/>
      <c r="K1500" s="66"/>
      <c r="L1500" s="39"/>
      <c r="M1500" s="39"/>
    </row>
    <row r="1501" spans="1:15" ht="30.2" customHeight="1" thickBot="1" x14ac:dyDescent="0.3">
      <c r="A1501" s="549" t="s">
        <v>168</v>
      </c>
      <c r="B1501" s="550"/>
      <c r="C1501" s="550"/>
      <c r="D1501" s="551"/>
      <c r="E1501" s="552" t="str">
        <f>IF(ProjeAdi&gt;0,ProjeAdi,"")</f>
        <v/>
      </c>
      <c r="F1501" s="553"/>
      <c r="G1501" s="553"/>
      <c r="H1501" s="553"/>
      <c r="I1501" s="553"/>
      <c r="J1501" s="554"/>
      <c r="K1501" s="66"/>
      <c r="L1501" s="39"/>
      <c r="M1501" s="39"/>
    </row>
    <row r="1502" spans="1:15" s="26" customFormat="1" ht="30.2" customHeight="1" thickBot="1" x14ac:dyDescent="0.3">
      <c r="A1502" s="543" t="s">
        <v>3</v>
      </c>
      <c r="B1502" s="543" t="s">
        <v>182</v>
      </c>
      <c r="C1502" s="543" t="s">
        <v>183</v>
      </c>
      <c r="D1502" s="543" t="s">
        <v>102</v>
      </c>
      <c r="E1502" s="543" t="s">
        <v>103</v>
      </c>
      <c r="F1502" s="543" t="s">
        <v>104</v>
      </c>
      <c r="G1502" s="543" t="s">
        <v>82</v>
      </c>
      <c r="H1502" s="543" t="s">
        <v>83</v>
      </c>
      <c r="I1502" s="363" t="s">
        <v>84</v>
      </c>
      <c r="J1502" s="363" t="s">
        <v>84</v>
      </c>
      <c r="K1502" s="67"/>
      <c r="L1502" s="40"/>
      <c r="M1502" s="40"/>
      <c r="N1502" s="70"/>
      <c r="O1502" s="70"/>
    </row>
    <row r="1503" spans="1:15" ht="30.2" customHeight="1" thickBot="1" x14ac:dyDescent="0.3">
      <c r="A1503" s="559"/>
      <c r="B1503" s="544"/>
      <c r="C1503" s="544"/>
      <c r="D1503" s="559"/>
      <c r="E1503" s="559"/>
      <c r="F1503" s="559"/>
      <c r="G1503" s="559"/>
      <c r="H1503" s="559"/>
      <c r="I1503" s="395" t="s">
        <v>85</v>
      </c>
      <c r="J1503" s="395" t="s">
        <v>88</v>
      </c>
      <c r="K1503" s="66"/>
      <c r="L1503" s="39"/>
      <c r="M1503" s="39"/>
    </row>
    <row r="1504" spans="1:15" ht="30.2" customHeight="1" x14ac:dyDescent="0.25">
      <c r="A1504" s="388">
        <v>881</v>
      </c>
      <c r="B1504" s="290"/>
      <c r="C1504" s="277"/>
      <c r="D1504" s="291"/>
      <c r="E1504" s="27"/>
      <c r="F1504" s="41"/>
      <c r="G1504" s="28"/>
      <c r="H1504" s="212"/>
      <c r="I1504" s="198"/>
      <c r="J1504" s="186"/>
      <c r="K1504" s="113" t="str">
        <f>IF(AND(COUNTA(D1504:F1504)&gt;0,L1504=1),"Belge Tarihi,Belge Numarası ve KDV Dahil Tutar doldurulduktan sonra KDV Hariç Tutar doldurulabilir.","")</f>
        <v/>
      </c>
      <c r="L1504" s="115">
        <f>IF(COUNTA(G1504:H1504)+COUNTA(J1504)=3,0,1)</f>
        <v>1</v>
      </c>
      <c r="M1504" s="114">
        <f>IF(L1504=1,0,100000000)</f>
        <v>0</v>
      </c>
    </row>
    <row r="1505" spans="1:13" ht="30.2" customHeight="1" x14ac:dyDescent="0.25">
      <c r="A1505" s="390">
        <v>882</v>
      </c>
      <c r="B1505" s="292"/>
      <c r="C1505" s="278"/>
      <c r="D1505" s="293"/>
      <c r="E1505" s="19"/>
      <c r="F1505" s="20"/>
      <c r="G1505" s="42"/>
      <c r="H1505" s="213"/>
      <c r="I1505" s="199"/>
      <c r="J1505" s="193"/>
      <c r="K1505" s="113" t="str">
        <f t="shared" ref="K1505:K1523" si="132">IF(AND(COUNTA(D1505:F1505)&gt;0,L1505=1),"Belge Tarihi,Belge Numarası ve KDV Dahil Tutar doldurulduktan sonra KDV Hariç Tutar doldurulabilir.","")</f>
        <v/>
      </c>
      <c r="L1505" s="115">
        <f t="shared" ref="L1505:L1523" si="133">IF(COUNTA(G1505:H1505)+COUNTA(J1505)=3,0,1)</f>
        <v>1</v>
      </c>
      <c r="M1505" s="114">
        <f t="shared" ref="M1505:M1523" si="134">IF(L1505=1,0,100000000)</f>
        <v>0</v>
      </c>
    </row>
    <row r="1506" spans="1:13" ht="30.2" customHeight="1" x14ac:dyDescent="0.25">
      <c r="A1506" s="390">
        <v>883</v>
      </c>
      <c r="B1506" s="292"/>
      <c r="C1506" s="278"/>
      <c r="D1506" s="293"/>
      <c r="E1506" s="19"/>
      <c r="F1506" s="20"/>
      <c r="G1506" s="42"/>
      <c r="H1506" s="213"/>
      <c r="I1506" s="199"/>
      <c r="J1506" s="193"/>
      <c r="K1506" s="113" t="str">
        <f t="shared" si="132"/>
        <v/>
      </c>
      <c r="L1506" s="115">
        <f t="shared" si="133"/>
        <v>1</v>
      </c>
      <c r="M1506" s="114">
        <f t="shared" si="134"/>
        <v>0</v>
      </c>
    </row>
    <row r="1507" spans="1:13" ht="30.2" customHeight="1" x14ac:dyDescent="0.25">
      <c r="A1507" s="390">
        <v>884</v>
      </c>
      <c r="B1507" s="292"/>
      <c r="C1507" s="278"/>
      <c r="D1507" s="293"/>
      <c r="E1507" s="19"/>
      <c r="F1507" s="20"/>
      <c r="G1507" s="42"/>
      <c r="H1507" s="213"/>
      <c r="I1507" s="199"/>
      <c r="J1507" s="193"/>
      <c r="K1507" s="113" t="str">
        <f t="shared" si="132"/>
        <v/>
      </c>
      <c r="L1507" s="115">
        <f t="shared" si="133"/>
        <v>1</v>
      </c>
      <c r="M1507" s="114">
        <f t="shared" si="134"/>
        <v>0</v>
      </c>
    </row>
    <row r="1508" spans="1:13" ht="30.2" customHeight="1" x14ac:dyDescent="0.25">
      <c r="A1508" s="390">
        <v>885</v>
      </c>
      <c r="B1508" s="292"/>
      <c r="C1508" s="278"/>
      <c r="D1508" s="293"/>
      <c r="E1508" s="19"/>
      <c r="F1508" s="20"/>
      <c r="G1508" s="42"/>
      <c r="H1508" s="213"/>
      <c r="I1508" s="199"/>
      <c r="J1508" s="193"/>
      <c r="K1508" s="113" t="str">
        <f t="shared" si="132"/>
        <v/>
      </c>
      <c r="L1508" s="115">
        <f t="shared" si="133"/>
        <v>1</v>
      </c>
      <c r="M1508" s="114">
        <f t="shared" si="134"/>
        <v>0</v>
      </c>
    </row>
    <row r="1509" spans="1:13" ht="30.2" customHeight="1" x14ac:dyDescent="0.25">
      <c r="A1509" s="390">
        <v>886</v>
      </c>
      <c r="B1509" s="292"/>
      <c r="C1509" s="278"/>
      <c r="D1509" s="293"/>
      <c r="E1509" s="19"/>
      <c r="F1509" s="20"/>
      <c r="G1509" s="42"/>
      <c r="H1509" s="213"/>
      <c r="I1509" s="199"/>
      <c r="J1509" s="193"/>
      <c r="K1509" s="113" t="str">
        <f t="shared" si="132"/>
        <v/>
      </c>
      <c r="L1509" s="115">
        <f t="shared" si="133"/>
        <v>1</v>
      </c>
      <c r="M1509" s="114">
        <f t="shared" si="134"/>
        <v>0</v>
      </c>
    </row>
    <row r="1510" spans="1:13" ht="30.2" customHeight="1" x14ac:dyDescent="0.25">
      <c r="A1510" s="390">
        <v>887</v>
      </c>
      <c r="B1510" s="292"/>
      <c r="C1510" s="278"/>
      <c r="D1510" s="293"/>
      <c r="E1510" s="19"/>
      <c r="F1510" s="20"/>
      <c r="G1510" s="42"/>
      <c r="H1510" s="213"/>
      <c r="I1510" s="199"/>
      <c r="J1510" s="193"/>
      <c r="K1510" s="113" t="str">
        <f t="shared" si="132"/>
        <v/>
      </c>
      <c r="L1510" s="115">
        <f t="shared" si="133"/>
        <v>1</v>
      </c>
      <c r="M1510" s="114">
        <f t="shared" si="134"/>
        <v>0</v>
      </c>
    </row>
    <row r="1511" spans="1:13" ht="30.2" customHeight="1" x14ac:dyDescent="0.25">
      <c r="A1511" s="390">
        <v>888</v>
      </c>
      <c r="B1511" s="292"/>
      <c r="C1511" s="278"/>
      <c r="D1511" s="293"/>
      <c r="E1511" s="19"/>
      <c r="F1511" s="20"/>
      <c r="G1511" s="42"/>
      <c r="H1511" s="213"/>
      <c r="I1511" s="199"/>
      <c r="J1511" s="193"/>
      <c r="K1511" s="113" t="str">
        <f t="shared" si="132"/>
        <v/>
      </c>
      <c r="L1511" s="115">
        <f t="shared" si="133"/>
        <v>1</v>
      </c>
      <c r="M1511" s="114">
        <f t="shared" si="134"/>
        <v>0</v>
      </c>
    </row>
    <row r="1512" spans="1:13" ht="30.2" customHeight="1" x14ac:dyDescent="0.25">
      <c r="A1512" s="390">
        <v>889</v>
      </c>
      <c r="B1512" s="292"/>
      <c r="C1512" s="278"/>
      <c r="D1512" s="293"/>
      <c r="E1512" s="19"/>
      <c r="F1512" s="20"/>
      <c r="G1512" s="42"/>
      <c r="H1512" s="213"/>
      <c r="I1512" s="199"/>
      <c r="J1512" s="193"/>
      <c r="K1512" s="113" t="str">
        <f t="shared" si="132"/>
        <v/>
      </c>
      <c r="L1512" s="115">
        <f t="shared" si="133"/>
        <v>1</v>
      </c>
      <c r="M1512" s="114">
        <f t="shared" si="134"/>
        <v>0</v>
      </c>
    </row>
    <row r="1513" spans="1:13" ht="30.2" customHeight="1" x14ac:dyDescent="0.25">
      <c r="A1513" s="390">
        <v>890</v>
      </c>
      <c r="B1513" s="292"/>
      <c r="C1513" s="278"/>
      <c r="D1513" s="293"/>
      <c r="E1513" s="19"/>
      <c r="F1513" s="20"/>
      <c r="G1513" s="42"/>
      <c r="H1513" s="213"/>
      <c r="I1513" s="199"/>
      <c r="J1513" s="193"/>
      <c r="K1513" s="113" t="str">
        <f t="shared" si="132"/>
        <v/>
      </c>
      <c r="L1513" s="115">
        <f t="shared" si="133"/>
        <v>1</v>
      </c>
      <c r="M1513" s="114">
        <f t="shared" si="134"/>
        <v>0</v>
      </c>
    </row>
    <row r="1514" spans="1:13" ht="30.2" customHeight="1" x14ac:dyDescent="0.25">
      <c r="A1514" s="390">
        <v>891</v>
      </c>
      <c r="B1514" s="292"/>
      <c r="C1514" s="278"/>
      <c r="D1514" s="293"/>
      <c r="E1514" s="19"/>
      <c r="F1514" s="20"/>
      <c r="G1514" s="42"/>
      <c r="H1514" s="213"/>
      <c r="I1514" s="199"/>
      <c r="J1514" s="193"/>
      <c r="K1514" s="113" t="str">
        <f t="shared" si="132"/>
        <v/>
      </c>
      <c r="L1514" s="115">
        <f t="shared" si="133"/>
        <v>1</v>
      </c>
      <c r="M1514" s="114">
        <f t="shared" si="134"/>
        <v>0</v>
      </c>
    </row>
    <row r="1515" spans="1:13" ht="30.2" customHeight="1" x14ac:dyDescent="0.25">
      <c r="A1515" s="390">
        <v>892</v>
      </c>
      <c r="B1515" s="292"/>
      <c r="C1515" s="278"/>
      <c r="D1515" s="293"/>
      <c r="E1515" s="19"/>
      <c r="F1515" s="20"/>
      <c r="G1515" s="42"/>
      <c r="H1515" s="213"/>
      <c r="I1515" s="199"/>
      <c r="J1515" s="193"/>
      <c r="K1515" s="113" t="str">
        <f t="shared" si="132"/>
        <v/>
      </c>
      <c r="L1515" s="115">
        <f t="shared" si="133"/>
        <v>1</v>
      </c>
      <c r="M1515" s="114">
        <f t="shared" si="134"/>
        <v>0</v>
      </c>
    </row>
    <row r="1516" spans="1:13" ht="30.2" customHeight="1" x14ac:dyDescent="0.25">
      <c r="A1516" s="390">
        <v>893</v>
      </c>
      <c r="B1516" s="292"/>
      <c r="C1516" s="278"/>
      <c r="D1516" s="293"/>
      <c r="E1516" s="19"/>
      <c r="F1516" s="20"/>
      <c r="G1516" s="42"/>
      <c r="H1516" s="213"/>
      <c r="I1516" s="199"/>
      <c r="J1516" s="193"/>
      <c r="K1516" s="113" t="str">
        <f t="shared" si="132"/>
        <v/>
      </c>
      <c r="L1516" s="115">
        <f t="shared" si="133"/>
        <v>1</v>
      </c>
      <c r="M1516" s="114">
        <f t="shared" si="134"/>
        <v>0</v>
      </c>
    </row>
    <row r="1517" spans="1:13" ht="30.2" customHeight="1" x14ac:dyDescent="0.25">
      <c r="A1517" s="390">
        <v>894</v>
      </c>
      <c r="B1517" s="292"/>
      <c r="C1517" s="278"/>
      <c r="D1517" s="293"/>
      <c r="E1517" s="19"/>
      <c r="F1517" s="20"/>
      <c r="G1517" s="42"/>
      <c r="H1517" s="213"/>
      <c r="I1517" s="199"/>
      <c r="J1517" s="193"/>
      <c r="K1517" s="113" t="str">
        <f t="shared" si="132"/>
        <v/>
      </c>
      <c r="L1517" s="115">
        <f t="shared" si="133"/>
        <v>1</v>
      </c>
      <c r="M1517" s="114">
        <f t="shared" si="134"/>
        <v>0</v>
      </c>
    </row>
    <row r="1518" spans="1:13" ht="30.2" customHeight="1" x14ac:dyDescent="0.25">
      <c r="A1518" s="390">
        <v>895</v>
      </c>
      <c r="B1518" s="292"/>
      <c r="C1518" s="278"/>
      <c r="D1518" s="293"/>
      <c r="E1518" s="19"/>
      <c r="F1518" s="20"/>
      <c r="G1518" s="42"/>
      <c r="H1518" s="213"/>
      <c r="I1518" s="199"/>
      <c r="J1518" s="193"/>
      <c r="K1518" s="113" t="str">
        <f t="shared" si="132"/>
        <v/>
      </c>
      <c r="L1518" s="115">
        <f t="shared" si="133"/>
        <v>1</v>
      </c>
      <c r="M1518" s="114">
        <f t="shared" si="134"/>
        <v>0</v>
      </c>
    </row>
    <row r="1519" spans="1:13" ht="30.2" customHeight="1" x14ac:dyDescent="0.25">
      <c r="A1519" s="390">
        <v>896</v>
      </c>
      <c r="B1519" s="292"/>
      <c r="C1519" s="278"/>
      <c r="D1519" s="293"/>
      <c r="E1519" s="19"/>
      <c r="F1519" s="20"/>
      <c r="G1519" s="42"/>
      <c r="H1519" s="213"/>
      <c r="I1519" s="199"/>
      <c r="J1519" s="193"/>
      <c r="K1519" s="113" t="str">
        <f t="shared" si="132"/>
        <v/>
      </c>
      <c r="L1519" s="115">
        <f t="shared" si="133"/>
        <v>1</v>
      </c>
      <c r="M1519" s="114">
        <f t="shared" si="134"/>
        <v>0</v>
      </c>
    </row>
    <row r="1520" spans="1:13" ht="30.2" customHeight="1" x14ac:dyDescent="0.25">
      <c r="A1520" s="390">
        <v>897</v>
      </c>
      <c r="B1520" s="292"/>
      <c r="C1520" s="278"/>
      <c r="D1520" s="293"/>
      <c r="E1520" s="19"/>
      <c r="F1520" s="20"/>
      <c r="G1520" s="42"/>
      <c r="H1520" s="213"/>
      <c r="I1520" s="199"/>
      <c r="J1520" s="193"/>
      <c r="K1520" s="113" t="str">
        <f t="shared" si="132"/>
        <v/>
      </c>
      <c r="L1520" s="115">
        <f t="shared" si="133"/>
        <v>1</v>
      </c>
      <c r="M1520" s="114">
        <f t="shared" si="134"/>
        <v>0</v>
      </c>
    </row>
    <row r="1521" spans="1:15" ht="30.2" customHeight="1" x14ac:dyDescent="0.25">
      <c r="A1521" s="390">
        <v>898</v>
      </c>
      <c r="B1521" s="292"/>
      <c r="C1521" s="278"/>
      <c r="D1521" s="293"/>
      <c r="E1521" s="19"/>
      <c r="F1521" s="20"/>
      <c r="G1521" s="42"/>
      <c r="H1521" s="213"/>
      <c r="I1521" s="199"/>
      <c r="J1521" s="193"/>
      <c r="K1521" s="113" t="str">
        <f t="shared" si="132"/>
        <v/>
      </c>
      <c r="L1521" s="115">
        <f t="shared" si="133"/>
        <v>1</v>
      </c>
      <c r="M1521" s="114">
        <f t="shared" si="134"/>
        <v>0</v>
      </c>
    </row>
    <row r="1522" spans="1:15" ht="30.2" customHeight="1" x14ac:dyDescent="0.25">
      <c r="A1522" s="390">
        <v>899</v>
      </c>
      <c r="B1522" s="292"/>
      <c r="C1522" s="278"/>
      <c r="D1522" s="293"/>
      <c r="E1522" s="19"/>
      <c r="F1522" s="20"/>
      <c r="G1522" s="42"/>
      <c r="H1522" s="213"/>
      <c r="I1522" s="199"/>
      <c r="J1522" s="193"/>
      <c r="K1522" s="113" t="str">
        <f t="shared" si="132"/>
        <v/>
      </c>
      <c r="L1522" s="115">
        <f t="shared" si="133"/>
        <v>1</v>
      </c>
      <c r="M1522" s="114">
        <f t="shared" si="134"/>
        <v>0</v>
      </c>
    </row>
    <row r="1523" spans="1:15" ht="30.2" customHeight="1" thickBot="1" x14ac:dyDescent="0.3">
      <c r="A1523" s="391">
        <v>900</v>
      </c>
      <c r="B1523" s="294"/>
      <c r="C1523" s="279"/>
      <c r="D1523" s="295"/>
      <c r="E1523" s="21"/>
      <c r="F1523" s="22"/>
      <c r="G1523" s="44"/>
      <c r="H1523" s="214"/>
      <c r="I1523" s="200"/>
      <c r="J1523" s="194"/>
      <c r="K1523" s="113" t="str">
        <f t="shared" si="132"/>
        <v/>
      </c>
      <c r="L1523" s="115">
        <f t="shared" si="133"/>
        <v>1</v>
      </c>
      <c r="M1523" s="114">
        <f t="shared" si="134"/>
        <v>0</v>
      </c>
    </row>
    <row r="1524" spans="1:15" ht="30.2" customHeight="1" thickBot="1" x14ac:dyDescent="0.3">
      <c r="A1524" s="46"/>
      <c r="B1524" s="46"/>
      <c r="C1524" s="46"/>
      <c r="D1524" s="46"/>
      <c r="E1524" s="46"/>
      <c r="F1524" s="46"/>
      <c r="G1524" s="46"/>
      <c r="H1524" s="376" t="s">
        <v>35</v>
      </c>
      <c r="I1524" s="195">
        <f>SUM(I1504:I1523)+I1490</f>
        <v>0</v>
      </c>
      <c r="J1524" s="222"/>
      <c r="K1524" s="68"/>
      <c r="L1524" s="112">
        <f>IF(I1524&gt;I1490,ROW(A1530),0)</f>
        <v>0</v>
      </c>
      <c r="M1524" s="39"/>
      <c r="N1524" s="109">
        <f>IF(I1524&gt;I1490,ROW(A1530),0)</f>
        <v>0</v>
      </c>
    </row>
    <row r="1525" spans="1:15" ht="30.2" customHeight="1" x14ac:dyDescent="0.25">
      <c r="A1525" s="46"/>
      <c r="B1525" s="46"/>
      <c r="C1525" s="46"/>
      <c r="D1525" s="46"/>
      <c r="E1525" s="46"/>
      <c r="F1525" s="46"/>
      <c r="G1525" s="46"/>
      <c r="H1525" s="46"/>
      <c r="I1525" s="46"/>
      <c r="J1525" s="46"/>
      <c r="K1525" s="68"/>
      <c r="L1525" s="39"/>
      <c r="M1525" s="39"/>
    </row>
    <row r="1526" spans="1:15" ht="30.2" customHeight="1" x14ac:dyDescent="0.25">
      <c r="A1526" s="143" t="s">
        <v>136</v>
      </c>
      <c r="B1526" s="64"/>
      <c r="C1526" s="64"/>
      <c r="D1526" s="46"/>
      <c r="E1526" s="46"/>
      <c r="F1526" s="46"/>
      <c r="G1526" s="46"/>
      <c r="H1526" s="46"/>
      <c r="I1526" s="46"/>
      <c r="J1526" s="46"/>
      <c r="K1526" s="68"/>
      <c r="L1526" s="39"/>
      <c r="M1526" s="39"/>
    </row>
    <row r="1527" spans="1:15" ht="30.2" customHeight="1" x14ac:dyDescent="0.25">
      <c r="A1527" s="46"/>
      <c r="B1527" s="46"/>
      <c r="C1527" s="46"/>
      <c r="D1527" s="46"/>
      <c r="E1527" s="46"/>
      <c r="F1527" s="46"/>
      <c r="G1527" s="46"/>
      <c r="H1527" s="46"/>
      <c r="I1527" s="46"/>
      <c r="J1527" s="46"/>
      <c r="K1527" s="68"/>
      <c r="L1527" s="39"/>
      <c r="M1527" s="39"/>
    </row>
    <row r="1528" spans="1:15" ht="30.2" customHeight="1" x14ac:dyDescent="0.3">
      <c r="A1528" s="352" t="s">
        <v>32</v>
      </c>
      <c r="B1528" s="233"/>
      <c r="C1528" s="233"/>
      <c r="D1528" s="354">
        <f ca="1">imzatarihi</f>
        <v>46091</v>
      </c>
      <c r="E1528" s="379" t="s">
        <v>33</v>
      </c>
      <c r="F1528" s="355" t="str">
        <f>IF(kurulusyetkilisi&gt;0,kurulusyetkilisi,"")</f>
        <v/>
      </c>
      <c r="G1528" s="46"/>
      <c r="H1528" s="46"/>
      <c r="I1528" s="46"/>
      <c r="J1528" s="46"/>
      <c r="K1528" s="68"/>
      <c r="L1528" s="39"/>
      <c r="M1528" s="39"/>
    </row>
    <row r="1529" spans="1:15" ht="30.2" customHeight="1" x14ac:dyDescent="0.3">
      <c r="A1529" s="46"/>
      <c r="B1529" s="46"/>
      <c r="C1529" s="46"/>
      <c r="D1529" s="234"/>
      <c r="E1529" s="379" t="s">
        <v>34</v>
      </c>
      <c r="F1529" s="46"/>
      <c r="G1529" s="46"/>
      <c r="H1529" s="233"/>
      <c r="I1529" s="46"/>
      <c r="J1529" s="46"/>
      <c r="K1529" s="68"/>
      <c r="L1529" s="39"/>
      <c r="M1529" s="39"/>
    </row>
    <row r="1530" spans="1:15" ht="30.2" customHeight="1" x14ac:dyDescent="0.25">
      <c r="A1530" s="46"/>
      <c r="B1530" s="46"/>
      <c r="C1530" s="46"/>
      <c r="D1530" s="46"/>
      <c r="E1530" s="46"/>
      <c r="F1530" s="46"/>
      <c r="G1530" s="46"/>
      <c r="H1530" s="46"/>
      <c r="I1530" s="46"/>
      <c r="J1530" s="46"/>
      <c r="K1530" s="68"/>
      <c r="L1530" s="39"/>
      <c r="M1530" s="39"/>
    </row>
    <row r="1531" spans="1:15" ht="30.2" customHeight="1" x14ac:dyDescent="0.25">
      <c r="A1531" s="555" t="s">
        <v>105</v>
      </c>
      <c r="B1531" s="555"/>
      <c r="C1531" s="555"/>
      <c r="D1531" s="555"/>
      <c r="E1531" s="555"/>
      <c r="F1531" s="555"/>
      <c r="G1531" s="555"/>
      <c r="H1531" s="555"/>
      <c r="I1531" s="555"/>
      <c r="J1531" s="555"/>
      <c r="K1531" s="66"/>
      <c r="L1531" s="39"/>
      <c r="M1531" s="39"/>
    </row>
    <row r="1532" spans="1:15" ht="30.2" customHeight="1" x14ac:dyDescent="0.25">
      <c r="A1532" s="508" t="str">
        <f>IF(YilDonem&lt;&gt;"",CONCATENATE(YilDonem," dönemine aittir."),"")</f>
        <v/>
      </c>
      <c r="B1532" s="508"/>
      <c r="C1532" s="508"/>
      <c r="D1532" s="508"/>
      <c r="E1532" s="508"/>
      <c r="F1532" s="508"/>
      <c r="G1532" s="508"/>
      <c r="H1532" s="508"/>
      <c r="I1532" s="508"/>
      <c r="J1532" s="508"/>
      <c r="K1532" s="66"/>
      <c r="L1532" s="39"/>
      <c r="M1532" s="39"/>
    </row>
    <row r="1533" spans="1:15" ht="30.2" customHeight="1" thickBot="1" x14ac:dyDescent="0.3">
      <c r="A1533" s="545" t="s">
        <v>129</v>
      </c>
      <c r="B1533" s="545"/>
      <c r="C1533" s="545"/>
      <c r="D1533" s="545"/>
      <c r="E1533" s="545"/>
      <c r="F1533" s="545"/>
      <c r="G1533" s="545"/>
      <c r="H1533" s="545"/>
      <c r="I1533" s="545"/>
      <c r="J1533" s="545"/>
      <c r="K1533" s="66"/>
      <c r="L1533" s="39"/>
      <c r="M1533" s="39"/>
    </row>
    <row r="1534" spans="1:15" ht="30.2" customHeight="1" thickBot="1" x14ac:dyDescent="0.3">
      <c r="A1534" s="546" t="s">
        <v>167</v>
      </c>
      <c r="B1534" s="547"/>
      <c r="C1534" s="547"/>
      <c r="D1534" s="548"/>
      <c r="E1534" s="546" t="str">
        <f>IF(ProjeNo&gt;0,ProjeNo,"")</f>
        <v/>
      </c>
      <c r="F1534" s="547"/>
      <c r="G1534" s="547"/>
      <c r="H1534" s="547"/>
      <c r="I1534" s="547"/>
      <c r="J1534" s="548"/>
      <c r="K1534" s="66"/>
      <c r="L1534" s="39"/>
      <c r="M1534" s="39"/>
    </row>
    <row r="1535" spans="1:15" ht="30.2" customHeight="1" thickBot="1" x14ac:dyDescent="0.3">
      <c r="A1535" s="549" t="s">
        <v>168</v>
      </c>
      <c r="B1535" s="550"/>
      <c r="C1535" s="550"/>
      <c r="D1535" s="551"/>
      <c r="E1535" s="552" t="str">
        <f>IF(ProjeAdi&gt;0,ProjeAdi,"")</f>
        <v/>
      </c>
      <c r="F1535" s="553"/>
      <c r="G1535" s="553"/>
      <c r="H1535" s="553"/>
      <c r="I1535" s="553"/>
      <c r="J1535" s="554"/>
      <c r="K1535" s="66"/>
      <c r="L1535" s="39"/>
      <c r="M1535" s="39"/>
    </row>
    <row r="1536" spans="1:15" s="26" customFormat="1" ht="30.2" customHeight="1" thickBot="1" x14ac:dyDescent="0.3">
      <c r="A1536" s="543" t="s">
        <v>3</v>
      </c>
      <c r="B1536" s="543" t="s">
        <v>182</v>
      </c>
      <c r="C1536" s="543" t="s">
        <v>183</v>
      </c>
      <c r="D1536" s="543" t="s">
        <v>102</v>
      </c>
      <c r="E1536" s="543" t="s">
        <v>103</v>
      </c>
      <c r="F1536" s="543" t="s">
        <v>104</v>
      </c>
      <c r="G1536" s="543" t="s">
        <v>82</v>
      </c>
      <c r="H1536" s="543" t="s">
        <v>83</v>
      </c>
      <c r="I1536" s="363" t="s">
        <v>84</v>
      </c>
      <c r="J1536" s="363" t="s">
        <v>84</v>
      </c>
      <c r="K1536" s="67"/>
      <c r="L1536" s="40"/>
      <c r="M1536" s="40"/>
      <c r="N1536" s="70"/>
      <c r="O1536" s="70"/>
    </row>
    <row r="1537" spans="1:13" ht="30.2" customHeight="1" thickBot="1" x14ac:dyDescent="0.3">
      <c r="A1537" s="559"/>
      <c r="B1537" s="544"/>
      <c r="C1537" s="544"/>
      <c r="D1537" s="559"/>
      <c r="E1537" s="559"/>
      <c r="F1537" s="559"/>
      <c r="G1537" s="559"/>
      <c r="H1537" s="559"/>
      <c r="I1537" s="395" t="s">
        <v>85</v>
      </c>
      <c r="J1537" s="395" t="s">
        <v>88</v>
      </c>
      <c r="K1537" s="66"/>
      <c r="L1537" s="39"/>
      <c r="M1537" s="39"/>
    </row>
    <row r="1538" spans="1:13" ht="30.2" customHeight="1" x14ac:dyDescent="0.25">
      <c r="A1538" s="388">
        <v>901</v>
      </c>
      <c r="B1538" s="290"/>
      <c r="C1538" s="277"/>
      <c r="D1538" s="291"/>
      <c r="E1538" s="27"/>
      <c r="F1538" s="41"/>
      <c r="G1538" s="28"/>
      <c r="H1538" s="212"/>
      <c r="I1538" s="198"/>
      <c r="J1538" s="186"/>
      <c r="K1538" s="113" t="str">
        <f>IF(AND(COUNTA(D1538:F1538)&gt;0,L1538=1),"Belge Tarihi,Belge Numarası ve KDV Dahil Tutar doldurulduktan sonra KDV Hariç Tutar doldurulabilir.","")</f>
        <v/>
      </c>
      <c r="L1538" s="115">
        <f>IF(COUNTA(G1538:H1538)+COUNTA(J1538)=3,0,1)</f>
        <v>1</v>
      </c>
      <c r="M1538" s="114">
        <f>IF(L1538=1,0,100000000)</f>
        <v>0</v>
      </c>
    </row>
    <row r="1539" spans="1:13" ht="30.2" customHeight="1" x14ac:dyDescent="0.25">
      <c r="A1539" s="390">
        <v>902</v>
      </c>
      <c r="B1539" s="292"/>
      <c r="C1539" s="278"/>
      <c r="D1539" s="293"/>
      <c r="E1539" s="19"/>
      <c r="F1539" s="20"/>
      <c r="G1539" s="42"/>
      <c r="H1539" s="213"/>
      <c r="I1539" s="199"/>
      <c r="J1539" s="193"/>
      <c r="K1539" s="113" t="str">
        <f t="shared" ref="K1539:K1557" si="135">IF(AND(COUNTA(D1539:F1539)&gt;0,L1539=1),"Belge Tarihi,Belge Numarası ve KDV Dahil Tutar doldurulduktan sonra KDV Hariç Tutar doldurulabilir.","")</f>
        <v/>
      </c>
      <c r="L1539" s="115">
        <f t="shared" ref="L1539:L1557" si="136">IF(COUNTA(G1539:H1539)+COUNTA(J1539)=3,0,1)</f>
        <v>1</v>
      </c>
      <c r="M1539" s="114">
        <f t="shared" ref="M1539:M1557" si="137">IF(L1539=1,0,100000000)</f>
        <v>0</v>
      </c>
    </row>
    <row r="1540" spans="1:13" ht="30.2" customHeight="1" x14ac:dyDescent="0.25">
      <c r="A1540" s="390">
        <v>903</v>
      </c>
      <c r="B1540" s="292"/>
      <c r="C1540" s="278"/>
      <c r="D1540" s="293"/>
      <c r="E1540" s="19"/>
      <c r="F1540" s="20"/>
      <c r="G1540" s="42"/>
      <c r="H1540" s="213"/>
      <c r="I1540" s="199"/>
      <c r="J1540" s="193"/>
      <c r="K1540" s="113" t="str">
        <f t="shared" si="135"/>
        <v/>
      </c>
      <c r="L1540" s="115">
        <f t="shared" si="136"/>
        <v>1</v>
      </c>
      <c r="M1540" s="114">
        <f t="shared" si="137"/>
        <v>0</v>
      </c>
    </row>
    <row r="1541" spans="1:13" ht="30.2" customHeight="1" x14ac:dyDescent="0.25">
      <c r="A1541" s="390">
        <v>904</v>
      </c>
      <c r="B1541" s="292"/>
      <c r="C1541" s="278"/>
      <c r="D1541" s="293"/>
      <c r="E1541" s="19"/>
      <c r="F1541" s="20"/>
      <c r="G1541" s="42"/>
      <c r="H1541" s="213"/>
      <c r="I1541" s="199"/>
      <c r="J1541" s="193"/>
      <c r="K1541" s="113" t="str">
        <f t="shared" si="135"/>
        <v/>
      </c>
      <c r="L1541" s="115">
        <f t="shared" si="136"/>
        <v>1</v>
      </c>
      <c r="M1541" s="114">
        <f t="shared" si="137"/>
        <v>0</v>
      </c>
    </row>
    <row r="1542" spans="1:13" ht="30.2" customHeight="1" x14ac:dyDescent="0.25">
      <c r="A1542" s="390">
        <v>905</v>
      </c>
      <c r="B1542" s="292"/>
      <c r="C1542" s="278"/>
      <c r="D1542" s="293"/>
      <c r="E1542" s="19"/>
      <c r="F1542" s="20"/>
      <c r="G1542" s="42"/>
      <c r="H1542" s="213"/>
      <c r="I1542" s="199"/>
      <c r="J1542" s="193"/>
      <c r="K1542" s="113" t="str">
        <f t="shared" si="135"/>
        <v/>
      </c>
      <c r="L1542" s="115">
        <f t="shared" si="136"/>
        <v>1</v>
      </c>
      <c r="M1542" s="114">
        <f t="shared" si="137"/>
        <v>0</v>
      </c>
    </row>
    <row r="1543" spans="1:13" ht="30.2" customHeight="1" x14ac:dyDescent="0.25">
      <c r="A1543" s="390">
        <v>906</v>
      </c>
      <c r="B1543" s="292"/>
      <c r="C1543" s="278"/>
      <c r="D1543" s="293"/>
      <c r="E1543" s="19"/>
      <c r="F1543" s="20"/>
      <c r="G1543" s="42"/>
      <c r="H1543" s="213"/>
      <c r="I1543" s="199"/>
      <c r="J1543" s="193"/>
      <c r="K1543" s="113" t="str">
        <f t="shared" si="135"/>
        <v/>
      </c>
      <c r="L1543" s="115">
        <f t="shared" si="136"/>
        <v>1</v>
      </c>
      <c r="M1543" s="114">
        <f t="shared" si="137"/>
        <v>0</v>
      </c>
    </row>
    <row r="1544" spans="1:13" ht="30.2" customHeight="1" x14ac:dyDescent="0.25">
      <c r="A1544" s="390">
        <v>907</v>
      </c>
      <c r="B1544" s="292"/>
      <c r="C1544" s="278"/>
      <c r="D1544" s="293"/>
      <c r="E1544" s="19"/>
      <c r="F1544" s="20"/>
      <c r="G1544" s="42"/>
      <c r="H1544" s="213"/>
      <c r="I1544" s="199"/>
      <c r="J1544" s="193"/>
      <c r="K1544" s="113" t="str">
        <f t="shared" si="135"/>
        <v/>
      </c>
      <c r="L1544" s="115">
        <f t="shared" si="136"/>
        <v>1</v>
      </c>
      <c r="M1544" s="114">
        <f t="shared" si="137"/>
        <v>0</v>
      </c>
    </row>
    <row r="1545" spans="1:13" ht="30.2" customHeight="1" x14ac:dyDescent="0.25">
      <c r="A1545" s="390">
        <v>908</v>
      </c>
      <c r="B1545" s="292"/>
      <c r="C1545" s="278"/>
      <c r="D1545" s="293"/>
      <c r="E1545" s="19"/>
      <c r="F1545" s="20"/>
      <c r="G1545" s="42"/>
      <c r="H1545" s="213"/>
      <c r="I1545" s="199"/>
      <c r="J1545" s="193"/>
      <c r="K1545" s="113" t="str">
        <f t="shared" si="135"/>
        <v/>
      </c>
      <c r="L1545" s="115">
        <f t="shared" si="136"/>
        <v>1</v>
      </c>
      <c r="M1545" s="114">
        <f t="shared" si="137"/>
        <v>0</v>
      </c>
    </row>
    <row r="1546" spans="1:13" ht="30.2" customHeight="1" x14ac:dyDescent="0.25">
      <c r="A1546" s="390">
        <v>909</v>
      </c>
      <c r="B1546" s="292"/>
      <c r="C1546" s="278"/>
      <c r="D1546" s="293"/>
      <c r="E1546" s="19"/>
      <c r="F1546" s="20"/>
      <c r="G1546" s="42"/>
      <c r="H1546" s="213"/>
      <c r="I1546" s="199"/>
      <c r="J1546" s="193"/>
      <c r="K1546" s="113" t="str">
        <f t="shared" si="135"/>
        <v/>
      </c>
      <c r="L1546" s="115">
        <f t="shared" si="136"/>
        <v>1</v>
      </c>
      <c r="M1546" s="114">
        <f t="shared" si="137"/>
        <v>0</v>
      </c>
    </row>
    <row r="1547" spans="1:13" ht="30.2" customHeight="1" x14ac:dyDescent="0.25">
      <c r="A1547" s="390">
        <v>910</v>
      </c>
      <c r="B1547" s="292"/>
      <c r="C1547" s="278"/>
      <c r="D1547" s="293"/>
      <c r="E1547" s="19"/>
      <c r="F1547" s="20"/>
      <c r="G1547" s="42"/>
      <c r="H1547" s="213"/>
      <c r="I1547" s="199"/>
      <c r="J1547" s="193"/>
      <c r="K1547" s="113" t="str">
        <f t="shared" si="135"/>
        <v/>
      </c>
      <c r="L1547" s="115">
        <f t="shared" si="136"/>
        <v>1</v>
      </c>
      <c r="M1547" s="114">
        <f t="shared" si="137"/>
        <v>0</v>
      </c>
    </row>
    <row r="1548" spans="1:13" ht="30.2" customHeight="1" x14ac:dyDescent="0.25">
      <c r="A1548" s="390">
        <v>911</v>
      </c>
      <c r="B1548" s="292"/>
      <c r="C1548" s="278"/>
      <c r="D1548" s="293"/>
      <c r="E1548" s="19"/>
      <c r="F1548" s="20"/>
      <c r="G1548" s="42"/>
      <c r="H1548" s="213"/>
      <c r="I1548" s="199"/>
      <c r="J1548" s="193"/>
      <c r="K1548" s="113" t="str">
        <f t="shared" si="135"/>
        <v/>
      </c>
      <c r="L1548" s="115">
        <f t="shared" si="136"/>
        <v>1</v>
      </c>
      <c r="M1548" s="114">
        <f t="shared" si="137"/>
        <v>0</v>
      </c>
    </row>
    <row r="1549" spans="1:13" ht="30.2" customHeight="1" x14ac:dyDescent="0.25">
      <c r="A1549" s="390">
        <v>912</v>
      </c>
      <c r="B1549" s="292"/>
      <c r="C1549" s="278"/>
      <c r="D1549" s="293"/>
      <c r="E1549" s="19"/>
      <c r="F1549" s="20"/>
      <c r="G1549" s="42"/>
      <c r="H1549" s="213"/>
      <c r="I1549" s="199"/>
      <c r="J1549" s="193"/>
      <c r="K1549" s="113" t="str">
        <f t="shared" si="135"/>
        <v/>
      </c>
      <c r="L1549" s="115">
        <f t="shared" si="136"/>
        <v>1</v>
      </c>
      <c r="M1549" s="114">
        <f t="shared" si="137"/>
        <v>0</v>
      </c>
    </row>
    <row r="1550" spans="1:13" ht="30.2" customHeight="1" x14ac:dyDescent="0.25">
      <c r="A1550" s="390">
        <v>913</v>
      </c>
      <c r="B1550" s="292"/>
      <c r="C1550" s="278"/>
      <c r="D1550" s="293"/>
      <c r="E1550" s="19"/>
      <c r="F1550" s="20"/>
      <c r="G1550" s="42"/>
      <c r="H1550" s="213"/>
      <c r="I1550" s="199"/>
      <c r="J1550" s="193"/>
      <c r="K1550" s="113" t="str">
        <f t="shared" si="135"/>
        <v/>
      </c>
      <c r="L1550" s="115">
        <f t="shared" si="136"/>
        <v>1</v>
      </c>
      <c r="M1550" s="114">
        <f t="shared" si="137"/>
        <v>0</v>
      </c>
    </row>
    <row r="1551" spans="1:13" ht="30.2" customHeight="1" x14ac:dyDescent="0.25">
      <c r="A1551" s="390">
        <v>914</v>
      </c>
      <c r="B1551" s="292"/>
      <c r="C1551" s="278"/>
      <c r="D1551" s="293"/>
      <c r="E1551" s="19"/>
      <c r="F1551" s="20"/>
      <c r="G1551" s="42"/>
      <c r="H1551" s="213"/>
      <c r="I1551" s="199"/>
      <c r="J1551" s="193"/>
      <c r="K1551" s="113" t="str">
        <f t="shared" si="135"/>
        <v/>
      </c>
      <c r="L1551" s="115">
        <f t="shared" si="136"/>
        <v>1</v>
      </c>
      <c r="M1551" s="114">
        <f t="shared" si="137"/>
        <v>0</v>
      </c>
    </row>
    <row r="1552" spans="1:13" ht="30.2" customHeight="1" x14ac:dyDescent="0.25">
      <c r="A1552" s="390">
        <v>915</v>
      </c>
      <c r="B1552" s="292"/>
      <c r="C1552" s="278"/>
      <c r="D1552" s="293"/>
      <c r="E1552" s="19"/>
      <c r="F1552" s="20"/>
      <c r="G1552" s="42"/>
      <c r="H1552" s="213"/>
      <c r="I1552" s="199"/>
      <c r="J1552" s="193"/>
      <c r="K1552" s="113" t="str">
        <f t="shared" si="135"/>
        <v/>
      </c>
      <c r="L1552" s="115">
        <f t="shared" si="136"/>
        <v>1</v>
      </c>
      <c r="M1552" s="114">
        <f t="shared" si="137"/>
        <v>0</v>
      </c>
    </row>
    <row r="1553" spans="1:14" ht="30.2" customHeight="1" x14ac:dyDescent="0.25">
      <c r="A1553" s="390">
        <v>916</v>
      </c>
      <c r="B1553" s="292"/>
      <c r="C1553" s="278"/>
      <c r="D1553" s="293"/>
      <c r="E1553" s="19"/>
      <c r="F1553" s="20"/>
      <c r="G1553" s="42"/>
      <c r="H1553" s="213"/>
      <c r="I1553" s="199"/>
      <c r="J1553" s="193"/>
      <c r="K1553" s="113" t="str">
        <f t="shared" si="135"/>
        <v/>
      </c>
      <c r="L1553" s="115">
        <f t="shared" si="136"/>
        <v>1</v>
      </c>
      <c r="M1553" s="114">
        <f t="shared" si="137"/>
        <v>0</v>
      </c>
    </row>
    <row r="1554" spans="1:14" ht="30.2" customHeight="1" x14ac:dyDescent="0.25">
      <c r="A1554" s="390">
        <v>917</v>
      </c>
      <c r="B1554" s="292"/>
      <c r="C1554" s="278"/>
      <c r="D1554" s="293"/>
      <c r="E1554" s="19"/>
      <c r="F1554" s="20"/>
      <c r="G1554" s="42"/>
      <c r="H1554" s="213"/>
      <c r="I1554" s="199"/>
      <c r="J1554" s="193"/>
      <c r="K1554" s="113" t="str">
        <f t="shared" si="135"/>
        <v/>
      </c>
      <c r="L1554" s="115">
        <f t="shared" si="136"/>
        <v>1</v>
      </c>
      <c r="M1554" s="114">
        <f t="shared" si="137"/>
        <v>0</v>
      </c>
    </row>
    <row r="1555" spans="1:14" ht="30.2" customHeight="1" x14ac:dyDescent="0.25">
      <c r="A1555" s="390">
        <v>918</v>
      </c>
      <c r="B1555" s="292"/>
      <c r="C1555" s="278"/>
      <c r="D1555" s="293"/>
      <c r="E1555" s="19"/>
      <c r="F1555" s="20"/>
      <c r="G1555" s="42"/>
      <c r="H1555" s="213"/>
      <c r="I1555" s="199"/>
      <c r="J1555" s="193"/>
      <c r="K1555" s="113" t="str">
        <f t="shared" si="135"/>
        <v/>
      </c>
      <c r="L1555" s="115">
        <f t="shared" si="136"/>
        <v>1</v>
      </c>
      <c r="M1555" s="114">
        <f t="shared" si="137"/>
        <v>0</v>
      </c>
    </row>
    <row r="1556" spans="1:14" ht="30.2" customHeight="1" x14ac:dyDescent="0.25">
      <c r="A1556" s="390">
        <v>919</v>
      </c>
      <c r="B1556" s="292"/>
      <c r="C1556" s="278"/>
      <c r="D1556" s="293"/>
      <c r="E1556" s="19"/>
      <c r="F1556" s="20"/>
      <c r="G1556" s="42"/>
      <c r="H1556" s="213"/>
      <c r="I1556" s="199"/>
      <c r="J1556" s="193"/>
      <c r="K1556" s="113" t="str">
        <f t="shared" si="135"/>
        <v/>
      </c>
      <c r="L1556" s="115">
        <f t="shared" si="136"/>
        <v>1</v>
      </c>
      <c r="M1556" s="114">
        <f t="shared" si="137"/>
        <v>0</v>
      </c>
    </row>
    <row r="1557" spans="1:14" ht="30.2" customHeight="1" thickBot="1" x14ac:dyDescent="0.3">
      <c r="A1557" s="391">
        <v>920</v>
      </c>
      <c r="B1557" s="294"/>
      <c r="C1557" s="279"/>
      <c r="D1557" s="295"/>
      <c r="E1557" s="21"/>
      <c r="F1557" s="22"/>
      <c r="G1557" s="44"/>
      <c r="H1557" s="214"/>
      <c r="I1557" s="200"/>
      <c r="J1557" s="194"/>
      <c r="K1557" s="113" t="str">
        <f t="shared" si="135"/>
        <v/>
      </c>
      <c r="L1557" s="115">
        <f t="shared" si="136"/>
        <v>1</v>
      </c>
      <c r="M1557" s="114">
        <f t="shared" si="137"/>
        <v>0</v>
      </c>
    </row>
    <row r="1558" spans="1:14" ht="30.2" customHeight="1" thickBot="1" x14ac:dyDescent="0.3">
      <c r="A1558" s="46"/>
      <c r="B1558" s="46"/>
      <c r="C1558" s="46"/>
      <c r="D1558" s="46"/>
      <c r="E1558" s="46"/>
      <c r="F1558" s="46"/>
      <c r="G1558" s="46"/>
      <c r="H1558" s="376" t="s">
        <v>35</v>
      </c>
      <c r="I1558" s="195">
        <f>SUM(I1538:I1557)+I1524</f>
        <v>0</v>
      </c>
      <c r="J1558" s="222"/>
      <c r="K1558" s="68"/>
      <c r="L1558" s="112">
        <f>IF(I1558&gt;I1524,ROW(A1564),0)</f>
        <v>0</v>
      </c>
      <c r="M1558" s="39"/>
      <c r="N1558" s="109">
        <f>IF(I1558&gt;I1524,ROW(A1564),0)</f>
        <v>0</v>
      </c>
    </row>
    <row r="1559" spans="1:14" ht="30.2" customHeight="1" x14ac:dyDescent="0.25">
      <c r="A1559" s="46"/>
      <c r="B1559" s="46"/>
      <c r="C1559" s="46"/>
      <c r="D1559" s="46"/>
      <c r="E1559" s="46"/>
      <c r="F1559" s="46"/>
      <c r="G1559" s="46"/>
      <c r="H1559" s="46"/>
      <c r="I1559" s="46"/>
      <c r="J1559" s="46"/>
      <c r="K1559" s="68"/>
      <c r="L1559" s="39"/>
      <c r="M1559" s="39"/>
    </row>
    <row r="1560" spans="1:14" ht="30.2" customHeight="1" x14ac:dyDescent="0.25">
      <c r="A1560" s="143" t="s">
        <v>136</v>
      </c>
      <c r="B1560" s="64"/>
      <c r="C1560" s="64"/>
      <c r="D1560" s="46"/>
      <c r="E1560" s="46"/>
      <c r="F1560" s="46"/>
      <c r="G1560" s="46"/>
      <c r="H1560" s="46"/>
      <c r="I1560" s="46"/>
      <c r="J1560" s="46"/>
      <c r="K1560" s="68"/>
      <c r="L1560" s="39"/>
      <c r="M1560" s="39"/>
    </row>
    <row r="1561" spans="1:14" ht="30.2" customHeight="1" x14ac:dyDescent="0.25">
      <c r="A1561" s="46"/>
      <c r="B1561" s="46"/>
      <c r="C1561" s="46"/>
      <c r="D1561" s="46"/>
      <c r="E1561" s="46"/>
      <c r="F1561" s="46"/>
      <c r="G1561" s="46"/>
      <c r="H1561" s="46"/>
      <c r="I1561" s="46"/>
      <c r="J1561" s="46"/>
      <c r="K1561" s="68"/>
      <c r="L1561" s="39"/>
      <c r="M1561" s="39"/>
    </row>
    <row r="1562" spans="1:14" ht="30.2" customHeight="1" x14ac:dyDescent="0.3">
      <c r="A1562" s="352" t="s">
        <v>32</v>
      </c>
      <c r="B1562" s="233"/>
      <c r="C1562" s="233"/>
      <c r="D1562" s="354">
        <f ca="1">imzatarihi</f>
        <v>46091</v>
      </c>
      <c r="E1562" s="379" t="s">
        <v>33</v>
      </c>
      <c r="F1562" s="355" t="str">
        <f>IF(kurulusyetkilisi&gt;0,kurulusyetkilisi,"")</f>
        <v/>
      </c>
      <c r="G1562" s="46"/>
      <c r="H1562" s="46"/>
      <c r="I1562" s="46"/>
      <c r="J1562" s="46"/>
      <c r="K1562" s="68"/>
      <c r="L1562" s="39"/>
      <c r="M1562" s="39"/>
    </row>
    <row r="1563" spans="1:14" ht="30.2" customHeight="1" x14ac:dyDescent="0.3">
      <c r="A1563" s="46"/>
      <c r="B1563" s="46"/>
      <c r="C1563" s="46"/>
      <c r="D1563" s="234"/>
      <c r="E1563" s="379" t="s">
        <v>34</v>
      </c>
      <c r="F1563" s="46"/>
      <c r="G1563" s="46"/>
      <c r="H1563" s="233"/>
      <c r="I1563" s="46"/>
      <c r="J1563" s="46"/>
      <c r="K1563" s="68"/>
      <c r="L1563" s="39"/>
      <c r="M1563" s="39"/>
    </row>
    <row r="1564" spans="1:14" ht="30.2" customHeight="1" x14ac:dyDescent="0.25">
      <c r="A1564" s="46"/>
      <c r="B1564" s="46"/>
      <c r="C1564" s="46"/>
      <c r="D1564" s="46"/>
      <c r="E1564" s="46"/>
      <c r="F1564" s="46"/>
      <c r="G1564" s="46"/>
      <c r="H1564" s="46"/>
      <c r="I1564" s="46"/>
      <c r="J1564" s="46"/>
      <c r="K1564" s="68"/>
      <c r="L1564" s="39"/>
      <c r="M1564" s="39"/>
    </row>
    <row r="1565" spans="1:14" ht="30.2" customHeight="1" x14ac:dyDescent="0.25">
      <c r="A1565" s="555" t="s">
        <v>105</v>
      </c>
      <c r="B1565" s="555"/>
      <c r="C1565" s="555"/>
      <c r="D1565" s="555"/>
      <c r="E1565" s="555"/>
      <c r="F1565" s="555"/>
      <c r="G1565" s="555"/>
      <c r="H1565" s="555"/>
      <c r="I1565" s="555"/>
      <c r="J1565" s="555"/>
      <c r="K1565" s="66"/>
      <c r="L1565" s="39"/>
      <c r="M1565" s="39"/>
    </row>
    <row r="1566" spans="1:14" ht="30.2" customHeight="1" x14ac:dyDescent="0.25">
      <c r="A1566" s="508" t="str">
        <f>IF(YilDonem&lt;&gt;"",CONCATENATE(YilDonem," dönemine aittir."),"")</f>
        <v/>
      </c>
      <c r="B1566" s="508"/>
      <c r="C1566" s="508"/>
      <c r="D1566" s="508"/>
      <c r="E1566" s="508"/>
      <c r="F1566" s="508"/>
      <c r="G1566" s="508"/>
      <c r="H1566" s="508"/>
      <c r="I1566" s="508"/>
      <c r="J1566" s="508"/>
      <c r="K1566" s="66"/>
      <c r="L1566" s="39"/>
      <c r="M1566" s="39"/>
    </row>
    <row r="1567" spans="1:14" ht="30.2" customHeight="1" thickBot="1" x14ac:dyDescent="0.3">
      <c r="A1567" s="545" t="s">
        <v>129</v>
      </c>
      <c r="B1567" s="545"/>
      <c r="C1567" s="545"/>
      <c r="D1567" s="545"/>
      <c r="E1567" s="545"/>
      <c r="F1567" s="545"/>
      <c r="G1567" s="545"/>
      <c r="H1567" s="545"/>
      <c r="I1567" s="545"/>
      <c r="J1567" s="545"/>
      <c r="K1567" s="66"/>
      <c r="L1567" s="39"/>
      <c r="M1567" s="39"/>
    </row>
    <row r="1568" spans="1:14" ht="30.2" customHeight="1" thickBot="1" x14ac:dyDescent="0.3">
      <c r="A1568" s="546" t="s">
        <v>167</v>
      </c>
      <c r="B1568" s="547"/>
      <c r="C1568" s="547"/>
      <c r="D1568" s="548"/>
      <c r="E1568" s="546" t="str">
        <f>IF(ProjeNo&gt;0,ProjeNo,"")</f>
        <v/>
      </c>
      <c r="F1568" s="547"/>
      <c r="G1568" s="547"/>
      <c r="H1568" s="547"/>
      <c r="I1568" s="547"/>
      <c r="J1568" s="548"/>
      <c r="K1568" s="66"/>
      <c r="L1568" s="39"/>
      <c r="M1568" s="39"/>
    </row>
    <row r="1569" spans="1:15" ht="30.2" customHeight="1" thickBot="1" x14ac:dyDescent="0.3">
      <c r="A1569" s="549" t="s">
        <v>168</v>
      </c>
      <c r="B1569" s="550"/>
      <c r="C1569" s="550"/>
      <c r="D1569" s="551"/>
      <c r="E1569" s="552" t="str">
        <f>IF(ProjeAdi&gt;0,ProjeAdi,"")</f>
        <v/>
      </c>
      <c r="F1569" s="553"/>
      <c r="G1569" s="553"/>
      <c r="H1569" s="553"/>
      <c r="I1569" s="553"/>
      <c r="J1569" s="554"/>
      <c r="K1569" s="66"/>
      <c r="L1569" s="39"/>
      <c r="M1569" s="39"/>
    </row>
    <row r="1570" spans="1:15" s="26" customFormat="1" ht="30.2" customHeight="1" thickBot="1" x14ac:dyDescent="0.3">
      <c r="A1570" s="543" t="s">
        <v>3</v>
      </c>
      <c r="B1570" s="543" t="s">
        <v>182</v>
      </c>
      <c r="C1570" s="543" t="s">
        <v>183</v>
      </c>
      <c r="D1570" s="543" t="s">
        <v>102</v>
      </c>
      <c r="E1570" s="543" t="s">
        <v>103</v>
      </c>
      <c r="F1570" s="543" t="s">
        <v>104</v>
      </c>
      <c r="G1570" s="543" t="s">
        <v>82</v>
      </c>
      <c r="H1570" s="543" t="s">
        <v>83</v>
      </c>
      <c r="I1570" s="363" t="s">
        <v>84</v>
      </c>
      <c r="J1570" s="363" t="s">
        <v>84</v>
      </c>
      <c r="K1570" s="67"/>
      <c r="L1570" s="40"/>
      <c r="M1570" s="40"/>
      <c r="N1570" s="70"/>
      <c r="O1570" s="70"/>
    </row>
    <row r="1571" spans="1:15" ht="30.2" customHeight="1" thickBot="1" x14ac:dyDescent="0.3">
      <c r="A1571" s="559"/>
      <c r="B1571" s="544"/>
      <c r="C1571" s="544"/>
      <c r="D1571" s="559"/>
      <c r="E1571" s="559"/>
      <c r="F1571" s="559"/>
      <c r="G1571" s="559"/>
      <c r="H1571" s="559"/>
      <c r="I1571" s="395" t="s">
        <v>85</v>
      </c>
      <c r="J1571" s="395" t="s">
        <v>88</v>
      </c>
      <c r="K1571" s="66"/>
      <c r="L1571" s="39"/>
      <c r="M1571" s="39"/>
    </row>
    <row r="1572" spans="1:15" ht="30.2" customHeight="1" x14ac:dyDescent="0.25">
      <c r="A1572" s="388">
        <v>921</v>
      </c>
      <c r="B1572" s="290"/>
      <c r="C1572" s="277"/>
      <c r="D1572" s="291"/>
      <c r="E1572" s="27"/>
      <c r="F1572" s="41"/>
      <c r="G1572" s="28"/>
      <c r="H1572" s="212"/>
      <c r="I1572" s="198"/>
      <c r="J1572" s="186"/>
      <c r="K1572" s="113" t="str">
        <f>IF(AND(COUNTA(D1572:F1572)&gt;0,L1572=1),"Belge Tarihi,Belge Numarası ve KDV Dahil Tutar doldurulduktan sonra KDV Hariç Tutar doldurulabilir.","")</f>
        <v/>
      </c>
      <c r="L1572" s="115">
        <f>IF(COUNTA(G1572:H1572)+COUNTA(J1572)=3,0,1)</f>
        <v>1</v>
      </c>
      <c r="M1572" s="114">
        <f>IF(L1572=1,0,100000000)</f>
        <v>0</v>
      </c>
    </row>
    <row r="1573" spans="1:15" ht="30.2" customHeight="1" x14ac:dyDescent="0.25">
      <c r="A1573" s="390">
        <v>922</v>
      </c>
      <c r="B1573" s="292"/>
      <c r="C1573" s="278"/>
      <c r="D1573" s="293"/>
      <c r="E1573" s="19"/>
      <c r="F1573" s="20"/>
      <c r="G1573" s="42"/>
      <c r="H1573" s="213"/>
      <c r="I1573" s="199"/>
      <c r="J1573" s="193"/>
      <c r="K1573" s="113" t="str">
        <f t="shared" ref="K1573:K1591" si="138">IF(AND(COUNTA(D1573:F1573)&gt;0,L1573=1),"Belge Tarihi,Belge Numarası ve KDV Dahil Tutar doldurulduktan sonra KDV Hariç Tutar doldurulabilir.","")</f>
        <v/>
      </c>
      <c r="L1573" s="115">
        <f t="shared" ref="L1573:L1591" si="139">IF(COUNTA(G1573:H1573)+COUNTA(J1573)=3,0,1)</f>
        <v>1</v>
      </c>
      <c r="M1573" s="114">
        <f t="shared" ref="M1573:M1591" si="140">IF(L1573=1,0,100000000)</f>
        <v>0</v>
      </c>
    </row>
    <row r="1574" spans="1:15" ht="30.2" customHeight="1" x14ac:dyDescent="0.25">
      <c r="A1574" s="390">
        <v>923</v>
      </c>
      <c r="B1574" s="292"/>
      <c r="C1574" s="278"/>
      <c r="D1574" s="293"/>
      <c r="E1574" s="19"/>
      <c r="F1574" s="20"/>
      <c r="G1574" s="42"/>
      <c r="H1574" s="213"/>
      <c r="I1574" s="199"/>
      <c r="J1574" s="193"/>
      <c r="K1574" s="113" t="str">
        <f t="shared" si="138"/>
        <v/>
      </c>
      <c r="L1574" s="115">
        <f t="shared" si="139"/>
        <v>1</v>
      </c>
      <c r="M1574" s="114">
        <f t="shared" si="140"/>
        <v>0</v>
      </c>
    </row>
    <row r="1575" spans="1:15" ht="30.2" customHeight="1" x14ac:dyDescent="0.25">
      <c r="A1575" s="390">
        <v>924</v>
      </c>
      <c r="B1575" s="292"/>
      <c r="C1575" s="278"/>
      <c r="D1575" s="293"/>
      <c r="E1575" s="19"/>
      <c r="F1575" s="20"/>
      <c r="G1575" s="42"/>
      <c r="H1575" s="213"/>
      <c r="I1575" s="199"/>
      <c r="J1575" s="193"/>
      <c r="K1575" s="113" t="str">
        <f t="shared" si="138"/>
        <v/>
      </c>
      <c r="L1575" s="115">
        <f t="shared" si="139"/>
        <v>1</v>
      </c>
      <c r="M1575" s="114">
        <f t="shared" si="140"/>
        <v>0</v>
      </c>
    </row>
    <row r="1576" spans="1:15" ht="30.2" customHeight="1" x14ac:dyDescent="0.25">
      <c r="A1576" s="390">
        <v>925</v>
      </c>
      <c r="B1576" s="292"/>
      <c r="C1576" s="278"/>
      <c r="D1576" s="293"/>
      <c r="E1576" s="19"/>
      <c r="F1576" s="20"/>
      <c r="G1576" s="42"/>
      <c r="H1576" s="213"/>
      <c r="I1576" s="199"/>
      <c r="J1576" s="193"/>
      <c r="K1576" s="113" t="str">
        <f t="shared" si="138"/>
        <v/>
      </c>
      <c r="L1576" s="115">
        <f t="shared" si="139"/>
        <v>1</v>
      </c>
      <c r="M1576" s="114">
        <f t="shared" si="140"/>
        <v>0</v>
      </c>
    </row>
    <row r="1577" spans="1:15" ht="30.2" customHeight="1" x14ac:dyDescent="0.25">
      <c r="A1577" s="390">
        <v>926</v>
      </c>
      <c r="B1577" s="292"/>
      <c r="C1577" s="278"/>
      <c r="D1577" s="293"/>
      <c r="E1577" s="19"/>
      <c r="F1577" s="20"/>
      <c r="G1577" s="42"/>
      <c r="H1577" s="213"/>
      <c r="I1577" s="199"/>
      <c r="J1577" s="193"/>
      <c r="K1577" s="113" t="str">
        <f t="shared" si="138"/>
        <v/>
      </c>
      <c r="L1577" s="115">
        <f t="shared" si="139"/>
        <v>1</v>
      </c>
      <c r="M1577" s="114">
        <f t="shared" si="140"/>
        <v>0</v>
      </c>
    </row>
    <row r="1578" spans="1:15" ht="30.2" customHeight="1" x14ac:dyDescent="0.25">
      <c r="A1578" s="390">
        <v>927</v>
      </c>
      <c r="B1578" s="292"/>
      <c r="C1578" s="278"/>
      <c r="D1578" s="293"/>
      <c r="E1578" s="19"/>
      <c r="F1578" s="20"/>
      <c r="G1578" s="42"/>
      <c r="H1578" s="213"/>
      <c r="I1578" s="199"/>
      <c r="J1578" s="193"/>
      <c r="K1578" s="113" t="str">
        <f t="shared" si="138"/>
        <v/>
      </c>
      <c r="L1578" s="115">
        <f t="shared" si="139"/>
        <v>1</v>
      </c>
      <c r="M1578" s="114">
        <f t="shared" si="140"/>
        <v>0</v>
      </c>
    </row>
    <row r="1579" spans="1:15" ht="30.2" customHeight="1" x14ac:dyDescent="0.25">
      <c r="A1579" s="390">
        <v>928</v>
      </c>
      <c r="B1579" s="292"/>
      <c r="C1579" s="278"/>
      <c r="D1579" s="293"/>
      <c r="E1579" s="19"/>
      <c r="F1579" s="20"/>
      <c r="G1579" s="42"/>
      <c r="H1579" s="213"/>
      <c r="I1579" s="199"/>
      <c r="J1579" s="193"/>
      <c r="K1579" s="113" t="str">
        <f t="shared" si="138"/>
        <v/>
      </c>
      <c r="L1579" s="115">
        <f t="shared" si="139"/>
        <v>1</v>
      </c>
      <c r="M1579" s="114">
        <f t="shared" si="140"/>
        <v>0</v>
      </c>
    </row>
    <row r="1580" spans="1:15" ht="30.2" customHeight="1" x14ac:dyDescent="0.25">
      <c r="A1580" s="390">
        <v>929</v>
      </c>
      <c r="B1580" s="292"/>
      <c r="C1580" s="278"/>
      <c r="D1580" s="293"/>
      <c r="E1580" s="19"/>
      <c r="F1580" s="20"/>
      <c r="G1580" s="42"/>
      <c r="H1580" s="213"/>
      <c r="I1580" s="199"/>
      <c r="J1580" s="193"/>
      <c r="K1580" s="113" t="str">
        <f t="shared" si="138"/>
        <v/>
      </c>
      <c r="L1580" s="115">
        <f t="shared" si="139"/>
        <v>1</v>
      </c>
      <c r="M1580" s="114">
        <f t="shared" si="140"/>
        <v>0</v>
      </c>
    </row>
    <row r="1581" spans="1:15" ht="30.2" customHeight="1" x14ac:dyDescent="0.25">
      <c r="A1581" s="390">
        <v>930</v>
      </c>
      <c r="B1581" s="292"/>
      <c r="C1581" s="278"/>
      <c r="D1581" s="293"/>
      <c r="E1581" s="19"/>
      <c r="F1581" s="20"/>
      <c r="G1581" s="42"/>
      <c r="H1581" s="213"/>
      <c r="I1581" s="199"/>
      <c r="J1581" s="193"/>
      <c r="K1581" s="113" t="str">
        <f t="shared" si="138"/>
        <v/>
      </c>
      <c r="L1581" s="115">
        <f t="shared" si="139"/>
        <v>1</v>
      </c>
      <c r="M1581" s="114">
        <f t="shared" si="140"/>
        <v>0</v>
      </c>
    </row>
    <row r="1582" spans="1:15" ht="30.2" customHeight="1" x14ac:dyDescent="0.25">
      <c r="A1582" s="390">
        <v>931</v>
      </c>
      <c r="B1582" s="292"/>
      <c r="C1582" s="278"/>
      <c r="D1582" s="293"/>
      <c r="E1582" s="19"/>
      <c r="F1582" s="20"/>
      <c r="G1582" s="42"/>
      <c r="H1582" s="213"/>
      <c r="I1582" s="199"/>
      <c r="J1582" s="193"/>
      <c r="K1582" s="113" t="str">
        <f t="shared" si="138"/>
        <v/>
      </c>
      <c r="L1582" s="115">
        <f t="shared" si="139"/>
        <v>1</v>
      </c>
      <c r="M1582" s="114">
        <f t="shared" si="140"/>
        <v>0</v>
      </c>
    </row>
    <row r="1583" spans="1:15" ht="30.2" customHeight="1" x14ac:dyDescent="0.25">
      <c r="A1583" s="390">
        <v>932</v>
      </c>
      <c r="B1583" s="292"/>
      <c r="C1583" s="278"/>
      <c r="D1583" s="293"/>
      <c r="E1583" s="19"/>
      <c r="F1583" s="20"/>
      <c r="G1583" s="42"/>
      <c r="H1583" s="213"/>
      <c r="I1583" s="199"/>
      <c r="J1583" s="193"/>
      <c r="K1583" s="113" t="str">
        <f t="shared" si="138"/>
        <v/>
      </c>
      <c r="L1583" s="115">
        <f t="shared" si="139"/>
        <v>1</v>
      </c>
      <c r="M1583" s="114">
        <f t="shared" si="140"/>
        <v>0</v>
      </c>
    </row>
    <row r="1584" spans="1:15" ht="30.2" customHeight="1" x14ac:dyDescent="0.25">
      <c r="A1584" s="390">
        <v>933</v>
      </c>
      <c r="B1584" s="292"/>
      <c r="C1584" s="278"/>
      <c r="D1584" s="293"/>
      <c r="E1584" s="19"/>
      <c r="F1584" s="20"/>
      <c r="G1584" s="42"/>
      <c r="H1584" s="213"/>
      <c r="I1584" s="199"/>
      <c r="J1584" s="193"/>
      <c r="K1584" s="113" t="str">
        <f t="shared" si="138"/>
        <v/>
      </c>
      <c r="L1584" s="115">
        <f t="shared" si="139"/>
        <v>1</v>
      </c>
      <c r="M1584" s="114">
        <f t="shared" si="140"/>
        <v>0</v>
      </c>
    </row>
    <row r="1585" spans="1:14" ht="30.2" customHeight="1" x14ac:dyDescent="0.25">
      <c r="A1585" s="390">
        <v>934</v>
      </c>
      <c r="B1585" s="292"/>
      <c r="C1585" s="278"/>
      <c r="D1585" s="293"/>
      <c r="E1585" s="19"/>
      <c r="F1585" s="20"/>
      <c r="G1585" s="42"/>
      <c r="H1585" s="213"/>
      <c r="I1585" s="199"/>
      <c r="J1585" s="193"/>
      <c r="K1585" s="113" t="str">
        <f t="shared" si="138"/>
        <v/>
      </c>
      <c r="L1585" s="115">
        <f t="shared" si="139"/>
        <v>1</v>
      </c>
      <c r="M1585" s="114">
        <f t="shared" si="140"/>
        <v>0</v>
      </c>
    </row>
    <row r="1586" spans="1:14" ht="30.2" customHeight="1" x14ac:dyDescent="0.25">
      <c r="A1586" s="390">
        <v>935</v>
      </c>
      <c r="B1586" s="292"/>
      <c r="C1586" s="278"/>
      <c r="D1586" s="293"/>
      <c r="E1586" s="19"/>
      <c r="F1586" s="20"/>
      <c r="G1586" s="42"/>
      <c r="H1586" s="213"/>
      <c r="I1586" s="199"/>
      <c r="J1586" s="193"/>
      <c r="K1586" s="113" t="str">
        <f t="shared" si="138"/>
        <v/>
      </c>
      <c r="L1586" s="115">
        <f t="shared" si="139"/>
        <v>1</v>
      </c>
      <c r="M1586" s="114">
        <f t="shared" si="140"/>
        <v>0</v>
      </c>
    </row>
    <row r="1587" spans="1:14" ht="30.2" customHeight="1" x14ac:dyDescent="0.25">
      <c r="A1587" s="390">
        <v>936</v>
      </c>
      <c r="B1587" s="292"/>
      <c r="C1587" s="278"/>
      <c r="D1587" s="293"/>
      <c r="E1587" s="19"/>
      <c r="F1587" s="20"/>
      <c r="G1587" s="42"/>
      <c r="H1587" s="213"/>
      <c r="I1587" s="199"/>
      <c r="J1587" s="193"/>
      <c r="K1587" s="113" t="str">
        <f t="shared" si="138"/>
        <v/>
      </c>
      <c r="L1587" s="115">
        <f t="shared" si="139"/>
        <v>1</v>
      </c>
      <c r="M1587" s="114">
        <f t="shared" si="140"/>
        <v>0</v>
      </c>
    </row>
    <row r="1588" spans="1:14" ht="30.2" customHeight="1" x14ac:dyDescent="0.25">
      <c r="A1588" s="390">
        <v>937</v>
      </c>
      <c r="B1588" s="292"/>
      <c r="C1588" s="278"/>
      <c r="D1588" s="293"/>
      <c r="E1588" s="19"/>
      <c r="F1588" s="20"/>
      <c r="G1588" s="42"/>
      <c r="H1588" s="213"/>
      <c r="I1588" s="199"/>
      <c r="J1588" s="193"/>
      <c r="K1588" s="113" t="str">
        <f t="shared" si="138"/>
        <v/>
      </c>
      <c r="L1588" s="115">
        <f t="shared" si="139"/>
        <v>1</v>
      </c>
      <c r="M1588" s="114">
        <f t="shared" si="140"/>
        <v>0</v>
      </c>
    </row>
    <row r="1589" spans="1:14" ht="30.2" customHeight="1" x14ac:dyDescent="0.25">
      <c r="A1589" s="390">
        <v>938</v>
      </c>
      <c r="B1589" s="292"/>
      <c r="C1589" s="278"/>
      <c r="D1589" s="293"/>
      <c r="E1589" s="19"/>
      <c r="F1589" s="20"/>
      <c r="G1589" s="42"/>
      <c r="H1589" s="213"/>
      <c r="I1589" s="199"/>
      <c r="J1589" s="193"/>
      <c r="K1589" s="113" t="str">
        <f t="shared" si="138"/>
        <v/>
      </c>
      <c r="L1589" s="115">
        <f t="shared" si="139"/>
        <v>1</v>
      </c>
      <c r="M1589" s="114">
        <f t="shared" si="140"/>
        <v>0</v>
      </c>
    </row>
    <row r="1590" spans="1:14" ht="30.2" customHeight="1" x14ac:dyDescent="0.25">
      <c r="A1590" s="390">
        <v>939</v>
      </c>
      <c r="B1590" s="292"/>
      <c r="C1590" s="278"/>
      <c r="D1590" s="293"/>
      <c r="E1590" s="19"/>
      <c r="F1590" s="20"/>
      <c r="G1590" s="42"/>
      <c r="H1590" s="213"/>
      <c r="I1590" s="199"/>
      <c r="J1590" s="193"/>
      <c r="K1590" s="113" t="str">
        <f t="shared" si="138"/>
        <v/>
      </c>
      <c r="L1590" s="115">
        <f t="shared" si="139"/>
        <v>1</v>
      </c>
      <c r="M1590" s="114">
        <f t="shared" si="140"/>
        <v>0</v>
      </c>
    </row>
    <row r="1591" spans="1:14" ht="30.2" customHeight="1" thickBot="1" x14ac:dyDescent="0.3">
      <c r="A1591" s="391">
        <v>940</v>
      </c>
      <c r="B1591" s="294"/>
      <c r="C1591" s="279"/>
      <c r="D1591" s="295"/>
      <c r="E1591" s="21"/>
      <c r="F1591" s="22"/>
      <c r="G1591" s="44"/>
      <c r="H1591" s="214"/>
      <c r="I1591" s="200"/>
      <c r="J1591" s="194"/>
      <c r="K1591" s="113" t="str">
        <f t="shared" si="138"/>
        <v/>
      </c>
      <c r="L1591" s="115">
        <f t="shared" si="139"/>
        <v>1</v>
      </c>
      <c r="M1591" s="114">
        <f t="shared" si="140"/>
        <v>0</v>
      </c>
    </row>
    <row r="1592" spans="1:14" ht="30.2" customHeight="1" thickBot="1" x14ac:dyDescent="0.3">
      <c r="A1592" s="46"/>
      <c r="B1592" s="46"/>
      <c r="C1592" s="46"/>
      <c r="D1592" s="46"/>
      <c r="E1592" s="46"/>
      <c r="F1592" s="46"/>
      <c r="G1592" s="46"/>
      <c r="H1592" s="376" t="s">
        <v>35</v>
      </c>
      <c r="I1592" s="195">
        <f>SUM(I1572:I1591)+I1558</f>
        <v>0</v>
      </c>
      <c r="J1592" s="222"/>
      <c r="K1592" s="68"/>
      <c r="L1592" s="112">
        <f>IF(I1592&gt;I1558,ROW(A1598),0)</f>
        <v>0</v>
      </c>
      <c r="M1592" s="39"/>
      <c r="N1592" s="109">
        <f>IF(I1592&gt;I1558,ROW(A1598),0)</f>
        <v>0</v>
      </c>
    </row>
    <row r="1593" spans="1:14" ht="30.2" customHeight="1" x14ac:dyDescent="0.25">
      <c r="A1593" s="46"/>
      <c r="B1593" s="46"/>
      <c r="C1593" s="46"/>
      <c r="D1593" s="46"/>
      <c r="E1593" s="46"/>
      <c r="F1593" s="46"/>
      <c r="G1593" s="46"/>
      <c r="H1593" s="46"/>
      <c r="I1593" s="46"/>
      <c r="J1593" s="46"/>
      <c r="K1593" s="68"/>
      <c r="L1593" s="39"/>
      <c r="M1593" s="39"/>
    </row>
    <row r="1594" spans="1:14" ht="30.2" customHeight="1" x14ac:dyDescent="0.25">
      <c r="A1594" s="143" t="s">
        <v>136</v>
      </c>
      <c r="B1594" s="64"/>
      <c r="C1594" s="64"/>
      <c r="D1594" s="46"/>
      <c r="E1594" s="46"/>
      <c r="F1594" s="46"/>
      <c r="G1594" s="46"/>
      <c r="H1594" s="46"/>
      <c r="I1594" s="46"/>
      <c r="J1594" s="46"/>
      <c r="K1594" s="68"/>
      <c r="L1594" s="39"/>
      <c r="M1594" s="39"/>
    </row>
    <row r="1595" spans="1:14" ht="30.2" customHeight="1" x14ac:dyDescent="0.25">
      <c r="A1595" s="46"/>
      <c r="B1595" s="46"/>
      <c r="C1595" s="46"/>
      <c r="D1595" s="46"/>
      <c r="E1595" s="46"/>
      <c r="F1595" s="46"/>
      <c r="G1595" s="46"/>
      <c r="H1595" s="46"/>
      <c r="I1595" s="46"/>
      <c r="J1595" s="46"/>
      <c r="K1595" s="68"/>
      <c r="L1595" s="39"/>
      <c r="M1595" s="39"/>
    </row>
    <row r="1596" spans="1:14" ht="30.2" customHeight="1" x14ac:dyDescent="0.3">
      <c r="A1596" s="352" t="s">
        <v>32</v>
      </c>
      <c r="B1596" s="233"/>
      <c r="C1596" s="233"/>
      <c r="D1596" s="354">
        <f ca="1">imzatarihi</f>
        <v>46091</v>
      </c>
      <c r="E1596" s="379" t="s">
        <v>33</v>
      </c>
      <c r="F1596" s="355" t="str">
        <f>IF(kurulusyetkilisi&gt;0,kurulusyetkilisi,"")</f>
        <v/>
      </c>
      <c r="G1596" s="46"/>
      <c r="H1596" s="46"/>
      <c r="I1596" s="46"/>
      <c r="J1596" s="46"/>
      <c r="K1596" s="68"/>
      <c r="L1596" s="39"/>
      <c r="M1596" s="39"/>
    </row>
    <row r="1597" spans="1:14" ht="30.2" customHeight="1" x14ac:dyDescent="0.3">
      <c r="A1597" s="46"/>
      <c r="B1597" s="46"/>
      <c r="C1597" s="46"/>
      <c r="D1597" s="234"/>
      <c r="E1597" s="379" t="s">
        <v>34</v>
      </c>
      <c r="F1597" s="46"/>
      <c r="G1597" s="46"/>
      <c r="H1597" s="233"/>
      <c r="I1597" s="46"/>
      <c r="J1597" s="46"/>
      <c r="K1597" s="68"/>
      <c r="L1597" s="39"/>
      <c r="M1597" s="39"/>
    </row>
    <row r="1598" spans="1:14" ht="30.2" customHeight="1" x14ac:dyDescent="0.25">
      <c r="A1598" s="46"/>
      <c r="B1598" s="46"/>
      <c r="C1598" s="46"/>
      <c r="D1598" s="46"/>
      <c r="E1598" s="46"/>
      <c r="F1598" s="46"/>
      <c r="G1598" s="46"/>
      <c r="H1598" s="46"/>
      <c r="I1598" s="46"/>
      <c r="J1598" s="46"/>
      <c r="K1598" s="68"/>
      <c r="L1598" s="39"/>
      <c r="M1598" s="39"/>
    </row>
    <row r="1599" spans="1:14" ht="30.2" customHeight="1" x14ac:dyDescent="0.25">
      <c r="A1599" s="555" t="s">
        <v>105</v>
      </c>
      <c r="B1599" s="555"/>
      <c r="C1599" s="555"/>
      <c r="D1599" s="555"/>
      <c r="E1599" s="555"/>
      <c r="F1599" s="555"/>
      <c r="G1599" s="555"/>
      <c r="H1599" s="555"/>
      <c r="I1599" s="555"/>
      <c r="J1599" s="555"/>
      <c r="K1599" s="66"/>
      <c r="L1599" s="39"/>
      <c r="M1599" s="39"/>
    </row>
    <row r="1600" spans="1:14" ht="30.2" customHeight="1" x14ac:dyDescent="0.25">
      <c r="A1600" s="508" t="str">
        <f>IF(YilDonem&lt;&gt;"",CONCATENATE(YilDonem," dönemine aittir."),"")</f>
        <v/>
      </c>
      <c r="B1600" s="508"/>
      <c r="C1600" s="508"/>
      <c r="D1600" s="508"/>
      <c r="E1600" s="508"/>
      <c r="F1600" s="508"/>
      <c r="G1600" s="508"/>
      <c r="H1600" s="508"/>
      <c r="I1600" s="508"/>
      <c r="J1600" s="508"/>
      <c r="K1600" s="66"/>
      <c r="L1600" s="39"/>
      <c r="M1600" s="39"/>
    </row>
    <row r="1601" spans="1:15" ht="30.2" customHeight="1" thickBot="1" x14ac:dyDescent="0.3">
      <c r="A1601" s="545" t="s">
        <v>129</v>
      </c>
      <c r="B1601" s="545"/>
      <c r="C1601" s="545"/>
      <c r="D1601" s="545"/>
      <c r="E1601" s="545"/>
      <c r="F1601" s="545"/>
      <c r="G1601" s="545"/>
      <c r="H1601" s="545"/>
      <c r="I1601" s="545"/>
      <c r="J1601" s="545"/>
      <c r="K1601" s="66"/>
      <c r="L1601" s="39"/>
      <c r="M1601" s="39"/>
    </row>
    <row r="1602" spans="1:15" ht="30.2" customHeight="1" thickBot="1" x14ac:dyDescent="0.3">
      <c r="A1602" s="546" t="s">
        <v>167</v>
      </c>
      <c r="B1602" s="547"/>
      <c r="C1602" s="547"/>
      <c r="D1602" s="548"/>
      <c r="E1602" s="546" t="str">
        <f>IF(ProjeNo&gt;0,ProjeNo,"")</f>
        <v/>
      </c>
      <c r="F1602" s="547"/>
      <c r="G1602" s="547"/>
      <c r="H1602" s="547"/>
      <c r="I1602" s="547"/>
      <c r="J1602" s="548"/>
      <c r="K1602" s="66"/>
      <c r="L1602" s="39"/>
      <c r="M1602" s="39"/>
    </row>
    <row r="1603" spans="1:15" ht="30.2" customHeight="1" thickBot="1" x14ac:dyDescent="0.3">
      <c r="A1603" s="549" t="s">
        <v>168</v>
      </c>
      <c r="B1603" s="550"/>
      <c r="C1603" s="550"/>
      <c r="D1603" s="551"/>
      <c r="E1603" s="552" t="str">
        <f>IF(ProjeAdi&gt;0,ProjeAdi,"")</f>
        <v/>
      </c>
      <c r="F1603" s="553"/>
      <c r="G1603" s="553"/>
      <c r="H1603" s="553"/>
      <c r="I1603" s="553"/>
      <c r="J1603" s="554"/>
      <c r="K1603" s="66"/>
      <c r="L1603" s="39"/>
      <c r="M1603" s="39"/>
    </row>
    <row r="1604" spans="1:15" s="26" customFormat="1" ht="30.2" customHeight="1" thickBot="1" x14ac:dyDescent="0.3">
      <c r="A1604" s="543" t="s">
        <v>3</v>
      </c>
      <c r="B1604" s="543" t="s">
        <v>182</v>
      </c>
      <c r="C1604" s="543" t="s">
        <v>183</v>
      </c>
      <c r="D1604" s="543" t="s">
        <v>102</v>
      </c>
      <c r="E1604" s="543" t="s">
        <v>103</v>
      </c>
      <c r="F1604" s="543" t="s">
        <v>104</v>
      </c>
      <c r="G1604" s="543" t="s">
        <v>82</v>
      </c>
      <c r="H1604" s="543" t="s">
        <v>83</v>
      </c>
      <c r="I1604" s="363" t="s">
        <v>84</v>
      </c>
      <c r="J1604" s="363" t="s">
        <v>84</v>
      </c>
      <c r="K1604" s="67"/>
      <c r="L1604" s="40"/>
      <c r="M1604" s="40"/>
      <c r="N1604" s="70"/>
      <c r="O1604" s="70"/>
    </row>
    <row r="1605" spans="1:15" ht="30.2" customHeight="1" thickBot="1" x14ac:dyDescent="0.3">
      <c r="A1605" s="559"/>
      <c r="B1605" s="544"/>
      <c r="C1605" s="544"/>
      <c r="D1605" s="559"/>
      <c r="E1605" s="559"/>
      <c r="F1605" s="559"/>
      <c r="G1605" s="559"/>
      <c r="H1605" s="559"/>
      <c r="I1605" s="395" t="s">
        <v>85</v>
      </c>
      <c r="J1605" s="395" t="s">
        <v>88</v>
      </c>
      <c r="K1605" s="66"/>
      <c r="L1605" s="39"/>
      <c r="M1605" s="39"/>
    </row>
    <row r="1606" spans="1:15" ht="30.2" customHeight="1" x14ac:dyDescent="0.25">
      <c r="A1606" s="388">
        <v>941</v>
      </c>
      <c r="B1606" s="290"/>
      <c r="C1606" s="277"/>
      <c r="D1606" s="291"/>
      <c r="E1606" s="27"/>
      <c r="F1606" s="41"/>
      <c r="G1606" s="28"/>
      <c r="H1606" s="212"/>
      <c r="I1606" s="198"/>
      <c r="J1606" s="186"/>
      <c r="K1606" s="113" t="str">
        <f>IF(AND(COUNTA(D1606:F1606)&gt;0,L1606=1),"Belge Tarihi,Belge Numarası ve KDV Dahil Tutar doldurulduktan sonra KDV Hariç Tutar doldurulabilir.","")</f>
        <v/>
      </c>
      <c r="L1606" s="115">
        <f>IF(COUNTA(G1606:H1606)+COUNTA(J1606)=3,0,1)</f>
        <v>1</v>
      </c>
      <c r="M1606" s="114">
        <f>IF(L1606=1,0,100000000)</f>
        <v>0</v>
      </c>
    </row>
    <row r="1607" spans="1:15" ht="30.2" customHeight="1" x14ac:dyDescent="0.25">
      <c r="A1607" s="390">
        <v>942</v>
      </c>
      <c r="B1607" s="292"/>
      <c r="C1607" s="278"/>
      <c r="D1607" s="293"/>
      <c r="E1607" s="19"/>
      <c r="F1607" s="20"/>
      <c r="G1607" s="42"/>
      <c r="H1607" s="213"/>
      <c r="I1607" s="199"/>
      <c r="J1607" s="193"/>
      <c r="K1607" s="113" t="str">
        <f t="shared" ref="K1607:K1625" si="141">IF(AND(COUNTA(D1607:F1607)&gt;0,L1607=1),"Belge Tarihi,Belge Numarası ve KDV Dahil Tutar doldurulduktan sonra KDV Hariç Tutar doldurulabilir.","")</f>
        <v/>
      </c>
      <c r="L1607" s="115">
        <f t="shared" ref="L1607:L1625" si="142">IF(COUNTA(G1607:H1607)+COUNTA(J1607)=3,0,1)</f>
        <v>1</v>
      </c>
      <c r="M1607" s="114">
        <f t="shared" ref="M1607:M1625" si="143">IF(L1607=1,0,100000000)</f>
        <v>0</v>
      </c>
    </row>
    <row r="1608" spans="1:15" ht="30.2" customHeight="1" x14ac:dyDescent="0.25">
      <c r="A1608" s="390">
        <v>943</v>
      </c>
      <c r="B1608" s="292"/>
      <c r="C1608" s="278"/>
      <c r="D1608" s="293"/>
      <c r="E1608" s="19"/>
      <c r="F1608" s="20"/>
      <c r="G1608" s="42"/>
      <c r="H1608" s="213"/>
      <c r="I1608" s="199"/>
      <c r="J1608" s="193"/>
      <c r="K1608" s="113" t="str">
        <f t="shared" si="141"/>
        <v/>
      </c>
      <c r="L1608" s="115">
        <f t="shared" si="142"/>
        <v>1</v>
      </c>
      <c r="M1608" s="114">
        <f t="shared" si="143"/>
        <v>0</v>
      </c>
    </row>
    <row r="1609" spans="1:15" ht="30.2" customHeight="1" x14ac:dyDescent="0.25">
      <c r="A1609" s="390">
        <v>944</v>
      </c>
      <c r="B1609" s="292"/>
      <c r="C1609" s="278"/>
      <c r="D1609" s="293"/>
      <c r="E1609" s="19"/>
      <c r="F1609" s="20"/>
      <c r="G1609" s="42"/>
      <c r="H1609" s="213"/>
      <c r="I1609" s="199"/>
      <c r="J1609" s="193"/>
      <c r="K1609" s="113" t="str">
        <f t="shared" si="141"/>
        <v/>
      </c>
      <c r="L1609" s="115">
        <f t="shared" si="142"/>
        <v>1</v>
      </c>
      <c r="M1609" s="114">
        <f t="shared" si="143"/>
        <v>0</v>
      </c>
    </row>
    <row r="1610" spans="1:15" ht="30.2" customHeight="1" x14ac:dyDescent="0.25">
      <c r="A1610" s="390">
        <v>945</v>
      </c>
      <c r="B1610" s="292"/>
      <c r="C1610" s="278"/>
      <c r="D1610" s="293"/>
      <c r="E1610" s="19"/>
      <c r="F1610" s="20"/>
      <c r="G1610" s="42"/>
      <c r="H1610" s="213"/>
      <c r="I1610" s="199"/>
      <c r="J1610" s="193"/>
      <c r="K1610" s="113" t="str">
        <f t="shared" si="141"/>
        <v/>
      </c>
      <c r="L1610" s="115">
        <f t="shared" si="142"/>
        <v>1</v>
      </c>
      <c r="M1610" s="114">
        <f t="shared" si="143"/>
        <v>0</v>
      </c>
    </row>
    <row r="1611" spans="1:15" ht="30.2" customHeight="1" x14ac:dyDescent="0.25">
      <c r="A1611" s="390">
        <v>946</v>
      </c>
      <c r="B1611" s="292"/>
      <c r="C1611" s="278"/>
      <c r="D1611" s="293"/>
      <c r="E1611" s="19"/>
      <c r="F1611" s="20"/>
      <c r="G1611" s="42"/>
      <c r="H1611" s="213"/>
      <c r="I1611" s="199"/>
      <c r="J1611" s="193"/>
      <c r="K1611" s="113" t="str">
        <f t="shared" si="141"/>
        <v/>
      </c>
      <c r="L1611" s="115">
        <f t="shared" si="142"/>
        <v>1</v>
      </c>
      <c r="M1611" s="114">
        <f t="shared" si="143"/>
        <v>0</v>
      </c>
    </row>
    <row r="1612" spans="1:15" ht="30.2" customHeight="1" x14ac:dyDescent="0.25">
      <c r="A1612" s="390">
        <v>947</v>
      </c>
      <c r="B1612" s="292"/>
      <c r="C1612" s="278"/>
      <c r="D1612" s="293"/>
      <c r="E1612" s="19"/>
      <c r="F1612" s="20"/>
      <c r="G1612" s="42"/>
      <c r="H1612" s="213"/>
      <c r="I1612" s="199"/>
      <c r="J1612" s="193"/>
      <c r="K1612" s="113" t="str">
        <f t="shared" si="141"/>
        <v/>
      </c>
      <c r="L1612" s="115">
        <f t="shared" si="142"/>
        <v>1</v>
      </c>
      <c r="M1612" s="114">
        <f t="shared" si="143"/>
        <v>0</v>
      </c>
    </row>
    <row r="1613" spans="1:15" ht="30.2" customHeight="1" x14ac:dyDescent="0.25">
      <c r="A1613" s="390">
        <v>948</v>
      </c>
      <c r="B1613" s="292"/>
      <c r="C1613" s="278"/>
      <c r="D1613" s="293"/>
      <c r="E1613" s="19"/>
      <c r="F1613" s="20"/>
      <c r="G1613" s="42"/>
      <c r="H1613" s="213"/>
      <c r="I1613" s="199"/>
      <c r="J1613" s="193"/>
      <c r="K1613" s="113" t="str">
        <f t="shared" si="141"/>
        <v/>
      </c>
      <c r="L1613" s="115">
        <f t="shared" si="142"/>
        <v>1</v>
      </c>
      <c r="M1613" s="114">
        <f t="shared" si="143"/>
        <v>0</v>
      </c>
    </row>
    <row r="1614" spans="1:15" ht="30.2" customHeight="1" x14ac:dyDescent="0.25">
      <c r="A1614" s="390">
        <v>949</v>
      </c>
      <c r="B1614" s="292"/>
      <c r="C1614" s="278"/>
      <c r="D1614" s="293"/>
      <c r="E1614" s="19"/>
      <c r="F1614" s="20"/>
      <c r="G1614" s="42"/>
      <c r="H1614" s="213"/>
      <c r="I1614" s="199"/>
      <c r="J1614" s="193"/>
      <c r="K1614" s="113" t="str">
        <f t="shared" si="141"/>
        <v/>
      </c>
      <c r="L1614" s="115">
        <f t="shared" si="142"/>
        <v>1</v>
      </c>
      <c r="M1614" s="114">
        <f t="shared" si="143"/>
        <v>0</v>
      </c>
    </row>
    <row r="1615" spans="1:15" ht="30.2" customHeight="1" x14ac:dyDescent="0.25">
      <c r="A1615" s="390">
        <v>950</v>
      </c>
      <c r="B1615" s="292"/>
      <c r="C1615" s="278"/>
      <c r="D1615" s="293"/>
      <c r="E1615" s="19"/>
      <c r="F1615" s="20"/>
      <c r="G1615" s="42"/>
      <c r="H1615" s="213"/>
      <c r="I1615" s="199"/>
      <c r="J1615" s="193"/>
      <c r="K1615" s="113" t="str">
        <f t="shared" si="141"/>
        <v/>
      </c>
      <c r="L1615" s="115">
        <f t="shared" si="142"/>
        <v>1</v>
      </c>
      <c r="M1615" s="114">
        <f t="shared" si="143"/>
        <v>0</v>
      </c>
    </row>
    <row r="1616" spans="1:15" ht="30.2" customHeight="1" x14ac:dyDescent="0.25">
      <c r="A1616" s="390">
        <v>951</v>
      </c>
      <c r="B1616" s="292"/>
      <c r="C1616" s="278"/>
      <c r="D1616" s="293"/>
      <c r="E1616" s="19"/>
      <c r="F1616" s="20"/>
      <c r="G1616" s="42"/>
      <c r="H1616" s="213"/>
      <c r="I1616" s="199"/>
      <c r="J1616" s="193"/>
      <c r="K1616" s="113" t="str">
        <f t="shared" si="141"/>
        <v/>
      </c>
      <c r="L1616" s="115">
        <f t="shared" si="142"/>
        <v>1</v>
      </c>
      <c r="M1616" s="114">
        <f t="shared" si="143"/>
        <v>0</v>
      </c>
    </row>
    <row r="1617" spans="1:14" ht="30.2" customHeight="1" x14ac:dyDescent="0.25">
      <c r="A1617" s="390">
        <v>952</v>
      </c>
      <c r="B1617" s="292"/>
      <c r="C1617" s="278"/>
      <c r="D1617" s="293"/>
      <c r="E1617" s="19"/>
      <c r="F1617" s="20"/>
      <c r="G1617" s="42"/>
      <c r="H1617" s="213"/>
      <c r="I1617" s="199"/>
      <c r="J1617" s="193"/>
      <c r="K1617" s="113" t="str">
        <f t="shared" si="141"/>
        <v/>
      </c>
      <c r="L1617" s="115">
        <f t="shared" si="142"/>
        <v>1</v>
      </c>
      <c r="M1617" s="114">
        <f t="shared" si="143"/>
        <v>0</v>
      </c>
    </row>
    <row r="1618" spans="1:14" ht="30.2" customHeight="1" x14ac:dyDescent="0.25">
      <c r="A1618" s="390">
        <v>953</v>
      </c>
      <c r="B1618" s="292"/>
      <c r="C1618" s="278"/>
      <c r="D1618" s="293"/>
      <c r="E1618" s="19"/>
      <c r="F1618" s="20"/>
      <c r="G1618" s="42"/>
      <c r="H1618" s="213"/>
      <c r="I1618" s="199"/>
      <c r="J1618" s="193"/>
      <c r="K1618" s="113" t="str">
        <f t="shared" si="141"/>
        <v/>
      </c>
      <c r="L1618" s="115">
        <f t="shared" si="142"/>
        <v>1</v>
      </c>
      <c r="M1618" s="114">
        <f t="shared" si="143"/>
        <v>0</v>
      </c>
    </row>
    <row r="1619" spans="1:14" ht="30.2" customHeight="1" x14ac:dyDescent="0.25">
      <c r="A1619" s="390">
        <v>954</v>
      </c>
      <c r="B1619" s="292"/>
      <c r="C1619" s="278"/>
      <c r="D1619" s="293"/>
      <c r="E1619" s="19"/>
      <c r="F1619" s="20"/>
      <c r="G1619" s="42"/>
      <c r="H1619" s="213"/>
      <c r="I1619" s="199"/>
      <c r="J1619" s="193"/>
      <c r="K1619" s="113" t="str">
        <f t="shared" si="141"/>
        <v/>
      </c>
      <c r="L1619" s="115">
        <f t="shared" si="142"/>
        <v>1</v>
      </c>
      <c r="M1619" s="114">
        <f t="shared" si="143"/>
        <v>0</v>
      </c>
    </row>
    <row r="1620" spans="1:14" ht="30.2" customHeight="1" x14ac:dyDescent="0.25">
      <c r="A1620" s="390">
        <v>955</v>
      </c>
      <c r="B1620" s="292"/>
      <c r="C1620" s="278"/>
      <c r="D1620" s="293"/>
      <c r="E1620" s="19"/>
      <c r="F1620" s="20"/>
      <c r="G1620" s="42"/>
      <c r="H1620" s="213"/>
      <c r="I1620" s="199"/>
      <c r="J1620" s="193"/>
      <c r="K1620" s="113" t="str">
        <f t="shared" si="141"/>
        <v/>
      </c>
      <c r="L1620" s="115">
        <f t="shared" si="142"/>
        <v>1</v>
      </c>
      <c r="M1620" s="114">
        <f t="shared" si="143"/>
        <v>0</v>
      </c>
    </row>
    <row r="1621" spans="1:14" ht="30.2" customHeight="1" x14ac:dyDescent="0.25">
      <c r="A1621" s="390">
        <v>956</v>
      </c>
      <c r="B1621" s="292"/>
      <c r="C1621" s="278"/>
      <c r="D1621" s="293"/>
      <c r="E1621" s="19"/>
      <c r="F1621" s="20"/>
      <c r="G1621" s="42"/>
      <c r="H1621" s="213"/>
      <c r="I1621" s="199"/>
      <c r="J1621" s="193"/>
      <c r="K1621" s="113" t="str">
        <f t="shared" si="141"/>
        <v/>
      </c>
      <c r="L1621" s="115">
        <f t="shared" si="142"/>
        <v>1</v>
      </c>
      <c r="M1621" s="114">
        <f t="shared" si="143"/>
        <v>0</v>
      </c>
    </row>
    <row r="1622" spans="1:14" ht="30.2" customHeight="1" x14ac:dyDescent="0.25">
      <c r="A1622" s="390">
        <v>957</v>
      </c>
      <c r="B1622" s="292"/>
      <c r="C1622" s="278"/>
      <c r="D1622" s="293"/>
      <c r="E1622" s="19"/>
      <c r="F1622" s="20"/>
      <c r="G1622" s="42"/>
      <c r="H1622" s="213"/>
      <c r="I1622" s="199"/>
      <c r="J1622" s="193"/>
      <c r="K1622" s="113" t="str">
        <f t="shared" si="141"/>
        <v/>
      </c>
      <c r="L1622" s="115">
        <f t="shared" si="142"/>
        <v>1</v>
      </c>
      <c r="M1622" s="114">
        <f t="shared" si="143"/>
        <v>0</v>
      </c>
    </row>
    <row r="1623" spans="1:14" ht="30.2" customHeight="1" x14ac:dyDescent="0.25">
      <c r="A1623" s="390">
        <v>958</v>
      </c>
      <c r="B1623" s="292"/>
      <c r="C1623" s="278"/>
      <c r="D1623" s="293"/>
      <c r="E1623" s="19"/>
      <c r="F1623" s="20"/>
      <c r="G1623" s="42"/>
      <c r="H1623" s="213"/>
      <c r="I1623" s="199"/>
      <c r="J1623" s="193"/>
      <c r="K1623" s="113" t="str">
        <f t="shared" si="141"/>
        <v/>
      </c>
      <c r="L1623" s="115">
        <f t="shared" si="142"/>
        <v>1</v>
      </c>
      <c r="M1623" s="114">
        <f t="shared" si="143"/>
        <v>0</v>
      </c>
    </row>
    <row r="1624" spans="1:14" ht="30.2" customHeight="1" x14ac:dyDescent="0.25">
      <c r="A1624" s="390">
        <v>959</v>
      </c>
      <c r="B1624" s="292"/>
      <c r="C1624" s="278"/>
      <c r="D1624" s="293"/>
      <c r="E1624" s="19"/>
      <c r="F1624" s="20"/>
      <c r="G1624" s="42"/>
      <c r="H1624" s="213"/>
      <c r="I1624" s="199"/>
      <c r="J1624" s="193"/>
      <c r="K1624" s="113" t="str">
        <f t="shared" si="141"/>
        <v/>
      </c>
      <c r="L1624" s="115">
        <f t="shared" si="142"/>
        <v>1</v>
      </c>
      <c r="M1624" s="114">
        <f t="shared" si="143"/>
        <v>0</v>
      </c>
    </row>
    <row r="1625" spans="1:14" ht="30.2" customHeight="1" thickBot="1" x14ac:dyDescent="0.3">
      <c r="A1625" s="391">
        <v>960</v>
      </c>
      <c r="B1625" s="294"/>
      <c r="C1625" s="279"/>
      <c r="D1625" s="295"/>
      <c r="E1625" s="21"/>
      <c r="F1625" s="22"/>
      <c r="G1625" s="44"/>
      <c r="H1625" s="214"/>
      <c r="I1625" s="200"/>
      <c r="J1625" s="194"/>
      <c r="K1625" s="113" t="str">
        <f t="shared" si="141"/>
        <v/>
      </c>
      <c r="L1625" s="115">
        <f t="shared" si="142"/>
        <v>1</v>
      </c>
      <c r="M1625" s="114">
        <f t="shared" si="143"/>
        <v>0</v>
      </c>
    </row>
    <row r="1626" spans="1:14" ht="30.2" customHeight="1" thickBot="1" x14ac:dyDescent="0.3">
      <c r="A1626" s="46"/>
      <c r="B1626" s="46"/>
      <c r="C1626" s="46"/>
      <c r="D1626" s="46"/>
      <c r="E1626" s="46"/>
      <c r="F1626" s="46"/>
      <c r="G1626" s="46"/>
      <c r="H1626" s="376" t="s">
        <v>35</v>
      </c>
      <c r="I1626" s="195">
        <f>SUM(I1606:I1625)+I1592</f>
        <v>0</v>
      </c>
      <c r="J1626" s="222"/>
      <c r="K1626" s="68"/>
      <c r="L1626" s="112">
        <f>IF(I1626&gt;I1592,ROW(A1632),0)</f>
        <v>0</v>
      </c>
      <c r="M1626" s="39"/>
      <c r="N1626" s="109">
        <f>IF(I1626&gt;I1592,ROW(A1632),0)</f>
        <v>0</v>
      </c>
    </row>
    <row r="1627" spans="1:14" ht="30.2" customHeight="1" x14ac:dyDescent="0.25">
      <c r="A1627" s="46"/>
      <c r="B1627" s="46"/>
      <c r="C1627" s="46"/>
      <c r="D1627" s="46"/>
      <c r="E1627" s="46"/>
      <c r="F1627" s="46"/>
      <c r="G1627" s="46"/>
      <c r="H1627" s="46"/>
      <c r="I1627" s="46"/>
      <c r="J1627" s="46"/>
      <c r="K1627" s="68"/>
      <c r="L1627" s="39"/>
      <c r="M1627" s="39"/>
    </row>
    <row r="1628" spans="1:14" ht="30.2" customHeight="1" x14ac:dyDescent="0.25">
      <c r="A1628" s="143" t="s">
        <v>136</v>
      </c>
      <c r="B1628" s="64"/>
      <c r="C1628" s="64"/>
      <c r="D1628" s="46"/>
      <c r="E1628" s="46"/>
      <c r="F1628" s="46"/>
      <c r="G1628" s="46"/>
      <c r="H1628" s="46"/>
      <c r="I1628" s="46"/>
      <c r="J1628" s="46"/>
      <c r="K1628" s="68"/>
      <c r="L1628" s="39"/>
      <c r="M1628" s="39"/>
    </row>
    <row r="1629" spans="1:14" ht="30.2" customHeight="1" x14ac:dyDescent="0.25">
      <c r="A1629" s="46"/>
      <c r="B1629" s="46"/>
      <c r="C1629" s="46"/>
      <c r="D1629" s="46"/>
      <c r="E1629" s="46"/>
      <c r="F1629" s="46"/>
      <c r="G1629" s="46"/>
      <c r="H1629" s="46"/>
      <c r="I1629" s="46"/>
      <c r="J1629" s="46"/>
      <c r="K1629" s="68"/>
      <c r="L1629" s="39"/>
      <c r="M1629" s="39"/>
    </row>
    <row r="1630" spans="1:14" ht="30.2" customHeight="1" x14ac:dyDescent="0.3">
      <c r="A1630" s="352" t="s">
        <v>32</v>
      </c>
      <c r="B1630" s="233"/>
      <c r="C1630" s="233"/>
      <c r="D1630" s="354">
        <f ca="1">imzatarihi</f>
        <v>46091</v>
      </c>
      <c r="E1630" s="379" t="s">
        <v>33</v>
      </c>
      <c r="F1630" s="355" t="str">
        <f>IF(kurulusyetkilisi&gt;0,kurulusyetkilisi,"")</f>
        <v/>
      </c>
      <c r="G1630" s="46"/>
      <c r="H1630" s="46"/>
      <c r="I1630" s="46"/>
      <c r="J1630" s="46"/>
      <c r="K1630" s="68"/>
      <c r="L1630" s="39"/>
      <c r="M1630" s="39"/>
    </row>
    <row r="1631" spans="1:14" ht="30.2" customHeight="1" x14ac:dyDescent="0.3">
      <c r="A1631" s="46"/>
      <c r="B1631" s="46"/>
      <c r="C1631" s="46"/>
      <c r="D1631" s="234"/>
      <c r="E1631" s="379" t="s">
        <v>34</v>
      </c>
      <c r="F1631" s="46"/>
      <c r="G1631" s="46"/>
      <c r="H1631" s="233"/>
      <c r="I1631" s="46"/>
      <c r="J1631" s="46"/>
      <c r="K1631" s="68"/>
      <c r="L1631" s="39"/>
      <c r="M1631" s="39"/>
    </row>
    <row r="1632" spans="1:14" ht="30.2" customHeight="1" x14ac:dyDescent="0.25">
      <c r="A1632" s="46"/>
      <c r="B1632" s="46"/>
      <c r="C1632" s="46"/>
      <c r="D1632" s="46"/>
      <c r="E1632" s="46"/>
      <c r="F1632" s="46"/>
      <c r="G1632" s="46"/>
      <c r="H1632" s="46"/>
      <c r="I1632" s="46"/>
      <c r="J1632" s="46"/>
      <c r="K1632" s="68"/>
      <c r="L1632" s="39"/>
      <c r="M1632" s="39"/>
    </row>
    <row r="1633" spans="1:15" ht="30.2" customHeight="1" x14ac:dyDescent="0.25">
      <c r="A1633" s="555" t="s">
        <v>105</v>
      </c>
      <c r="B1633" s="555"/>
      <c r="C1633" s="555"/>
      <c r="D1633" s="555"/>
      <c r="E1633" s="555"/>
      <c r="F1633" s="555"/>
      <c r="G1633" s="555"/>
      <c r="H1633" s="555"/>
      <c r="I1633" s="555"/>
      <c r="J1633" s="555"/>
      <c r="K1633" s="66"/>
      <c r="L1633" s="39"/>
      <c r="M1633" s="39"/>
    </row>
    <row r="1634" spans="1:15" ht="30.2" customHeight="1" x14ac:dyDescent="0.25">
      <c r="A1634" s="508" t="str">
        <f>IF(YilDonem&lt;&gt;"",CONCATENATE(YilDonem," dönemine aittir."),"")</f>
        <v/>
      </c>
      <c r="B1634" s="508"/>
      <c r="C1634" s="508"/>
      <c r="D1634" s="508"/>
      <c r="E1634" s="508"/>
      <c r="F1634" s="508"/>
      <c r="G1634" s="508"/>
      <c r="H1634" s="508"/>
      <c r="I1634" s="508"/>
      <c r="J1634" s="508"/>
      <c r="K1634" s="66"/>
      <c r="L1634" s="39"/>
      <c r="M1634" s="39"/>
    </row>
    <row r="1635" spans="1:15" ht="30.2" customHeight="1" thickBot="1" x14ac:dyDescent="0.3">
      <c r="A1635" s="545" t="s">
        <v>129</v>
      </c>
      <c r="B1635" s="545"/>
      <c r="C1635" s="545"/>
      <c r="D1635" s="545"/>
      <c r="E1635" s="545"/>
      <c r="F1635" s="545"/>
      <c r="G1635" s="545"/>
      <c r="H1635" s="545"/>
      <c r="I1635" s="545"/>
      <c r="J1635" s="545"/>
      <c r="K1635" s="66"/>
      <c r="L1635" s="39"/>
      <c r="M1635" s="39"/>
    </row>
    <row r="1636" spans="1:15" ht="30.2" customHeight="1" thickBot="1" x14ac:dyDescent="0.3">
      <c r="A1636" s="546" t="s">
        <v>167</v>
      </c>
      <c r="B1636" s="547"/>
      <c r="C1636" s="547"/>
      <c r="D1636" s="548"/>
      <c r="E1636" s="546" t="str">
        <f>IF(ProjeNo&gt;0,ProjeNo,"")</f>
        <v/>
      </c>
      <c r="F1636" s="547"/>
      <c r="G1636" s="547"/>
      <c r="H1636" s="547"/>
      <c r="I1636" s="547"/>
      <c r="J1636" s="548"/>
      <c r="K1636" s="66"/>
      <c r="L1636" s="39"/>
      <c r="M1636" s="39"/>
    </row>
    <row r="1637" spans="1:15" ht="30.2" customHeight="1" thickBot="1" x14ac:dyDescent="0.3">
      <c r="A1637" s="549" t="s">
        <v>168</v>
      </c>
      <c r="B1637" s="550"/>
      <c r="C1637" s="550"/>
      <c r="D1637" s="551"/>
      <c r="E1637" s="552" t="str">
        <f>IF(ProjeAdi&gt;0,ProjeAdi,"")</f>
        <v/>
      </c>
      <c r="F1637" s="553"/>
      <c r="G1637" s="553"/>
      <c r="H1637" s="553"/>
      <c r="I1637" s="553"/>
      <c r="J1637" s="554"/>
      <c r="K1637" s="66"/>
      <c r="L1637" s="39"/>
      <c r="M1637" s="39"/>
    </row>
    <row r="1638" spans="1:15" s="26" customFormat="1" ht="30.2" customHeight="1" thickBot="1" x14ac:dyDescent="0.3">
      <c r="A1638" s="543" t="s">
        <v>3</v>
      </c>
      <c r="B1638" s="543" t="s">
        <v>182</v>
      </c>
      <c r="C1638" s="543" t="s">
        <v>183</v>
      </c>
      <c r="D1638" s="543" t="s">
        <v>102</v>
      </c>
      <c r="E1638" s="543" t="s">
        <v>103</v>
      </c>
      <c r="F1638" s="543" t="s">
        <v>104</v>
      </c>
      <c r="G1638" s="543" t="s">
        <v>82</v>
      </c>
      <c r="H1638" s="543" t="s">
        <v>83</v>
      </c>
      <c r="I1638" s="363" t="s">
        <v>84</v>
      </c>
      <c r="J1638" s="363" t="s">
        <v>84</v>
      </c>
      <c r="K1638" s="67"/>
      <c r="L1638" s="40"/>
      <c r="M1638" s="40"/>
      <c r="N1638" s="70"/>
      <c r="O1638" s="70"/>
    </row>
    <row r="1639" spans="1:15" ht="30.2" customHeight="1" thickBot="1" x14ac:dyDescent="0.3">
      <c r="A1639" s="559"/>
      <c r="B1639" s="544"/>
      <c r="C1639" s="544"/>
      <c r="D1639" s="559"/>
      <c r="E1639" s="559"/>
      <c r="F1639" s="559"/>
      <c r="G1639" s="559"/>
      <c r="H1639" s="559"/>
      <c r="I1639" s="395" t="s">
        <v>85</v>
      </c>
      <c r="J1639" s="395" t="s">
        <v>88</v>
      </c>
      <c r="K1639" s="66"/>
      <c r="L1639" s="39"/>
      <c r="M1639" s="39"/>
    </row>
    <row r="1640" spans="1:15" ht="30.2" customHeight="1" x14ac:dyDescent="0.25">
      <c r="A1640" s="388">
        <v>961</v>
      </c>
      <c r="B1640" s="290"/>
      <c r="C1640" s="277"/>
      <c r="D1640" s="291"/>
      <c r="E1640" s="27"/>
      <c r="F1640" s="41"/>
      <c r="G1640" s="28"/>
      <c r="H1640" s="212"/>
      <c r="I1640" s="198"/>
      <c r="J1640" s="186"/>
      <c r="K1640" s="113" t="str">
        <f>IF(AND(COUNTA(D1640:F1640)&gt;0,L1640=1),"Belge Tarihi,Belge Numarası ve KDV Dahil Tutar doldurulduktan sonra KDV Hariç Tutar doldurulabilir.","")</f>
        <v/>
      </c>
      <c r="L1640" s="115">
        <f>IF(COUNTA(G1640:H1640)+COUNTA(J1640)=3,0,1)</f>
        <v>1</v>
      </c>
      <c r="M1640" s="114">
        <f>IF(L1640=1,0,100000000)</f>
        <v>0</v>
      </c>
    </row>
    <row r="1641" spans="1:15" ht="30.2" customHeight="1" x14ac:dyDescent="0.25">
      <c r="A1641" s="390">
        <v>962</v>
      </c>
      <c r="B1641" s="292"/>
      <c r="C1641" s="278"/>
      <c r="D1641" s="293"/>
      <c r="E1641" s="19"/>
      <c r="F1641" s="20"/>
      <c r="G1641" s="42"/>
      <c r="H1641" s="213"/>
      <c r="I1641" s="199"/>
      <c r="J1641" s="193"/>
      <c r="K1641" s="113" t="str">
        <f t="shared" ref="K1641:K1659" si="144">IF(AND(COUNTA(D1641:F1641)&gt;0,L1641=1),"Belge Tarihi,Belge Numarası ve KDV Dahil Tutar doldurulduktan sonra KDV Hariç Tutar doldurulabilir.","")</f>
        <v/>
      </c>
      <c r="L1641" s="115">
        <f t="shared" ref="L1641:L1659" si="145">IF(COUNTA(G1641:H1641)+COUNTA(J1641)=3,0,1)</f>
        <v>1</v>
      </c>
      <c r="M1641" s="114">
        <f t="shared" ref="M1641:M1659" si="146">IF(L1641=1,0,100000000)</f>
        <v>0</v>
      </c>
    </row>
    <row r="1642" spans="1:15" ht="30.2" customHeight="1" x14ac:dyDescent="0.25">
      <c r="A1642" s="390">
        <v>963</v>
      </c>
      <c r="B1642" s="292"/>
      <c r="C1642" s="278"/>
      <c r="D1642" s="293"/>
      <c r="E1642" s="19"/>
      <c r="F1642" s="20"/>
      <c r="G1642" s="42"/>
      <c r="H1642" s="213"/>
      <c r="I1642" s="199"/>
      <c r="J1642" s="193"/>
      <c r="K1642" s="113" t="str">
        <f t="shared" si="144"/>
        <v/>
      </c>
      <c r="L1642" s="115">
        <f t="shared" si="145"/>
        <v>1</v>
      </c>
      <c r="M1642" s="114">
        <f t="shared" si="146"/>
        <v>0</v>
      </c>
    </row>
    <row r="1643" spans="1:15" ht="30.2" customHeight="1" x14ac:dyDescent="0.25">
      <c r="A1643" s="390">
        <v>964</v>
      </c>
      <c r="B1643" s="292"/>
      <c r="C1643" s="278"/>
      <c r="D1643" s="293"/>
      <c r="E1643" s="19"/>
      <c r="F1643" s="20"/>
      <c r="G1643" s="42"/>
      <c r="H1643" s="213"/>
      <c r="I1643" s="199"/>
      <c r="J1643" s="193"/>
      <c r="K1643" s="113" t="str">
        <f t="shared" si="144"/>
        <v/>
      </c>
      <c r="L1643" s="115">
        <f t="shared" si="145"/>
        <v>1</v>
      </c>
      <c r="M1643" s="114">
        <f t="shared" si="146"/>
        <v>0</v>
      </c>
    </row>
    <row r="1644" spans="1:15" ht="30.2" customHeight="1" x14ac:dyDescent="0.25">
      <c r="A1644" s="390">
        <v>965</v>
      </c>
      <c r="B1644" s="292"/>
      <c r="C1644" s="278"/>
      <c r="D1644" s="293"/>
      <c r="E1644" s="19"/>
      <c r="F1644" s="20"/>
      <c r="G1644" s="42"/>
      <c r="H1644" s="213"/>
      <c r="I1644" s="199"/>
      <c r="J1644" s="193"/>
      <c r="K1644" s="113" t="str">
        <f t="shared" si="144"/>
        <v/>
      </c>
      <c r="L1644" s="115">
        <f t="shared" si="145"/>
        <v>1</v>
      </c>
      <c r="M1644" s="114">
        <f t="shared" si="146"/>
        <v>0</v>
      </c>
    </row>
    <row r="1645" spans="1:15" ht="30.2" customHeight="1" x14ac:dyDescent="0.25">
      <c r="A1645" s="390">
        <v>966</v>
      </c>
      <c r="B1645" s="292"/>
      <c r="C1645" s="278"/>
      <c r="D1645" s="293"/>
      <c r="E1645" s="19"/>
      <c r="F1645" s="20"/>
      <c r="G1645" s="42"/>
      <c r="H1645" s="213"/>
      <c r="I1645" s="199"/>
      <c r="J1645" s="193"/>
      <c r="K1645" s="113" t="str">
        <f t="shared" si="144"/>
        <v/>
      </c>
      <c r="L1645" s="115">
        <f t="shared" si="145"/>
        <v>1</v>
      </c>
      <c r="M1645" s="114">
        <f t="shared" si="146"/>
        <v>0</v>
      </c>
    </row>
    <row r="1646" spans="1:15" ht="30.2" customHeight="1" x14ac:dyDescent="0.25">
      <c r="A1646" s="390">
        <v>967</v>
      </c>
      <c r="B1646" s="292"/>
      <c r="C1646" s="278"/>
      <c r="D1646" s="293"/>
      <c r="E1646" s="19"/>
      <c r="F1646" s="20"/>
      <c r="G1646" s="42"/>
      <c r="H1646" s="213"/>
      <c r="I1646" s="199"/>
      <c r="J1646" s="193"/>
      <c r="K1646" s="113" t="str">
        <f t="shared" si="144"/>
        <v/>
      </c>
      <c r="L1646" s="115">
        <f t="shared" si="145"/>
        <v>1</v>
      </c>
      <c r="M1646" s="114">
        <f t="shared" si="146"/>
        <v>0</v>
      </c>
    </row>
    <row r="1647" spans="1:15" ht="30.2" customHeight="1" x14ac:dyDescent="0.25">
      <c r="A1647" s="390">
        <v>968</v>
      </c>
      <c r="B1647" s="292"/>
      <c r="C1647" s="278"/>
      <c r="D1647" s="293"/>
      <c r="E1647" s="19"/>
      <c r="F1647" s="20"/>
      <c r="G1647" s="42"/>
      <c r="H1647" s="213"/>
      <c r="I1647" s="199"/>
      <c r="J1647" s="193"/>
      <c r="K1647" s="113" t="str">
        <f t="shared" si="144"/>
        <v/>
      </c>
      <c r="L1647" s="115">
        <f t="shared" si="145"/>
        <v>1</v>
      </c>
      <c r="M1647" s="114">
        <f t="shared" si="146"/>
        <v>0</v>
      </c>
    </row>
    <row r="1648" spans="1:15" ht="30.2" customHeight="1" x14ac:dyDescent="0.25">
      <c r="A1648" s="390">
        <v>969</v>
      </c>
      <c r="B1648" s="292"/>
      <c r="C1648" s="278"/>
      <c r="D1648" s="293"/>
      <c r="E1648" s="19"/>
      <c r="F1648" s="20"/>
      <c r="G1648" s="42"/>
      <c r="H1648" s="213"/>
      <c r="I1648" s="199"/>
      <c r="J1648" s="193"/>
      <c r="K1648" s="113" t="str">
        <f t="shared" si="144"/>
        <v/>
      </c>
      <c r="L1648" s="115">
        <f t="shared" si="145"/>
        <v>1</v>
      </c>
      <c r="M1648" s="114">
        <f t="shared" si="146"/>
        <v>0</v>
      </c>
    </row>
    <row r="1649" spans="1:14" ht="30.2" customHeight="1" x14ac:dyDescent="0.25">
      <c r="A1649" s="390">
        <v>970</v>
      </c>
      <c r="B1649" s="292"/>
      <c r="C1649" s="278"/>
      <c r="D1649" s="293"/>
      <c r="E1649" s="19"/>
      <c r="F1649" s="20"/>
      <c r="G1649" s="42"/>
      <c r="H1649" s="213"/>
      <c r="I1649" s="199"/>
      <c r="J1649" s="193"/>
      <c r="K1649" s="113" t="str">
        <f t="shared" si="144"/>
        <v/>
      </c>
      <c r="L1649" s="115">
        <f t="shared" si="145"/>
        <v>1</v>
      </c>
      <c r="M1649" s="114">
        <f t="shared" si="146"/>
        <v>0</v>
      </c>
    </row>
    <row r="1650" spans="1:14" ht="30.2" customHeight="1" x14ac:dyDescent="0.25">
      <c r="A1650" s="390">
        <v>971</v>
      </c>
      <c r="B1650" s="292"/>
      <c r="C1650" s="278"/>
      <c r="D1650" s="293"/>
      <c r="E1650" s="19"/>
      <c r="F1650" s="20"/>
      <c r="G1650" s="42"/>
      <c r="H1650" s="213"/>
      <c r="I1650" s="199"/>
      <c r="J1650" s="193"/>
      <c r="K1650" s="113" t="str">
        <f t="shared" si="144"/>
        <v/>
      </c>
      <c r="L1650" s="115">
        <f t="shared" si="145"/>
        <v>1</v>
      </c>
      <c r="M1650" s="114">
        <f t="shared" si="146"/>
        <v>0</v>
      </c>
    </row>
    <row r="1651" spans="1:14" ht="30.2" customHeight="1" x14ac:dyDescent="0.25">
      <c r="A1651" s="390">
        <v>972</v>
      </c>
      <c r="B1651" s="292"/>
      <c r="C1651" s="278"/>
      <c r="D1651" s="293"/>
      <c r="E1651" s="19"/>
      <c r="F1651" s="20"/>
      <c r="G1651" s="42"/>
      <c r="H1651" s="213"/>
      <c r="I1651" s="199"/>
      <c r="J1651" s="193"/>
      <c r="K1651" s="113" t="str">
        <f t="shared" si="144"/>
        <v/>
      </c>
      <c r="L1651" s="115">
        <f t="shared" si="145"/>
        <v>1</v>
      </c>
      <c r="M1651" s="114">
        <f t="shared" si="146"/>
        <v>0</v>
      </c>
    </row>
    <row r="1652" spans="1:14" ht="30.2" customHeight="1" x14ac:dyDescent="0.25">
      <c r="A1652" s="390">
        <v>973</v>
      </c>
      <c r="B1652" s="292"/>
      <c r="C1652" s="278"/>
      <c r="D1652" s="293"/>
      <c r="E1652" s="19"/>
      <c r="F1652" s="20"/>
      <c r="G1652" s="42"/>
      <c r="H1652" s="213"/>
      <c r="I1652" s="199"/>
      <c r="J1652" s="193"/>
      <c r="K1652" s="113" t="str">
        <f t="shared" si="144"/>
        <v/>
      </c>
      <c r="L1652" s="115">
        <f t="shared" si="145"/>
        <v>1</v>
      </c>
      <c r="M1652" s="114">
        <f t="shared" si="146"/>
        <v>0</v>
      </c>
    </row>
    <row r="1653" spans="1:14" ht="30.2" customHeight="1" x14ac:dyDescent="0.25">
      <c r="A1653" s="390">
        <v>974</v>
      </c>
      <c r="B1653" s="292"/>
      <c r="C1653" s="278"/>
      <c r="D1653" s="293"/>
      <c r="E1653" s="19"/>
      <c r="F1653" s="20"/>
      <c r="G1653" s="42"/>
      <c r="H1653" s="213"/>
      <c r="I1653" s="199"/>
      <c r="J1653" s="193"/>
      <c r="K1653" s="113" t="str">
        <f t="shared" si="144"/>
        <v/>
      </c>
      <c r="L1653" s="115">
        <f t="shared" si="145"/>
        <v>1</v>
      </c>
      <c r="M1653" s="114">
        <f t="shared" si="146"/>
        <v>0</v>
      </c>
    </row>
    <row r="1654" spans="1:14" ht="30.2" customHeight="1" x14ac:dyDescent="0.25">
      <c r="A1654" s="390">
        <v>975</v>
      </c>
      <c r="B1654" s="292"/>
      <c r="C1654" s="278"/>
      <c r="D1654" s="293"/>
      <c r="E1654" s="19"/>
      <c r="F1654" s="20"/>
      <c r="G1654" s="42"/>
      <c r="H1654" s="213"/>
      <c r="I1654" s="199"/>
      <c r="J1654" s="193"/>
      <c r="K1654" s="113" t="str">
        <f t="shared" si="144"/>
        <v/>
      </c>
      <c r="L1654" s="115">
        <f t="shared" si="145"/>
        <v>1</v>
      </c>
      <c r="M1654" s="114">
        <f t="shared" si="146"/>
        <v>0</v>
      </c>
    </row>
    <row r="1655" spans="1:14" ht="30.2" customHeight="1" x14ac:dyDescent="0.25">
      <c r="A1655" s="390">
        <v>976</v>
      </c>
      <c r="B1655" s="292"/>
      <c r="C1655" s="278"/>
      <c r="D1655" s="293"/>
      <c r="E1655" s="19"/>
      <c r="F1655" s="20"/>
      <c r="G1655" s="42"/>
      <c r="H1655" s="213"/>
      <c r="I1655" s="199"/>
      <c r="J1655" s="193"/>
      <c r="K1655" s="113" t="str">
        <f t="shared" si="144"/>
        <v/>
      </c>
      <c r="L1655" s="115">
        <f t="shared" si="145"/>
        <v>1</v>
      </c>
      <c r="M1655" s="114">
        <f t="shared" si="146"/>
        <v>0</v>
      </c>
    </row>
    <row r="1656" spans="1:14" ht="30.2" customHeight="1" x14ac:dyDescent="0.25">
      <c r="A1656" s="390">
        <v>977</v>
      </c>
      <c r="B1656" s="292"/>
      <c r="C1656" s="278"/>
      <c r="D1656" s="293"/>
      <c r="E1656" s="19"/>
      <c r="F1656" s="20"/>
      <c r="G1656" s="42"/>
      <c r="H1656" s="213"/>
      <c r="I1656" s="199"/>
      <c r="J1656" s="193"/>
      <c r="K1656" s="113" t="str">
        <f t="shared" si="144"/>
        <v/>
      </c>
      <c r="L1656" s="115">
        <f t="shared" si="145"/>
        <v>1</v>
      </c>
      <c r="M1656" s="114">
        <f t="shared" si="146"/>
        <v>0</v>
      </c>
    </row>
    <row r="1657" spans="1:14" ht="30.2" customHeight="1" x14ac:dyDescent="0.25">
      <c r="A1657" s="390">
        <v>978</v>
      </c>
      <c r="B1657" s="292"/>
      <c r="C1657" s="278"/>
      <c r="D1657" s="293"/>
      <c r="E1657" s="19"/>
      <c r="F1657" s="20"/>
      <c r="G1657" s="42"/>
      <c r="H1657" s="213"/>
      <c r="I1657" s="199"/>
      <c r="J1657" s="193"/>
      <c r="K1657" s="113" t="str">
        <f t="shared" si="144"/>
        <v/>
      </c>
      <c r="L1657" s="115">
        <f t="shared" si="145"/>
        <v>1</v>
      </c>
      <c r="M1657" s="114">
        <f t="shared" si="146"/>
        <v>0</v>
      </c>
    </row>
    <row r="1658" spans="1:14" ht="30.2" customHeight="1" x14ac:dyDescent="0.25">
      <c r="A1658" s="390">
        <v>979</v>
      </c>
      <c r="B1658" s="292"/>
      <c r="C1658" s="278"/>
      <c r="D1658" s="293"/>
      <c r="E1658" s="19"/>
      <c r="F1658" s="20"/>
      <c r="G1658" s="42"/>
      <c r="H1658" s="213"/>
      <c r="I1658" s="199"/>
      <c r="J1658" s="193"/>
      <c r="K1658" s="113" t="str">
        <f t="shared" si="144"/>
        <v/>
      </c>
      <c r="L1658" s="115">
        <f t="shared" si="145"/>
        <v>1</v>
      </c>
      <c r="M1658" s="114">
        <f t="shared" si="146"/>
        <v>0</v>
      </c>
    </row>
    <row r="1659" spans="1:14" ht="30.2" customHeight="1" thickBot="1" x14ac:dyDescent="0.3">
      <c r="A1659" s="391">
        <v>980</v>
      </c>
      <c r="B1659" s="294"/>
      <c r="C1659" s="279"/>
      <c r="D1659" s="295"/>
      <c r="E1659" s="21"/>
      <c r="F1659" s="22"/>
      <c r="G1659" s="44"/>
      <c r="H1659" s="214"/>
      <c r="I1659" s="200"/>
      <c r="J1659" s="194"/>
      <c r="K1659" s="113" t="str">
        <f t="shared" si="144"/>
        <v/>
      </c>
      <c r="L1659" s="115">
        <f t="shared" si="145"/>
        <v>1</v>
      </c>
      <c r="M1659" s="114">
        <f t="shared" si="146"/>
        <v>0</v>
      </c>
    </row>
    <row r="1660" spans="1:14" ht="30.2" customHeight="1" thickBot="1" x14ac:dyDescent="0.3">
      <c r="A1660" s="46"/>
      <c r="B1660" s="46"/>
      <c r="C1660" s="46"/>
      <c r="D1660" s="46"/>
      <c r="E1660" s="46"/>
      <c r="F1660" s="46"/>
      <c r="G1660" s="46"/>
      <c r="H1660" s="376" t="s">
        <v>35</v>
      </c>
      <c r="I1660" s="195">
        <f>SUM(I1640:I1659)+I1626</f>
        <v>0</v>
      </c>
      <c r="J1660" s="222"/>
      <c r="K1660" s="68"/>
      <c r="L1660" s="112">
        <f>IF(I1660&gt;I1626,ROW(A1666),0)</f>
        <v>0</v>
      </c>
      <c r="M1660" s="39"/>
      <c r="N1660" s="109">
        <f>IF(I1660&gt;I1626,ROW(A1666),0)</f>
        <v>0</v>
      </c>
    </row>
    <row r="1661" spans="1:14" ht="30.2" customHeight="1" x14ac:dyDescent="0.25">
      <c r="A1661" s="46"/>
      <c r="B1661" s="46"/>
      <c r="C1661" s="46"/>
      <c r="D1661" s="46"/>
      <c r="E1661" s="46"/>
      <c r="F1661" s="46"/>
      <c r="G1661" s="46"/>
      <c r="H1661" s="46"/>
      <c r="I1661" s="46"/>
      <c r="J1661" s="46"/>
      <c r="K1661" s="68"/>
      <c r="L1661" s="39"/>
      <c r="M1661" s="39"/>
    </row>
    <row r="1662" spans="1:14" ht="30.2" customHeight="1" x14ac:dyDescent="0.25">
      <c r="A1662" s="143" t="s">
        <v>136</v>
      </c>
      <c r="B1662" s="64"/>
      <c r="C1662" s="64"/>
      <c r="D1662" s="46"/>
      <c r="E1662" s="46"/>
      <c r="F1662" s="46"/>
      <c r="G1662" s="46"/>
      <c r="H1662" s="46"/>
      <c r="I1662" s="46"/>
      <c r="J1662" s="46"/>
      <c r="K1662" s="68"/>
      <c r="L1662" s="39"/>
      <c r="M1662" s="39"/>
    </row>
    <row r="1663" spans="1:14" ht="30.2" customHeight="1" x14ac:dyDescent="0.25">
      <c r="A1663" s="46"/>
      <c r="B1663" s="46"/>
      <c r="C1663" s="46"/>
      <c r="D1663" s="46"/>
      <c r="E1663" s="46"/>
      <c r="F1663" s="46"/>
      <c r="G1663" s="46"/>
      <c r="H1663" s="46"/>
      <c r="I1663" s="46"/>
      <c r="J1663" s="46"/>
      <c r="K1663" s="68"/>
      <c r="L1663" s="39"/>
      <c r="M1663" s="39"/>
    </row>
    <row r="1664" spans="1:14" ht="30.2" customHeight="1" x14ac:dyDescent="0.3">
      <c r="A1664" s="352" t="s">
        <v>32</v>
      </c>
      <c r="B1664" s="233"/>
      <c r="C1664" s="233"/>
      <c r="D1664" s="354">
        <f ca="1">imzatarihi</f>
        <v>46091</v>
      </c>
      <c r="E1664" s="379" t="s">
        <v>33</v>
      </c>
      <c r="F1664" s="355" t="str">
        <f>IF(kurulusyetkilisi&gt;0,kurulusyetkilisi,"")</f>
        <v/>
      </c>
      <c r="G1664" s="46"/>
      <c r="H1664" s="46"/>
      <c r="I1664" s="46"/>
      <c r="J1664" s="46"/>
      <c r="K1664" s="68"/>
      <c r="L1664" s="39"/>
      <c r="M1664" s="39"/>
    </row>
    <row r="1665" spans="1:15" ht="30.2" customHeight="1" x14ac:dyDescent="0.3">
      <c r="A1665" s="46"/>
      <c r="B1665" s="46"/>
      <c r="C1665" s="46"/>
      <c r="D1665" s="234"/>
      <c r="E1665" s="379" t="s">
        <v>34</v>
      </c>
      <c r="F1665" s="46"/>
      <c r="G1665" s="46"/>
      <c r="H1665" s="233"/>
      <c r="I1665" s="46"/>
      <c r="J1665" s="46"/>
      <c r="K1665" s="68"/>
      <c r="L1665" s="39"/>
      <c r="M1665" s="39"/>
    </row>
    <row r="1666" spans="1:15" ht="30.2" customHeight="1" x14ac:dyDescent="0.25">
      <c r="A1666" s="46"/>
      <c r="B1666" s="46"/>
      <c r="C1666" s="46"/>
      <c r="D1666" s="46"/>
      <c r="E1666" s="46"/>
      <c r="F1666" s="46"/>
      <c r="G1666" s="46"/>
      <c r="H1666" s="46"/>
      <c r="I1666" s="46"/>
      <c r="J1666" s="46"/>
      <c r="K1666" s="68"/>
      <c r="L1666" s="39"/>
      <c r="M1666" s="39"/>
    </row>
    <row r="1667" spans="1:15" ht="30.2" customHeight="1" x14ac:dyDescent="0.25">
      <c r="A1667" s="555" t="s">
        <v>105</v>
      </c>
      <c r="B1667" s="555"/>
      <c r="C1667" s="555"/>
      <c r="D1667" s="555"/>
      <c r="E1667" s="555"/>
      <c r="F1667" s="555"/>
      <c r="G1667" s="555"/>
      <c r="H1667" s="555"/>
      <c r="I1667" s="555"/>
      <c r="J1667" s="555"/>
      <c r="K1667" s="66"/>
      <c r="L1667" s="39"/>
      <c r="M1667" s="39"/>
    </row>
    <row r="1668" spans="1:15" ht="30.2" customHeight="1" x14ac:dyDescent="0.25">
      <c r="A1668" s="508" t="str">
        <f>IF(YilDonem&lt;&gt;"",CONCATENATE(YilDonem," dönemine aittir."),"")</f>
        <v/>
      </c>
      <c r="B1668" s="508"/>
      <c r="C1668" s="508"/>
      <c r="D1668" s="508"/>
      <c r="E1668" s="508"/>
      <c r="F1668" s="508"/>
      <c r="G1668" s="508"/>
      <c r="H1668" s="508"/>
      <c r="I1668" s="508"/>
      <c r="J1668" s="508"/>
      <c r="K1668" s="66"/>
      <c r="L1668" s="39"/>
      <c r="M1668" s="39"/>
    </row>
    <row r="1669" spans="1:15" ht="30.2" customHeight="1" thickBot="1" x14ac:dyDescent="0.3">
      <c r="A1669" s="545" t="s">
        <v>129</v>
      </c>
      <c r="B1669" s="545"/>
      <c r="C1669" s="545"/>
      <c r="D1669" s="545"/>
      <c r="E1669" s="545"/>
      <c r="F1669" s="545"/>
      <c r="G1669" s="545"/>
      <c r="H1669" s="545"/>
      <c r="I1669" s="545"/>
      <c r="J1669" s="545"/>
      <c r="K1669" s="66"/>
      <c r="L1669" s="39"/>
      <c r="M1669" s="39"/>
    </row>
    <row r="1670" spans="1:15" ht="30.2" customHeight="1" thickBot="1" x14ac:dyDescent="0.3">
      <c r="A1670" s="546" t="s">
        <v>167</v>
      </c>
      <c r="B1670" s="547"/>
      <c r="C1670" s="547"/>
      <c r="D1670" s="548"/>
      <c r="E1670" s="546" t="str">
        <f>IF(ProjeNo&gt;0,ProjeNo,"")</f>
        <v/>
      </c>
      <c r="F1670" s="547"/>
      <c r="G1670" s="547"/>
      <c r="H1670" s="547"/>
      <c r="I1670" s="547"/>
      <c r="J1670" s="548"/>
      <c r="K1670" s="66"/>
      <c r="L1670" s="39"/>
      <c r="M1670" s="39"/>
    </row>
    <row r="1671" spans="1:15" ht="30.2" customHeight="1" thickBot="1" x14ac:dyDescent="0.3">
      <c r="A1671" s="549" t="s">
        <v>168</v>
      </c>
      <c r="B1671" s="550"/>
      <c r="C1671" s="550"/>
      <c r="D1671" s="551"/>
      <c r="E1671" s="552" t="str">
        <f>IF(ProjeAdi&gt;0,ProjeAdi,"")</f>
        <v/>
      </c>
      <c r="F1671" s="553"/>
      <c r="G1671" s="553"/>
      <c r="H1671" s="553"/>
      <c r="I1671" s="553"/>
      <c r="J1671" s="554"/>
      <c r="K1671" s="66"/>
      <c r="L1671" s="39"/>
      <c r="M1671" s="39"/>
    </row>
    <row r="1672" spans="1:15" s="26" customFormat="1" ht="30.2" customHeight="1" thickBot="1" x14ac:dyDescent="0.3">
      <c r="A1672" s="543" t="s">
        <v>3</v>
      </c>
      <c r="B1672" s="543" t="s">
        <v>182</v>
      </c>
      <c r="C1672" s="543" t="s">
        <v>183</v>
      </c>
      <c r="D1672" s="543" t="s">
        <v>102</v>
      </c>
      <c r="E1672" s="543" t="s">
        <v>103</v>
      </c>
      <c r="F1672" s="543" t="s">
        <v>104</v>
      </c>
      <c r="G1672" s="543" t="s">
        <v>82</v>
      </c>
      <c r="H1672" s="543" t="s">
        <v>83</v>
      </c>
      <c r="I1672" s="363" t="s">
        <v>84</v>
      </c>
      <c r="J1672" s="363" t="s">
        <v>84</v>
      </c>
      <c r="K1672" s="67"/>
      <c r="L1672" s="40"/>
      <c r="M1672" s="40"/>
      <c r="N1672" s="70"/>
      <c r="O1672" s="70"/>
    </row>
    <row r="1673" spans="1:15" ht="30.2" customHeight="1" thickBot="1" x14ac:dyDescent="0.3">
      <c r="A1673" s="559"/>
      <c r="B1673" s="544"/>
      <c r="C1673" s="544"/>
      <c r="D1673" s="559"/>
      <c r="E1673" s="559"/>
      <c r="F1673" s="559"/>
      <c r="G1673" s="559"/>
      <c r="H1673" s="559"/>
      <c r="I1673" s="395" t="s">
        <v>85</v>
      </c>
      <c r="J1673" s="395" t="s">
        <v>88</v>
      </c>
      <c r="K1673" s="66"/>
      <c r="L1673" s="39"/>
      <c r="M1673" s="39"/>
    </row>
    <row r="1674" spans="1:15" ht="30.2" customHeight="1" x14ac:dyDescent="0.25">
      <c r="A1674" s="388">
        <v>981</v>
      </c>
      <c r="B1674" s="290"/>
      <c r="C1674" s="277"/>
      <c r="D1674" s="291"/>
      <c r="E1674" s="27"/>
      <c r="F1674" s="41"/>
      <c r="G1674" s="28"/>
      <c r="H1674" s="212"/>
      <c r="I1674" s="198"/>
      <c r="J1674" s="186"/>
      <c r="K1674" s="113" t="str">
        <f>IF(AND(COUNTA(D1674:F1674)&gt;0,L1674=1),"Belge Tarihi,Belge Numarası ve KDV Dahil Tutar doldurulduktan sonra KDV Hariç Tutar doldurulabilir.","")</f>
        <v/>
      </c>
      <c r="L1674" s="115">
        <f>IF(COUNTA(G1674:H1674)+COUNTA(J1674)=3,0,1)</f>
        <v>1</v>
      </c>
      <c r="M1674" s="114">
        <f>IF(L1674=1,0,100000000)</f>
        <v>0</v>
      </c>
    </row>
    <row r="1675" spans="1:15" ht="30.2" customHeight="1" x14ac:dyDescent="0.25">
      <c r="A1675" s="390">
        <v>982</v>
      </c>
      <c r="B1675" s="292"/>
      <c r="C1675" s="278"/>
      <c r="D1675" s="293"/>
      <c r="E1675" s="19"/>
      <c r="F1675" s="20"/>
      <c r="G1675" s="42"/>
      <c r="H1675" s="213"/>
      <c r="I1675" s="199"/>
      <c r="J1675" s="193"/>
      <c r="K1675" s="113" t="str">
        <f t="shared" ref="K1675:K1693" si="147">IF(AND(COUNTA(D1675:F1675)&gt;0,L1675=1),"Belge Tarihi,Belge Numarası ve KDV Dahil Tutar doldurulduktan sonra KDV Hariç Tutar doldurulabilir.","")</f>
        <v/>
      </c>
      <c r="L1675" s="115">
        <f t="shared" ref="L1675:L1693" si="148">IF(COUNTA(G1675:H1675)+COUNTA(J1675)=3,0,1)</f>
        <v>1</v>
      </c>
      <c r="M1675" s="114">
        <f t="shared" ref="M1675:M1693" si="149">IF(L1675=1,0,100000000)</f>
        <v>0</v>
      </c>
    </row>
    <row r="1676" spans="1:15" ht="30.2" customHeight="1" x14ac:dyDescent="0.25">
      <c r="A1676" s="390">
        <v>983</v>
      </c>
      <c r="B1676" s="292"/>
      <c r="C1676" s="278"/>
      <c r="D1676" s="293"/>
      <c r="E1676" s="19"/>
      <c r="F1676" s="20"/>
      <c r="G1676" s="42"/>
      <c r="H1676" s="213"/>
      <c r="I1676" s="199"/>
      <c r="J1676" s="193"/>
      <c r="K1676" s="113" t="str">
        <f t="shared" si="147"/>
        <v/>
      </c>
      <c r="L1676" s="115">
        <f t="shared" si="148"/>
        <v>1</v>
      </c>
      <c r="M1676" s="114">
        <f t="shared" si="149"/>
        <v>0</v>
      </c>
    </row>
    <row r="1677" spans="1:15" ht="30.2" customHeight="1" x14ac:dyDescent="0.25">
      <c r="A1677" s="390">
        <v>984</v>
      </c>
      <c r="B1677" s="292"/>
      <c r="C1677" s="278"/>
      <c r="D1677" s="293"/>
      <c r="E1677" s="19"/>
      <c r="F1677" s="20"/>
      <c r="G1677" s="42"/>
      <c r="H1677" s="213"/>
      <c r="I1677" s="199"/>
      <c r="J1677" s="193"/>
      <c r="K1677" s="113" t="str">
        <f t="shared" si="147"/>
        <v/>
      </c>
      <c r="L1677" s="115">
        <f t="shared" si="148"/>
        <v>1</v>
      </c>
      <c r="M1677" s="114">
        <f t="shared" si="149"/>
        <v>0</v>
      </c>
    </row>
    <row r="1678" spans="1:15" ht="30.2" customHeight="1" x14ac:dyDescent="0.25">
      <c r="A1678" s="390">
        <v>985</v>
      </c>
      <c r="B1678" s="292"/>
      <c r="C1678" s="278"/>
      <c r="D1678" s="293"/>
      <c r="E1678" s="19"/>
      <c r="F1678" s="20"/>
      <c r="G1678" s="42"/>
      <c r="H1678" s="213"/>
      <c r="I1678" s="199"/>
      <c r="J1678" s="193"/>
      <c r="K1678" s="113" t="str">
        <f t="shared" si="147"/>
        <v/>
      </c>
      <c r="L1678" s="115">
        <f t="shared" si="148"/>
        <v>1</v>
      </c>
      <c r="M1678" s="114">
        <f t="shared" si="149"/>
        <v>0</v>
      </c>
    </row>
    <row r="1679" spans="1:15" ht="30.2" customHeight="1" x14ac:dyDescent="0.25">
      <c r="A1679" s="390">
        <v>986</v>
      </c>
      <c r="B1679" s="292"/>
      <c r="C1679" s="278"/>
      <c r="D1679" s="293"/>
      <c r="E1679" s="19"/>
      <c r="F1679" s="20"/>
      <c r="G1679" s="42"/>
      <c r="H1679" s="213"/>
      <c r="I1679" s="199"/>
      <c r="J1679" s="193"/>
      <c r="K1679" s="113" t="str">
        <f t="shared" si="147"/>
        <v/>
      </c>
      <c r="L1679" s="115">
        <f t="shared" si="148"/>
        <v>1</v>
      </c>
      <c r="M1679" s="114">
        <f t="shared" si="149"/>
        <v>0</v>
      </c>
    </row>
    <row r="1680" spans="1:15" ht="30.2" customHeight="1" x14ac:dyDescent="0.25">
      <c r="A1680" s="390">
        <v>987</v>
      </c>
      <c r="B1680" s="292"/>
      <c r="C1680" s="278"/>
      <c r="D1680" s="293"/>
      <c r="E1680" s="19"/>
      <c r="F1680" s="20"/>
      <c r="G1680" s="42"/>
      <c r="H1680" s="213"/>
      <c r="I1680" s="199"/>
      <c r="J1680" s="193"/>
      <c r="K1680" s="113" t="str">
        <f t="shared" si="147"/>
        <v/>
      </c>
      <c r="L1680" s="115">
        <f t="shared" si="148"/>
        <v>1</v>
      </c>
      <c r="M1680" s="114">
        <f t="shared" si="149"/>
        <v>0</v>
      </c>
    </row>
    <row r="1681" spans="1:14" ht="30.2" customHeight="1" x14ac:dyDescent="0.25">
      <c r="A1681" s="390">
        <v>988</v>
      </c>
      <c r="B1681" s="292"/>
      <c r="C1681" s="278"/>
      <c r="D1681" s="293"/>
      <c r="E1681" s="19"/>
      <c r="F1681" s="20"/>
      <c r="G1681" s="42"/>
      <c r="H1681" s="213"/>
      <c r="I1681" s="199"/>
      <c r="J1681" s="193"/>
      <c r="K1681" s="113" t="str">
        <f t="shared" si="147"/>
        <v/>
      </c>
      <c r="L1681" s="115">
        <f t="shared" si="148"/>
        <v>1</v>
      </c>
      <c r="M1681" s="114">
        <f t="shared" si="149"/>
        <v>0</v>
      </c>
    </row>
    <row r="1682" spans="1:14" ht="30.2" customHeight="1" x14ac:dyDescent="0.25">
      <c r="A1682" s="390">
        <v>989</v>
      </c>
      <c r="B1682" s="292"/>
      <c r="C1682" s="278"/>
      <c r="D1682" s="293"/>
      <c r="E1682" s="19"/>
      <c r="F1682" s="20"/>
      <c r="G1682" s="42"/>
      <c r="H1682" s="213"/>
      <c r="I1682" s="199"/>
      <c r="J1682" s="193"/>
      <c r="K1682" s="113" t="str">
        <f t="shared" si="147"/>
        <v/>
      </c>
      <c r="L1682" s="115">
        <f t="shared" si="148"/>
        <v>1</v>
      </c>
      <c r="M1682" s="114">
        <f t="shared" si="149"/>
        <v>0</v>
      </c>
    </row>
    <row r="1683" spans="1:14" ht="30.2" customHeight="1" x14ac:dyDescent="0.25">
      <c r="A1683" s="390">
        <v>990</v>
      </c>
      <c r="B1683" s="292"/>
      <c r="C1683" s="278"/>
      <c r="D1683" s="293"/>
      <c r="E1683" s="19"/>
      <c r="F1683" s="20"/>
      <c r="G1683" s="42"/>
      <c r="H1683" s="213"/>
      <c r="I1683" s="199"/>
      <c r="J1683" s="193"/>
      <c r="K1683" s="113" t="str">
        <f t="shared" si="147"/>
        <v/>
      </c>
      <c r="L1683" s="115">
        <f t="shared" si="148"/>
        <v>1</v>
      </c>
      <c r="M1683" s="114">
        <f t="shared" si="149"/>
        <v>0</v>
      </c>
    </row>
    <row r="1684" spans="1:14" ht="30.2" customHeight="1" x14ac:dyDescent="0.25">
      <c r="A1684" s="390">
        <v>991</v>
      </c>
      <c r="B1684" s="292"/>
      <c r="C1684" s="278"/>
      <c r="D1684" s="293"/>
      <c r="E1684" s="19"/>
      <c r="F1684" s="20"/>
      <c r="G1684" s="42"/>
      <c r="H1684" s="213"/>
      <c r="I1684" s="199"/>
      <c r="J1684" s="193"/>
      <c r="K1684" s="113" t="str">
        <f t="shared" si="147"/>
        <v/>
      </c>
      <c r="L1684" s="115">
        <f t="shared" si="148"/>
        <v>1</v>
      </c>
      <c r="M1684" s="114">
        <f t="shared" si="149"/>
        <v>0</v>
      </c>
    </row>
    <row r="1685" spans="1:14" ht="30.2" customHeight="1" x14ac:dyDescent="0.25">
      <c r="A1685" s="390">
        <v>992</v>
      </c>
      <c r="B1685" s="292"/>
      <c r="C1685" s="278"/>
      <c r="D1685" s="293"/>
      <c r="E1685" s="19"/>
      <c r="F1685" s="20"/>
      <c r="G1685" s="42"/>
      <c r="H1685" s="213"/>
      <c r="I1685" s="199"/>
      <c r="J1685" s="193"/>
      <c r="K1685" s="113" t="str">
        <f t="shared" si="147"/>
        <v/>
      </c>
      <c r="L1685" s="115">
        <f t="shared" si="148"/>
        <v>1</v>
      </c>
      <c r="M1685" s="114">
        <f t="shared" si="149"/>
        <v>0</v>
      </c>
    </row>
    <row r="1686" spans="1:14" ht="30.2" customHeight="1" x14ac:dyDescent="0.25">
      <c r="A1686" s="390">
        <v>993</v>
      </c>
      <c r="B1686" s="292"/>
      <c r="C1686" s="278"/>
      <c r="D1686" s="293"/>
      <c r="E1686" s="19"/>
      <c r="F1686" s="20"/>
      <c r="G1686" s="42"/>
      <c r="H1686" s="213"/>
      <c r="I1686" s="199"/>
      <c r="J1686" s="193"/>
      <c r="K1686" s="113" t="str">
        <f t="shared" si="147"/>
        <v/>
      </c>
      <c r="L1686" s="115">
        <f t="shared" si="148"/>
        <v>1</v>
      </c>
      <c r="M1686" s="114">
        <f t="shared" si="149"/>
        <v>0</v>
      </c>
    </row>
    <row r="1687" spans="1:14" ht="30.2" customHeight="1" x14ac:dyDescent="0.25">
      <c r="A1687" s="390">
        <v>994</v>
      </c>
      <c r="B1687" s="292"/>
      <c r="C1687" s="278"/>
      <c r="D1687" s="293"/>
      <c r="E1687" s="19"/>
      <c r="F1687" s="20"/>
      <c r="G1687" s="42"/>
      <c r="H1687" s="213"/>
      <c r="I1687" s="199"/>
      <c r="J1687" s="193"/>
      <c r="K1687" s="113" t="str">
        <f t="shared" si="147"/>
        <v/>
      </c>
      <c r="L1687" s="115">
        <f t="shared" si="148"/>
        <v>1</v>
      </c>
      <c r="M1687" s="114">
        <f t="shared" si="149"/>
        <v>0</v>
      </c>
    </row>
    <row r="1688" spans="1:14" ht="30.2" customHeight="1" x14ac:dyDescent="0.25">
      <c r="A1688" s="390">
        <v>995</v>
      </c>
      <c r="B1688" s="292"/>
      <c r="C1688" s="278"/>
      <c r="D1688" s="293"/>
      <c r="E1688" s="19"/>
      <c r="F1688" s="20"/>
      <c r="G1688" s="42"/>
      <c r="H1688" s="213"/>
      <c r="I1688" s="199"/>
      <c r="J1688" s="193"/>
      <c r="K1688" s="113" t="str">
        <f t="shared" si="147"/>
        <v/>
      </c>
      <c r="L1688" s="115">
        <f t="shared" si="148"/>
        <v>1</v>
      </c>
      <c r="M1688" s="114">
        <f t="shared" si="149"/>
        <v>0</v>
      </c>
    </row>
    <row r="1689" spans="1:14" ht="30.2" customHeight="1" x14ac:dyDescent="0.25">
      <c r="A1689" s="390">
        <v>996</v>
      </c>
      <c r="B1689" s="292"/>
      <c r="C1689" s="278"/>
      <c r="D1689" s="293"/>
      <c r="E1689" s="19"/>
      <c r="F1689" s="20"/>
      <c r="G1689" s="42"/>
      <c r="H1689" s="213"/>
      <c r="I1689" s="199"/>
      <c r="J1689" s="193"/>
      <c r="K1689" s="113" t="str">
        <f t="shared" si="147"/>
        <v/>
      </c>
      <c r="L1689" s="115">
        <f t="shared" si="148"/>
        <v>1</v>
      </c>
      <c r="M1689" s="114">
        <f t="shared" si="149"/>
        <v>0</v>
      </c>
    </row>
    <row r="1690" spans="1:14" ht="30.2" customHeight="1" x14ac:dyDescent="0.25">
      <c r="A1690" s="390">
        <v>997</v>
      </c>
      <c r="B1690" s="292"/>
      <c r="C1690" s="278"/>
      <c r="D1690" s="293"/>
      <c r="E1690" s="19"/>
      <c r="F1690" s="20"/>
      <c r="G1690" s="42"/>
      <c r="H1690" s="213"/>
      <c r="I1690" s="199"/>
      <c r="J1690" s="193"/>
      <c r="K1690" s="113" t="str">
        <f t="shared" si="147"/>
        <v/>
      </c>
      <c r="L1690" s="115">
        <f t="shared" si="148"/>
        <v>1</v>
      </c>
      <c r="M1690" s="114">
        <f t="shared" si="149"/>
        <v>0</v>
      </c>
    </row>
    <row r="1691" spans="1:14" ht="30.2" customHeight="1" x14ac:dyDescent="0.25">
      <c r="A1691" s="390">
        <v>998</v>
      </c>
      <c r="B1691" s="292"/>
      <c r="C1691" s="278"/>
      <c r="D1691" s="293"/>
      <c r="E1691" s="19"/>
      <c r="F1691" s="20"/>
      <c r="G1691" s="42"/>
      <c r="H1691" s="213"/>
      <c r="I1691" s="199"/>
      <c r="J1691" s="193"/>
      <c r="K1691" s="113" t="str">
        <f t="shared" si="147"/>
        <v/>
      </c>
      <c r="L1691" s="115">
        <f t="shared" si="148"/>
        <v>1</v>
      </c>
      <c r="M1691" s="114">
        <f t="shared" si="149"/>
        <v>0</v>
      </c>
    </row>
    <row r="1692" spans="1:14" ht="30.2" customHeight="1" x14ac:dyDescent="0.25">
      <c r="A1692" s="390">
        <v>999</v>
      </c>
      <c r="B1692" s="292"/>
      <c r="C1692" s="278"/>
      <c r="D1692" s="293"/>
      <c r="E1692" s="19"/>
      <c r="F1692" s="20"/>
      <c r="G1692" s="42"/>
      <c r="H1692" s="213"/>
      <c r="I1692" s="199"/>
      <c r="J1692" s="193"/>
      <c r="K1692" s="113" t="str">
        <f t="shared" si="147"/>
        <v/>
      </c>
      <c r="L1692" s="115">
        <f t="shared" si="148"/>
        <v>1</v>
      </c>
      <c r="M1692" s="114">
        <f t="shared" si="149"/>
        <v>0</v>
      </c>
    </row>
    <row r="1693" spans="1:14" ht="30.2" customHeight="1" thickBot="1" x14ac:dyDescent="0.3">
      <c r="A1693" s="391">
        <v>1000</v>
      </c>
      <c r="B1693" s="294"/>
      <c r="C1693" s="279"/>
      <c r="D1693" s="295"/>
      <c r="E1693" s="21"/>
      <c r="F1693" s="22"/>
      <c r="G1693" s="44"/>
      <c r="H1693" s="214"/>
      <c r="I1693" s="200"/>
      <c r="J1693" s="194"/>
      <c r="K1693" s="113" t="str">
        <f t="shared" si="147"/>
        <v/>
      </c>
      <c r="L1693" s="115">
        <f t="shared" si="148"/>
        <v>1</v>
      </c>
      <c r="M1693" s="114">
        <f t="shared" si="149"/>
        <v>0</v>
      </c>
    </row>
    <row r="1694" spans="1:14" ht="30.2" customHeight="1" thickBot="1" x14ac:dyDescent="0.3">
      <c r="A1694" s="46"/>
      <c r="B1694" s="46"/>
      <c r="C1694" s="46"/>
      <c r="D1694" s="46"/>
      <c r="E1694" s="46"/>
      <c r="F1694" s="46"/>
      <c r="G1694" s="46"/>
      <c r="H1694" s="376" t="s">
        <v>35</v>
      </c>
      <c r="I1694" s="195">
        <f>SUM(I1674:I1693)+I1660</f>
        <v>0</v>
      </c>
      <c r="J1694" s="222"/>
      <c r="K1694" s="68"/>
      <c r="L1694" s="112">
        <f>IF(I1694&gt;I1660,ROW(A1700),0)</f>
        <v>0</v>
      </c>
      <c r="M1694" s="39"/>
      <c r="N1694" s="109">
        <f>IF(I1694&gt;I1660,ROW(A1700),0)</f>
        <v>0</v>
      </c>
    </row>
    <row r="1695" spans="1:14" ht="30.2" customHeight="1" x14ac:dyDescent="0.25">
      <c r="A1695" s="46"/>
      <c r="B1695" s="46"/>
      <c r="C1695" s="46"/>
      <c r="D1695" s="46"/>
      <c r="E1695" s="46"/>
      <c r="F1695" s="46"/>
      <c r="G1695" s="46"/>
      <c r="H1695" s="46"/>
      <c r="I1695" s="46"/>
      <c r="J1695" s="46"/>
      <c r="K1695" s="68"/>
      <c r="L1695" s="39"/>
      <c r="M1695" s="39"/>
    </row>
    <row r="1696" spans="1:14" ht="30.2" customHeight="1" x14ac:dyDescent="0.25">
      <c r="A1696" s="143" t="s">
        <v>136</v>
      </c>
      <c r="B1696" s="64"/>
      <c r="C1696" s="64"/>
      <c r="D1696" s="46"/>
      <c r="E1696" s="46"/>
      <c r="F1696" s="46"/>
      <c r="G1696" s="46"/>
      <c r="H1696" s="46"/>
      <c r="I1696" s="46"/>
      <c r="J1696" s="46"/>
      <c r="K1696" s="68"/>
      <c r="L1696" s="39"/>
      <c r="M1696" s="39"/>
    </row>
    <row r="1697" spans="1:13" ht="30.2" customHeight="1" x14ac:dyDescent="0.25">
      <c r="A1697" s="46"/>
      <c r="B1697" s="46"/>
      <c r="C1697" s="46"/>
      <c r="D1697" s="46"/>
      <c r="E1697" s="46"/>
      <c r="F1697" s="46"/>
      <c r="G1697" s="46"/>
      <c r="H1697" s="46"/>
      <c r="I1697" s="46"/>
      <c r="J1697" s="46"/>
      <c r="K1697" s="68"/>
      <c r="L1697" s="39"/>
      <c r="M1697" s="39"/>
    </row>
    <row r="1698" spans="1:13" ht="30.2" customHeight="1" x14ac:dyDescent="0.3">
      <c r="A1698" s="352" t="s">
        <v>32</v>
      </c>
      <c r="B1698" s="233"/>
      <c r="C1698" s="233"/>
      <c r="D1698" s="354">
        <f ca="1">imzatarihi</f>
        <v>46091</v>
      </c>
      <c r="E1698" s="379" t="s">
        <v>33</v>
      </c>
      <c r="F1698" s="355" t="str">
        <f>IF(kurulusyetkilisi&gt;0,kurulusyetkilisi,"")</f>
        <v/>
      </c>
      <c r="G1698" s="46"/>
      <c r="H1698" s="46"/>
      <c r="I1698" s="46"/>
      <c r="J1698" s="46"/>
      <c r="K1698" s="68"/>
      <c r="L1698" s="39"/>
      <c r="M1698" s="39"/>
    </row>
    <row r="1699" spans="1:13" ht="30.2" customHeight="1" x14ac:dyDescent="0.3">
      <c r="A1699" s="46"/>
      <c r="B1699" s="46"/>
      <c r="C1699" s="46"/>
      <c r="D1699" s="234"/>
      <c r="E1699" s="379" t="s">
        <v>34</v>
      </c>
      <c r="F1699" s="46"/>
      <c r="G1699" s="46"/>
      <c r="H1699" s="233"/>
      <c r="I1699" s="46"/>
      <c r="J1699" s="46"/>
      <c r="K1699" s="68"/>
      <c r="L1699" s="39"/>
      <c r="M1699" s="39"/>
    </row>
  </sheetData>
  <sheetProtection algorithmName="SHA-512" hashValue="DMo5U0dyXhAFxTroyZ1GZamO7nbRZXOxkUMaKusCoVDfQhbIlOTxVvDntk/ZTyB3EmGIW/ttxwRGW7Qw12kNQw==" saltValue="WMI6lRW3AP0srxOJ0av/pQ==" spinCount="100000" sheet="1" objects="1" scenarios="1"/>
  <mergeCells count="750">
    <mergeCell ref="A1667:J1667"/>
    <mergeCell ref="A1668:J1668"/>
    <mergeCell ref="A1669:J1669"/>
    <mergeCell ref="A1670:D1670"/>
    <mergeCell ref="E1670:J1670"/>
    <mergeCell ref="A1671:D1671"/>
    <mergeCell ref="E1671:J1671"/>
    <mergeCell ref="A1672:A1673"/>
    <mergeCell ref="D1672:D1673"/>
    <mergeCell ref="E1672:E1673"/>
    <mergeCell ref="F1672:F1673"/>
    <mergeCell ref="G1672:G1673"/>
    <mergeCell ref="H1672:H1673"/>
    <mergeCell ref="B1672:B1673"/>
    <mergeCell ref="C1672:C1673"/>
    <mergeCell ref="A1633:J1633"/>
    <mergeCell ref="A1634:J1634"/>
    <mergeCell ref="A1635:J1635"/>
    <mergeCell ref="A1636:D1636"/>
    <mergeCell ref="E1636:J1636"/>
    <mergeCell ref="A1637:D1637"/>
    <mergeCell ref="E1637:J1637"/>
    <mergeCell ref="A1638:A1639"/>
    <mergeCell ref="D1638:D1639"/>
    <mergeCell ref="E1638:E1639"/>
    <mergeCell ref="F1638:F1639"/>
    <mergeCell ref="G1638:G1639"/>
    <mergeCell ref="H1638:H1639"/>
    <mergeCell ref="B1638:B1639"/>
    <mergeCell ref="C1638:C1639"/>
    <mergeCell ref="A1599:J1599"/>
    <mergeCell ref="A1600:J1600"/>
    <mergeCell ref="A1601:J1601"/>
    <mergeCell ref="A1602:D1602"/>
    <mergeCell ref="E1602:J1602"/>
    <mergeCell ref="A1603:D1603"/>
    <mergeCell ref="E1603:J1603"/>
    <mergeCell ref="A1604:A1605"/>
    <mergeCell ref="D1604:D1605"/>
    <mergeCell ref="E1604:E1605"/>
    <mergeCell ref="F1604:F1605"/>
    <mergeCell ref="G1604:G1605"/>
    <mergeCell ref="H1604:H1605"/>
    <mergeCell ref="B1604:B1605"/>
    <mergeCell ref="C1604:C1605"/>
    <mergeCell ref="A1565:J1565"/>
    <mergeCell ref="A1566:J1566"/>
    <mergeCell ref="A1567:J1567"/>
    <mergeCell ref="A1568:D1568"/>
    <mergeCell ref="E1568:J1568"/>
    <mergeCell ref="A1569:D1569"/>
    <mergeCell ref="E1569:J1569"/>
    <mergeCell ref="A1570:A1571"/>
    <mergeCell ref="D1570:D1571"/>
    <mergeCell ref="E1570:E1571"/>
    <mergeCell ref="F1570:F1571"/>
    <mergeCell ref="G1570:G1571"/>
    <mergeCell ref="H1570:H1571"/>
    <mergeCell ref="B1570:B1571"/>
    <mergeCell ref="C1570:C1571"/>
    <mergeCell ref="A1531:J1531"/>
    <mergeCell ref="A1532:J1532"/>
    <mergeCell ref="A1533:J1533"/>
    <mergeCell ref="A1534:D1534"/>
    <mergeCell ref="E1534:J1534"/>
    <mergeCell ref="A1535:D1535"/>
    <mergeCell ref="E1535:J1535"/>
    <mergeCell ref="A1536:A1537"/>
    <mergeCell ref="D1536:D1537"/>
    <mergeCell ref="E1536:E1537"/>
    <mergeCell ref="F1536:F1537"/>
    <mergeCell ref="G1536:G1537"/>
    <mergeCell ref="H1536:H1537"/>
    <mergeCell ref="B1536:B1537"/>
    <mergeCell ref="C1536:C1537"/>
    <mergeCell ref="A1497:J1497"/>
    <mergeCell ref="A1498:J1498"/>
    <mergeCell ref="A1499:J1499"/>
    <mergeCell ref="A1500:D1500"/>
    <mergeCell ref="E1500:J1500"/>
    <mergeCell ref="A1501:D1501"/>
    <mergeCell ref="E1501:J1501"/>
    <mergeCell ref="A1502:A1503"/>
    <mergeCell ref="D1502:D1503"/>
    <mergeCell ref="E1502:E1503"/>
    <mergeCell ref="F1502:F1503"/>
    <mergeCell ref="G1502:G1503"/>
    <mergeCell ref="H1502:H1503"/>
    <mergeCell ref="B1502:B1503"/>
    <mergeCell ref="C1502:C1503"/>
    <mergeCell ref="A1463:J1463"/>
    <mergeCell ref="A1464:J1464"/>
    <mergeCell ref="A1465:J1465"/>
    <mergeCell ref="A1466:D1466"/>
    <mergeCell ref="E1466:J1466"/>
    <mergeCell ref="A1467:D1467"/>
    <mergeCell ref="E1467:J1467"/>
    <mergeCell ref="A1468:A1469"/>
    <mergeCell ref="D1468:D1469"/>
    <mergeCell ref="E1468:E1469"/>
    <mergeCell ref="F1468:F1469"/>
    <mergeCell ref="G1468:G1469"/>
    <mergeCell ref="H1468:H1469"/>
    <mergeCell ref="B1468:B1469"/>
    <mergeCell ref="C1468:C1469"/>
    <mergeCell ref="A1429:J1429"/>
    <mergeCell ref="A1430:J1430"/>
    <mergeCell ref="A1431:J1431"/>
    <mergeCell ref="A1432:D1432"/>
    <mergeCell ref="E1432:J1432"/>
    <mergeCell ref="A1433:D1433"/>
    <mergeCell ref="E1433:J1433"/>
    <mergeCell ref="A1434:A1435"/>
    <mergeCell ref="D1434:D1435"/>
    <mergeCell ref="E1434:E1435"/>
    <mergeCell ref="F1434:F1435"/>
    <mergeCell ref="G1434:G1435"/>
    <mergeCell ref="H1434:H1435"/>
    <mergeCell ref="B1434:B1435"/>
    <mergeCell ref="C1434:C1435"/>
    <mergeCell ref="A1395:J1395"/>
    <mergeCell ref="A1396:J1396"/>
    <mergeCell ref="A1397:J1397"/>
    <mergeCell ref="A1398:D1398"/>
    <mergeCell ref="E1398:J1398"/>
    <mergeCell ref="A1399:D1399"/>
    <mergeCell ref="E1399:J1399"/>
    <mergeCell ref="A1400:A1401"/>
    <mergeCell ref="D1400:D1401"/>
    <mergeCell ref="E1400:E1401"/>
    <mergeCell ref="F1400:F1401"/>
    <mergeCell ref="G1400:G1401"/>
    <mergeCell ref="H1400:H1401"/>
    <mergeCell ref="B1400:B1401"/>
    <mergeCell ref="C1400:C1401"/>
    <mergeCell ref="A1361:J1361"/>
    <mergeCell ref="A1362:J1362"/>
    <mergeCell ref="A1363:J1363"/>
    <mergeCell ref="A1364:D1364"/>
    <mergeCell ref="E1364:J1364"/>
    <mergeCell ref="A1365:D1365"/>
    <mergeCell ref="E1365:J1365"/>
    <mergeCell ref="A1366:A1367"/>
    <mergeCell ref="D1366:D1367"/>
    <mergeCell ref="E1366:E1367"/>
    <mergeCell ref="F1366:F1367"/>
    <mergeCell ref="G1366:G1367"/>
    <mergeCell ref="H1366:H1367"/>
    <mergeCell ref="B1366:B1367"/>
    <mergeCell ref="C1366:C1367"/>
    <mergeCell ref="A1327:J1327"/>
    <mergeCell ref="A1328:J1328"/>
    <mergeCell ref="A1329:J1329"/>
    <mergeCell ref="A1330:D1330"/>
    <mergeCell ref="E1330:J1330"/>
    <mergeCell ref="A1331:D1331"/>
    <mergeCell ref="E1331:J1331"/>
    <mergeCell ref="A1332:A1333"/>
    <mergeCell ref="D1332:D1333"/>
    <mergeCell ref="E1332:E1333"/>
    <mergeCell ref="F1332:F1333"/>
    <mergeCell ref="G1332:G1333"/>
    <mergeCell ref="H1332:H1333"/>
    <mergeCell ref="B1332:B1333"/>
    <mergeCell ref="C1332:C1333"/>
    <mergeCell ref="A1293:J1293"/>
    <mergeCell ref="A1294:J1294"/>
    <mergeCell ref="A1295:J1295"/>
    <mergeCell ref="A1296:D1296"/>
    <mergeCell ref="E1296:J1296"/>
    <mergeCell ref="A1297:D1297"/>
    <mergeCell ref="E1297:J1297"/>
    <mergeCell ref="A1298:A1299"/>
    <mergeCell ref="D1298:D1299"/>
    <mergeCell ref="E1298:E1299"/>
    <mergeCell ref="F1298:F1299"/>
    <mergeCell ref="G1298:G1299"/>
    <mergeCell ref="H1298:H1299"/>
    <mergeCell ref="B1298:B1299"/>
    <mergeCell ref="C1298:C1299"/>
    <mergeCell ref="A1263:D1263"/>
    <mergeCell ref="E1263:J1263"/>
    <mergeCell ref="A1264:A1265"/>
    <mergeCell ref="D1264:D1265"/>
    <mergeCell ref="E1264:E1265"/>
    <mergeCell ref="F1264:F1265"/>
    <mergeCell ref="G1264:G1265"/>
    <mergeCell ref="H1264:H1265"/>
    <mergeCell ref="A1259:J1259"/>
    <mergeCell ref="A1260:J1260"/>
    <mergeCell ref="A1261:J1261"/>
    <mergeCell ref="A1262:D1262"/>
    <mergeCell ref="E1262:J1262"/>
    <mergeCell ref="B1264:B1265"/>
    <mergeCell ref="C1264:C1265"/>
    <mergeCell ref="A1229:D1229"/>
    <mergeCell ref="E1229:J1229"/>
    <mergeCell ref="A1230:A1231"/>
    <mergeCell ref="D1230:D1231"/>
    <mergeCell ref="E1230:E1231"/>
    <mergeCell ref="F1230:F1231"/>
    <mergeCell ref="G1230:G1231"/>
    <mergeCell ref="H1230:H1231"/>
    <mergeCell ref="A1225:J1225"/>
    <mergeCell ref="A1226:J1226"/>
    <mergeCell ref="A1227:J1227"/>
    <mergeCell ref="A1228:D1228"/>
    <mergeCell ref="E1228:J1228"/>
    <mergeCell ref="B1230:B1231"/>
    <mergeCell ref="C1230:C1231"/>
    <mergeCell ref="A1195:D1195"/>
    <mergeCell ref="E1195:J1195"/>
    <mergeCell ref="A1196:A1197"/>
    <mergeCell ref="D1196:D1197"/>
    <mergeCell ref="E1196:E1197"/>
    <mergeCell ref="F1196:F1197"/>
    <mergeCell ref="G1196:G1197"/>
    <mergeCell ref="H1196:H1197"/>
    <mergeCell ref="A1191:J1191"/>
    <mergeCell ref="A1192:J1192"/>
    <mergeCell ref="A1193:J1193"/>
    <mergeCell ref="A1194:D1194"/>
    <mergeCell ref="E1194:J1194"/>
    <mergeCell ref="B1196:B1197"/>
    <mergeCell ref="C1196:C1197"/>
    <mergeCell ref="A1161:D1161"/>
    <mergeCell ref="E1161:J1161"/>
    <mergeCell ref="A1162:A1163"/>
    <mergeCell ref="D1162:D1163"/>
    <mergeCell ref="E1162:E1163"/>
    <mergeCell ref="F1162:F1163"/>
    <mergeCell ref="G1162:G1163"/>
    <mergeCell ref="H1162:H1163"/>
    <mergeCell ref="A1157:J1157"/>
    <mergeCell ref="A1158:J1158"/>
    <mergeCell ref="A1159:J1159"/>
    <mergeCell ref="A1160:D1160"/>
    <mergeCell ref="E1160:J1160"/>
    <mergeCell ref="B1162:B1163"/>
    <mergeCell ref="C1162:C1163"/>
    <mergeCell ref="A1127:D1127"/>
    <mergeCell ref="E1127:J1127"/>
    <mergeCell ref="A1128:A1129"/>
    <mergeCell ref="D1128:D1129"/>
    <mergeCell ref="E1128:E1129"/>
    <mergeCell ref="F1128:F1129"/>
    <mergeCell ref="G1128:G1129"/>
    <mergeCell ref="H1128:H1129"/>
    <mergeCell ref="A1123:J1123"/>
    <mergeCell ref="A1124:J1124"/>
    <mergeCell ref="A1125:J1125"/>
    <mergeCell ref="A1126:D1126"/>
    <mergeCell ref="E1126:J1126"/>
    <mergeCell ref="B1128:B1129"/>
    <mergeCell ref="C1128:C1129"/>
    <mergeCell ref="A1093:D1093"/>
    <mergeCell ref="E1093:J1093"/>
    <mergeCell ref="A1094:A1095"/>
    <mergeCell ref="D1094:D1095"/>
    <mergeCell ref="E1094:E1095"/>
    <mergeCell ref="F1094:F1095"/>
    <mergeCell ref="G1094:G1095"/>
    <mergeCell ref="H1094:H1095"/>
    <mergeCell ref="A1089:J1089"/>
    <mergeCell ref="A1090:J1090"/>
    <mergeCell ref="A1091:J1091"/>
    <mergeCell ref="A1092:D1092"/>
    <mergeCell ref="E1092:J1092"/>
    <mergeCell ref="B1094:B1095"/>
    <mergeCell ref="C1094:C1095"/>
    <mergeCell ref="A1059:D1059"/>
    <mergeCell ref="E1059:J1059"/>
    <mergeCell ref="A1060:A1061"/>
    <mergeCell ref="D1060:D1061"/>
    <mergeCell ref="E1060:E1061"/>
    <mergeCell ref="F1060:F1061"/>
    <mergeCell ref="G1060:G1061"/>
    <mergeCell ref="H1060:H1061"/>
    <mergeCell ref="A1055:J1055"/>
    <mergeCell ref="A1056:J1056"/>
    <mergeCell ref="A1057:J1057"/>
    <mergeCell ref="A1058:D1058"/>
    <mergeCell ref="E1058:J1058"/>
    <mergeCell ref="B1060:B1061"/>
    <mergeCell ref="C1060:C1061"/>
    <mergeCell ref="A1025:D1025"/>
    <mergeCell ref="E1025:J1025"/>
    <mergeCell ref="A1026:A1027"/>
    <mergeCell ref="D1026:D1027"/>
    <mergeCell ref="E1026:E1027"/>
    <mergeCell ref="F1026:F1027"/>
    <mergeCell ref="G1026:G1027"/>
    <mergeCell ref="H1026:H1027"/>
    <mergeCell ref="A1021:J1021"/>
    <mergeCell ref="A1022:J1022"/>
    <mergeCell ref="A1023:J1023"/>
    <mergeCell ref="A1024:D1024"/>
    <mergeCell ref="E1024:J1024"/>
    <mergeCell ref="B1026:B1027"/>
    <mergeCell ref="C1026:C1027"/>
    <mergeCell ref="A991:D991"/>
    <mergeCell ref="E991:J991"/>
    <mergeCell ref="A992:A993"/>
    <mergeCell ref="D992:D993"/>
    <mergeCell ref="E992:E993"/>
    <mergeCell ref="F992:F993"/>
    <mergeCell ref="G992:G993"/>
    <mergeCell ref="H992:H993"/>
    <mergeCell ref="A987:J987"/>
    <mergeCell ref="A988:J988"/>
    <mergeCell ref="A989:J989"/>
    <mergeCell ref="A990:D990"/>
    <mergeCell ref="E990:J990"/>
    <mergeCell ref="B992:B993"/>
    <mergeCell ref="C992:C993"/>
    <mergeCell ref="A957:D957"/>
    <mergeCell ref="E957:J957"/>
    <mergeCell ref="A958:A959"/>
    <mergeCell ref="D958:D959"/>
    <mergeCell ref="E958:E959"/>
    <mergeCell ref="F958:F959"/>
    <mergeCell ref="G958:G959"/>
    <mergeCell ref="H958:H959"/>
    <mergeCell ref="A953:J953"/>
    <mergeCell ref="A954:J954"/>
    <mergeCell ref="A955:J955"/>
    <mergeCell ref="A956:D956"/>
    <mergeCell ref="E956:J956"/>
    <mergeCell ref="B958:B959"/>
    <mergeCell ref="C958:C959"/>
    <mergeCell ref="A923:D923"/>
    <mergeCell ref="E923:J923"/>
    <mergeCell ref="A924:A925"/>
    <mergeCell ref="D924:D925"/>
    <mergeCell ref="E924:E925"/>
    <mergeCell ref="F924:F925"/>
    <mergeCell ref="G924:G925"/>
    <mergeCell ref="H924:H925"/>
    <mergeCell ref="A919:J919"/>
    <mergeCell ref="A920:J920"/>
    <mergeCell ref="A921:J921"/>
    <mergeCell ref="A922:D922"/>
    <mergeCell ref="E922:J922"/>
    <mergeCell ref="B924:B925"/>
    <mergeCell ref="C924:C925"/>
    <mergeCell ref="A889:D889"/>
    <mergeCell ref="E889:J889"/>
    <mergeCell ref="A890:A891"/>
    <mergeCell ref="D890:D891"/>
    <mergeCell ref="E890:E891"/>
    <mergeCell ref="F890:F891"/>
    <mergeCell ref="G890:G891"/>
    <mergeCell ref="H890:H891"/>
    <mergeCell ref="A885:J885"/>
    <mergeCell ref="A886:J886"/>
    <mergeCell ref="A887:J887"/>
    <mergeCell ref="A888:D888"/>
    <mergeCell ref="E888:J888"/>
    <mergeCell ref="B890:B891"/>
    <mergeCell ref="C890:C891"/>
    <mergeCell ref="A855:D855"/>
    <mergeCell ref="E855:J855"/>
    <mergeCell ref="A856:A857"/>
    <mergeCell ref="D856:D857"/>
    <mergeCell ref="E856:E857"/>
    <mergeCell ref="F856:F857"/>
    <mergeCell ref="G856:G857"/>
    <mergeCell ref="H856:H857"/>
    <mergeCell ref="A851:J851"/>
    <mergeCell ref="A852:J852"/>
    <mergeCell ref="A853:J853"/>
    <mergeCell ref="A854:D854"/>
    <mergeCell ref="E854:J854"/>
    <mergeCell ref="B856:B857"/>
    <mergeCell ref="C856:C857"/>
    <mergeCell ref="A821:D821"/>
    <mergeCell ref="E821:J821"/>
    <mergeCell ref="A822:A823"/>
    <mergeCell ref="D822:D823"/>
    <mergeCell ref="E822:E823"/>
    <mergeCell ref="F822:F823"/>
    <mergeCell ref="G822:G823"/>
    <mergeCell ref="H822:H823"/>
    <mergeCell ref="A817:J817"/>
    <mergeCell ref="A818:J818"/>
    <mergeCell ref="A819:J819"/>
    <mergeCell ref="A820:D820"/>
    <mergeCell ref="E820:J820"/>
    <mergeCell ref="B822:B823"/>
    <mergeCell ref="C822:C823"/>
    <mergeCell ref="A787:D787"/>
    <mergeCell ref="E787:J787"/>
    <mergeCell ref="A788:A789"/>
    <mergeCell ref="D788:D789"/>
    <mergeCell ref="E788:E789"/>
    <mergeCell ref="F788:F789"/>
    <mergeCell ref="G788:G789"/>
    <mergeCell ref="H788:H789"/>
    <mergeCell ref="A783:J783"/>
    <mergeCell ref="A784:J784"/>
    <mergeCell ref="A785:J785"/>
    <mergeCell ref="A786:D786"/>
    <mergeCell ref="E786:J786"/>
    <mergeCell ref="B788:B789"/>
    <mergeCell ref="C788:C789"/>
    <mergeCell ref="A753:D753"/>
    <mergeCell ref="E753:J753"/>
    <mergeCell ref="A754:A755"/>
    <mergeCell ref="D754:D755"/>
    <mergeCell ref="E754:E755"/>
    <mergeCell ref="F754:F755"/>
    <mergeCell ref="G754:G755"/>
    <mergeCell ref="H754:H755"/>
    <mergeCell ref="A749:J749"/>
    <mergeCell ref="A750:J750"/>
    <mergeCell ref="A751:J751"/>
    <mergeCell ref="A752:D752"/>
    <mergeCell ref="E752:J752"/>
    <mergeCell ref="B754:B755"/>
    <mergeCell ref="C754:C755"/>
    <mergeCell ref="A719:D719"/>
    <mergeCell ref="E719:J719"/>
    <mergeCell ref="A720:A721"/>
    <mergeCell ref="D720:D721"/>
    <mergeCell ref="E720:E721"/>
    <mergeCell ref="F720:F721"/>
    <mergeCell ref="G720:G721"/>
    <mergeCell ref="H720:H721"/>
    <mergeCell ref="A715:J715"/>
    <mergeCell ref="A716:J716"/>
    <mergeCell ref="A717:J717"/>
    <mergeCell ref="A718:D718"/>
    <mergeCell ref="E718:J718"/>
    <mergeCell ref="B720:B721"/>
    <mergeCell ref="C720:C721"/>
    <mergeCell ref="A685:D685"/>
    <mergeCell ref="E685:J685"/>
    <mergeCell ref="A686:A687"/>
    <mergeCell ref="D686:D687"/>
    <mergeCell ref="E686:E687"/>
    <mergeCell ref="F686:F687"/>
    <mergeCell ref="G686:G687"/>
    <mergeCell ref="H686:H687"/>
    <mergeCell ref="A681:J681"/>
    <mergeCell ref="A682:J682"/>
    <mergeCell ref="A683:J683"/>
    <mergeCell ref="A684:D684"/>
    <mergeCell ref="E684:J684"/>
    <mergeCell ref="B686:B687"/>
    <mergeCell ref="C686:C687"/>
    <mergeCell ref="A651:D651"/>
    <mergeCell ref="E651:J651"/>
    <mergeCell ref="A652:A653"/>
    <mergeCell ref="D652:D653"/>
    <mergeCell ref="E652:E653"/>
    <mergeCell ref="F652:F653"/>
    <mergeCell ref="G652:G653"/>
    <mergeCell ref="H652:H653"/>
    <mergeCell ref="A647:J647"/>
    <mergeCell ref="A648:J648"/>
    <mergeCell ref="A649:J649"/>
    <mergeCell ref="A650:D650"/>
    <mergeCell ref="E650:J650"/>
    <mergeCell ref="B652:B653"/>
    <mergeCell ref="C652:C653"/>
    <mergeCell ref="A617:D617"/>
    <mergeCell ref="E617:J617"/>
    <mergeCell ref="A618:A619"/>
    <mergeCell ref="D618:D619"/>
    <mergeCell ref="E618:E619"/>
    <mergeCell ref="F618:F619"/>
    <mergeCell ref="G618:G619"/>
    <mergeCell ref="H618:H619"/>
    <mergeCell ref="A613:J613"/>
    <mergeCell ref="A614:J614"/>
    <mergeCell ref="A615:J615"/>
    <mergeCell ref="A616:D616"/>
    <mergeCell ref="E616:J616"/>
    <mergeCell ref="B618:B619"/>
    <mergeCell ref="C618:C619"/>
    <mergeCell ref="A583:D583"/>
    <mergeCell ref="E583:J583"/>
    <mergeCell ref="A584:A585"/>
    <mergeCell ref="D584:D585"/>
    <mergeCell ref="E584:E585"/>
    <mergeCell ref="F584:F585"/>
    <mergeCell ref="G584:G585"/>
    <mergeCell ref="H584:H585"/>
    <mergeCell ref="A579:J579"/>
    <mergeCell ref="A580:J580"/>
    <mergeCell ref="A581:J581"/>
    <mergeCell ref="A582:D582"/>
    <mergeCell ref="E582:J582"/>
    <mergeCell ref="B584:B585"/>
    <mergeCell ref="C584:C585"/>
    <mergeCell ref="A549:D549"/>
    <mergeCell ref="E549:J549"/>
    <mergeCell ref="A550:A551"/>
    <mergeCell ref="D550:D551"/>
    <mergeCell ref="E550:E551"/>
    <mergeCell ref="F550:F551"/>
    <mergeCell ref="G550:G551"/>
    <mergeCell ref="H550:H551"/>
    <mergeCell ref="A545:J545"/>
    <mergeCell ref="A546:J546"/>
    <mergeCell ref="A547:J547"/>
    <mergeCell ref="A548:D548"/>
    <mergeCell ref="E548:J548"/>
    <mergeCell ref="B550:B551"/>
    <mergeCell ref="C550:C551"/>
    <mergeCell ref="A515:D515"/>
    <mergeCell ref="E515:J515"/>
    <mergeCell ref="A516:A517"/>
    <mergeCell ref="D516:D517"/>
    <mergeCell ref="E516:E517"/>
    <mergeCell ref="F516:F517"/>
    <mergeCell ref="G516:G517"/>
    <mergeCell ref="H516:H517"/>
    <mergeCell ref="A511:J511"/>
    <mergeCell ref="A512:J512"/>
    <mergeCell ref="A513:J513"/>
    <mergeCell ref="A514:D514"/>
    <mergeCell ref="E514:J514"/>
    <mergeCell ref="B516:B517"/>
    <mergeCell ref="C516:C517"/>
    <mergeCell ref="A481:D481"/>
    <mergeCell ref="E481:J481"/>
    <mergeCell ref="A482:A483"/>
    <mergeCell ref="D482:D483"/>
    <mergeCell ref="E482:E483"/>
    <mergeCell ref="F482:F483"/>
    <mergeCell ref="G482:G483"/>
    <mergeCell ref="H482:H483"/>
    <mergeCell ref="A477:J477"/>
    <mergeCell ref="A478:J478"/>
    <mergeCell ref="A479:J479"/>
    <mergeCell ref="A480:D480"/>
    <mergeCell ref="E480:J480"/>
    <mergeCell ref="B482:B483"/>
    <mergeCell ref="C482:C483"/>
    <mergeCell ref="A447:D447"/>
    <mergeCell ref="E447:J447"/>
    <mergeCell ref="A448:A449"/>
    <mergeCell ref="D448:D449"/>
    <mergeCell ref="E448:E449"/>
    <mergeCell ref="F448:F449"/>
    <mergeCell ref="G448:G449"/>
    <mergeCell ref="H448:H449"/>
    <mergeCell ref="A443:J443"/>
    <mergeCell ref="A444:J444"/>
    <mergeCell ref="A445:J445"/>
    <mergeCell ref="A446:D446"/>
    <mergeCell ref="E446:J446"/>
    <mergeCell ref="B448:B449"/>
    <mergeCell ref="C448:C449"/>
    <mergeCell ref="A413:D413"/>
    <mergeCell ref="E413:J413"/>
    <mergeCell ref="A414:A415"/>
    <mergeCell ref="D414:D415"/>
    <mergeCell ref="E414:E415"/>
    <mergeCell ref="F414:F415"/>
    <mergeCell ref="G414:G415"/>
    <mergeCell ref="H414:H415"/>
    <mergeCell ref="A409:J409"/>
    <mergeCell ref="A410:J410"/>
    <mergeCell ref="A411:J411"/>
    <mergeCell ref="A412:D412"/>
    <mergeCell ref="E412:J412"/>
    <mergeCell ref="B414:B415"/>
    <mergeCell ref="C414:C415"/>
    <mergeCell ref="A379:D379"/>
    <mergeCell ref="E379:J379"/>
    <mergeCell ref="A380:A381"/>
    <mergeCell ref="D380:D381"/>
    <mergeCell ref="E380:E381"/>
    <mergeCell ref="F380:F381"/>
    <mergeCell ref="G380:G381"/>
    <mergeCell ref="H380:H381"/>
    <mergeCell ref="A375:J375"/>
    <mergeCell ref="A376:J376"/>
    <mergeCell ref="A377:J377"/>
    <mergeCell ref="A378:D378"/>
    <mergeCell ref="E378:J378"/>
    <mergeCell ref="B380:B381"/>
    <mergeCell ref="C380:C381"/>
    <mergeCell ref="A345:D345"/>
    <mergeCell ref="E345:J345"/>
    <mergeCell ref="A346:A347"/>
    <mergeCell ref="D346:D347"/>
    <mergeCell ref="E346:E347"/>
    <mergeCell ref="F346:F347"/>
    <mergeCell ref="G346:G347"/>
    <mergeCell ref="H346:H347"/>
    <mergeCell ref="A341:J341"/>
    <mergeCell ref="A342:J342"/>
    <mergeCell ref="A343:J343"/>
    <mergeCell ref="A344:D344"/>
    <mergeCell ref="E344:J344"/>
    <mergeCell ref="B346:B347"/>
    <mergeCell ref="C346:C347"/>
    <mergeCell ref="A311:D311"/>
    <mergeCell ref="E311:J311"/>
    <mergeCell ref="A312:A313"/>
    <mergeCell ref="D312:D313"/>
    <mergeCell ref="E312:E313"/>
    <mergeCell ref="F312:F313"/>
    <mergeCell ref="G312:G313"/>
    <mergeCell ref="H312:H313"/>
    <mergeCell ref="A307:J307"/>
    <mergeCell ref="A308:J308"/>
    <mergeCell ref="A309:J309"/>
    <mergeCell ref="A310:D310"/>
    <mergeCell ref="E310:J310"/>
    <mergeCell ref="B312:B313"/>
    <mergeCell ref="C312:C313"/>
    <mergeCell ref="A277:D277"/>
    <mergeCell ref="E277:J277"/>
    <mergeCell ref="A278:A279"/>
    <mergeCell ref="D278:D279"/>
    <mergeCell ref="E278:E279"/>
    <mergeCell ref="F278:F279"/>
    <mergeCell ref="G278:G279"/>
    <mergeCell ref="H278:H279"/>
    <mergeCell ref="A273:J273"/>
    <mergeCell ref="A274:J274"/>
    <mergeCell ref="A275:J275"/>
    <mergeCell ref="A276:D276"/>
    <mergeCell ref="E276:J276"/>
    <mergeCell ref="B278:B279"/>
    <mergeCell ref="C278:C279"/>
    <mergeCell ref="A243:D243"/>
    <mergeCell ref="E243:J243"/>
    <mergeCell ref="A244:A245"/>
    <mergeCell ref="D244:D245"/>
    <mergeCell ref="E244:E245"/>
    <mergeCell ref="F244:F245"/>
    <mergeCell ref="G244:G245"/>
    <mergeCell ref="H244:H245"/>
    <mergeCell ref="A239:J239"/>
    <mergeCell ref="A240:J240"/>
    <mergeCell ref="A241:J241"/>
    <mergeCell ref="A242:D242"/>
    <mergeCell ref="E242:J242"/>
    <mergeCell ref="B244:B245"/>
    <mergeCell ref="C244:C245"/>
    <mergeCell ref="A209:D209"/>
    <mergeCell ref="E209:J209"/>
    <mergeCell ref="A210:A211"/>
    <mergeCell ref="D210:D211"/>
    <mergeCell ref="E210:E211"/>
    <mergeCell ref="F210:F211"/>
    <mergeCell ref="G210:G211"/>
    <mergeCell ref="H210:H211"/>
    <mergeCell ref="A205:J205"/>
    <mergeCell ref="A206:J206"/>
    <mergeCell ref="A207:J207"/>
    <mergeCell ref="A208:D208"/>
    <mergeCell ref="E208:J208"/>
    <mergeCell ref="B210:B211"/>
    <mergeCell ref="C210:C211"/>
    <mergeCell ref="A175:D175"/>
    <mergeCell ref="E175:J175"/>
    <mergeCell ref="A176:A177"/>
    <mergeCell ref="D176:D177"/>
    <mergeCell ref="E176:E177"/>
    <mergeCell ref="F176:F177"/>
    <mergeCell ref="G176:G177"/>
    <mergeCell ref="H176:H177"/>
    <mergeCell ref="A171:J171"/>
    <mergeCell ref="A172:J172"/>
    <mergeCell ref="A173:J173"/>
    <mergeCell ref="A174:D174"/>
    <mergeCell ref="E174:J174"/>
    <mergeCell ref="B176:B177"/>
    <mergeCell ref="C176:C177"/>
    <mergeCell ref="A141:D141"/>
    <mergeCell ref="E141:J141"/>
    <mergeCell ref="A142:A143"/>
    <mergeCell ref="D142:D143"/>
    <mergeCell ref="E142:E143"/>
    <mergeCell ref="F142:F143"/>
    <mergeCell ref="G142:G143"/>
    <mergeCell ref="H142:H143"/>
    <mergeCell ref="A137:J137"/>
    <mergeCell ref="A138:J138"/>
    <mergeCell ref="A139:J139"/>
    <mergeCell ref="A140:D140"/>
    <mergeCell ref="E140:J140"/>
    <mergeCell ref="B142:B143"/>
    <mergeCell ref="C142:C143"/>
    <mergeCell ref="A107:D107"/>
    <mergeCell ref="E107:J107"/>
    <mergeCell ref="A108:A109"/>
    <mergeCell ref="D108:D109"/>
    <mergeCell ref="E108:E109"/>
    <mergeCell ref="F108:F109"/>
    <mergeCell ref="G108:G109"/>
    <mergeCell ref="H108:H109"/>
    <mergeCell ref="A103:J103"/>
    <mergeCell ref="A104:J104"/>
    <mergeCell ref="A105:J105"/>
    <mergeCell ref="A106:D106"/>
    <mergeCell ref="E106:J106"/>
    <mergeCell ref="B108:B109"/>
    <mergeCell ref="C108:C109"/>
    <mergeCell ref="A73:D73"/>
    <mergeCell ref="E73:J73"/>
    <mergeCell ref="A74:A75"/>
    <mergeCell ref="D74:D75"/>
    <mergeCell ref="E74:E75"/>
    <mergeCell ref="F74:F75"/>
    <mergeCell ref="G74:G75"/>
    <mergeCell ref="H74:H75"/>
    <mergeCell ref="A69:J69"/>
    <mergeCell ref="A70:J70"/>
    <mergeCell ref="A71:J71"/>
    <mergeCell ref="A72:D72"/>
    <mergeCell ref="E72:J72"/>
    <mergeCell ref="B74:B75"/>
    <mergeCell ref="C74:C75"/>
    <mergeCell ref="A39:D39"/>
    <mergeCell ref="E39:J39"/>
    <mergeCell ref="A40:A41"/>
    <mergeCell ref="D40:D41"/>
    <mergeCell ref="E40:E41"/>
    <mergeCell ref="F40:F41"/>
    <mergeCell ref="G40:G41"/>
    <mergeCell ref="H40:H41"/>
    <mergeCell ref="A36:J36"/>
    <mergeCell ref="A37:J37"/>
    <mergeCell ref="A38:D38"/>
    <mergeCell ref="E38:J38"/>
    <mergeCell ref="B40:B41"/>
    <mergeCell ref="C40:C41"/>
    <mergeCell ref="A35:J35"/>
    <mergeCell ref="A6:A7"/>
    <mergeCell ref="D6:D7"/>
    <mergeCell ref="E6:E7"/>
    <mergeCell ref="F6:F7"/>
    <mergeCell ref="G6:G7"/>
    <mergeCell ref="H6:H7"/>
    <mergeCell ref="A1:J1"/>
    <mergeCell ref="A2:J2"/>
    <mergeCell ref="A3:J3"/>
    <mergeCell ref="A4:D4"/>
    <mergeCell ref="E4:J4"/>
    <mergeCell ref="A5:D5"/>
    <mergeCell ref="E5:J5"/>
    <mergeCell ref="B6:B7"/>
    <mergeCell ref="C6:C7"/>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9:I27 I42:I61 I76:I95 I110:I129 I144:I163 I178:I197 I212:I231 I246:I265 I280:I299 I314:I333 I348:I367 I382:I401 I416:I435 I450:I469 I484:I503 I518:I537 I552:I571 I586:I605 I620:I639 I654:I673 I688:I707 I722:I741 I756:I775 I790:I809 I824:I843 I858:I877 I892:I911 I926:I945 I960:I979 I994:I1013 I1028:I1047 I1062:I1081 I1096:I1115 I1130:I1149 I1164:I1183 I1198:I1217 I1232:I1251 I1266:I1285 I1300:I1319 I1334:I1353 I1368:I1387 I1402:I1421 I1436:I1455 I1470:I1489 I1504:I1523 I1538:I1557 I1572:I1591 I1606:I1625 I1640:I1659 I1674:I1693" xr:uid="{00000000-0002-0000-1300-000000000000}">
      <formula1>0</formula1>
      <formula2>M9</formula2>
    </dataValidation>
  </dataValidations>
  <pageMargins left="0.39370078740157483" right="0.39370078740157483" top="0.39370078740157483" bottom="0.39370078740157483" header="0.31496062992125984" footer="0.31496062992125984"/>
  <pageSetup paperSize="9" scale="54"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10" max="1048575" man="1"/>
  </colBreaks>
  <ignoredErrors>
    <ignoredError sqref="K1:K7 K9:K31 K34:K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P1329"/>
  <sheetViews>
    <sheetView zoomScale="80" zoomScaleNormal="80" workbookViewId="0">
      <selection activeCell="B9" sqref="B9"/>
    </sheetView>
  </sheetViews>
  <sheetFormatPr defaultColWidth="8.7109375" defaultRowHeight="15.75" x14ac:dyDescent="0.25"/>
  <cols>
    <col min="1" max="1" width="7.7109375" style="46" customWidth="1"/>
    <col min="2" max="2" width="12.7109375" style="46" customWidth="1"/>
    <col min="3" max="3" width="30.7109375" style="46" customWidth="1"/>
    <col min="4" max="4" width="15.85546875" style="46" customWidth="1"/>
    <col min="5" max="5" width="45.7109375" style="46" customWidth="1"/>
    <col min="6" max="8" width="16.7109375" style="46" customWidth="1"/>
    <col min="9" max="9" width="16.7109375" style="221" customWidth="1"/>
    <col min="10" max="10" width="18.7109375" style="46" customWidth="1"/>
    <col min="11" max="11" width="40.7109375" style="64" customWidth="1"/>
    <col min="12" max="12" width="0" style="70" hidden="1" customWidth="1"/>
    <col min="13" max="13" width="2.140625" style="70" hidden="1" customWidth="1"/>
    <col min="14" max="16384" width="8.7109375" style="46"/>
  </cols>
  <sheetData>
    <row r="1" spans="1:16" x14ac:dyDescent="0.25">
      <c r="A1" s="555" t="s">
        <v>107</v>
      </c>
      <c r="B1" s="555"/>
      <c r="C1" s="555"/>
      <c r="D1" s="555"/>
      <c r="E1" s="555"/>
      <c r="F1" s="555"/>
      <c r="G1" s="555"/>
      <c r="H1" s="555"/>
      <c r="I1" s="555"/>
      <c r="J1" s="555"/>
      <c r="K1" s="2"/>
      <c r="M1" s="109" t="str">
        <f>CONCATENATE("A1:H",MAX(L:L))</f>
        <v>A1:H35</v>
      </c>
      <c r="P1" s="47"/>
    </row>
    <row r="2" spans="1:16" x14ac:dyDescent="0.25">
      <c r="A2" s="508" t="str">
        <f>IF(YilDonem&lt;&gt;"",CONCATENATE(YilDonem," dönemine aittir."),"")</f>
        <v/>
      </c>
      <c r="B2" s="508"/>
      <c r="C2" s="508"/>
      <c r="D2" s="508"/>
      <c r="E2" s="508"/>
      <c r="F2" s="508"/>
      <c r="G2" s="508"/>
      <c r="H2" s="508"/>
      <c r="I2" s="508"/>
      <c r="J2" s="508"/>
      <c r="K2" s="2"/>
    </row>
    <row r="3" spans="1:16" ht="15.95" customHeight="1" thickBot="1" x14ac:dyDescent="0.3">
      <c r="A3" s="545" t="s">
        <v>130</v>
      </c>
      <c r="B3" s="545"/>
      <c r="C3" s="545"/>
      <c r="D3" s="545"/>
      <c r="E3" s="545"/>
      <c r="F3" s="545"/>
      <c r="G3" s="545"/>
      <c r="H3" s="545"/>
      <c r="I3" s="545"/>
      <c r="J3" s="545"/>
      <c r="K3" s="2"/>
    </row>
    <row r="4" spans="1:16" ht="31.7" customHeight="1" thickBot="1" x14ac:dyDescent="0.3">
      <c r="A4" s="546" t="s">
        <v>167</v>
      </c>
      <c r="B4" s="547"/>
      <c r="C4" s="547"/>
      <c r="D4" s="548"/>
      <c r="E4" s="546" t="str">
        <f>IF(ProjeNo&gt;0,ProjeNo,"")</f>
        <v/>
      </c>
      <c r="F4" s="547"/>
      <c r="G4" s="547"/>
      <c r="H4" s="547"/>
      <c r="I4" s="547"/>
      <c r="J4" s="548"/>
      <c r="K4" s="2"/>
    </row>
    <row r="5" spans="1:16" ht="45" customHeight="1" thickBot="1" x14ac:dyDescent="0.3">
      <c r="A5" s="549" t="s">
        <v>168</v>
      </c>
      <c r="B5" s="550"/>
      <c r="C5" s="550"/>
      <c r="D5" s="551"/>
      <c r="E5" s="552" t="str">
        <f>IF(ProjeAdi&gt;0,ProjeAdi,"")</f>
        <v/>
      </c>
      <c r="F5" s="553"/>
      <c r="G5" s="553"/>
      <c r="H5" s="553"/>
      <c r="I5" s="553"/>
      <c r="J5" s="554"/>
      <c r="K5" s="2"/>
    </row>
    <row r="6" spans="1:16" ht="34.5" customHeight="1" thickBot="1" x14ac:dyDescent="0.3">
      <c r="A6" s="567" t="s">
        <v>142</v>
      </c>
      <c r="B6" s="568"/>
      <c r="C6" s="568"/>
      <c r="D6" s="569"/>
      <c r="E6" s="570"/>
      <c r="F6" s="571"/>
      <c r="G6" s="571"/>
      <c r="H6" s="571"/>
      <c r="I6" s="571"/>
      <c r="J6" s="572"/>
      <c r="K6" s="228" t="str">
        <f>IF(E6="","Stok değerleme yöntemi yazılmadan toplam hesaplanmayacaktır.","")</f>
        <v>Stok değerleme yöntemi yazılmadan toplam hesaplanmayacaktır.</v>
      </c>
    </row>
    <row r="7" spans="1:16" s="47" customFormat="1" ht="37.15" customHeight="1" x14ac:dyDescent="0.25">
      <c r="A7" s="543" t="s">
        <v>3</v>
      </c>
      <c r="B7" s="543" t="s">
        <v>182</v>
      </c>
      <c r="C7" s="543" t="s">
        <v>183</v>
      </c>
      <c r="D7" s="543" t="s">
        <v>102</v>
      </c>
      <c r="E7" s="543" t="s">
        <v>103</v>
      </c>
      <c r="F7" s="543" t="s">
        <v>108</v>
      </c>
      <c r="G7" s="543" t="s">
        <v>109</v>
      </c>
      <c r="H7" s="543" t="s">
        <v>145</v>
      </c>
      <c r="I7" s="573" t="s">
        <v>35</v>
      </c>
      <c r="J7" s="573" t="s">
        <v>110</v>
      </c>
      <c r="K7" s="63"/>
      <c r="L7" s="71"/>
      <c r="M7" s="71"/>
    </row>
    <row r="8" spans="1:16" ht="18" customHeight="1" thickBot="1" x14ac:dyDescent="0.3">
      <c r="A8" s="559"/>
      <c r="B8" s="544"/>
      <c r="C8" s="544"/>
      <c r="D8" s="559"/>
      <c r="E8" s="559"/>
      <c r="F8" s="559"/>
      <c r="G8" s="559"/>
      <c r="H8" s="559"/>
      <c r="I8" s="574"/>
      <c r="J8" s="574"/>
      <c r="K8" s="2"/>
    </row>
    <row r="9" spans="1:16" ht="18" customHeight="1" x14ac:dyDescent="0.25">
      <c r="A9" s="364">
        <v>1</v>
      </c>
      <c r="B9" s="290"/>
      <c r="C9" s="277"/>
      <c r="D9" s="291"/>
      <c r="E9" s="27"/>
      <c r="F9" s="41"/>
      <c r="G9" s="41"/>
      <c r="H9" s="38"/>
      <c r="I9" s="210" t="str">
        <f>IF(AND(G9&lt;&gt;"",H9&lt;&gt;"",J9&lt;&gt;""),G9*H9,"")</f>
        <v/>
      </c>
      <c r="J9" s="48"/>
      <c r="K9" s="110" t="str">
        <f t="shared" ref="K9:K28" si="0">IF(AND(E9&lt;&gt;"",J9=""),"Stok Çıkış Tarihi Yazılmalıdır.","")</f>
        <v/>
      </c>
    </row>
    <row r="10" spans="1:16" ht="18" customHeight="1" x14ac:dyDescent="0.25">
      <c r="A10" s="374">
        <v>2</v>
      </c>
      <c r="B10" s="292"/>
      <c r="C10" s="278"/>
      <c r="D10" s="293"/>
      <c r="E10" s="19"/>
      <c r="F10" s="20"/>
      <c r="G10" s="20"/>
      <c r="H10" s="43"/>
      <c r="I10" s="219" t="str">
        <f t="shared" ref="I10:I28" si="1">IF(AND(G10&lt;&gt;"",H10&lt;&gt;"",J10&lt;&gt;""),G10*H10,"")</f>
        <v/>
      </c>
      <c r="J10" s="49"/>
      <c r="K10" s="110" t="str">
        <f t="shared" si="0"/>
        <v/>
      </c>
    </row>
    <row r="11" spans="1:16" ht="18" customHeight="1" x14ac:dyDescent="0.25">
      <c r="A11" s="374">
        <v>3</v>
      </c>
      <c r="B11" s="292"/>
      <c r="C11" s="278"/>
      <c r="D11" s="293"/>
      <c r="E11" s="19"/>
      <c r="F11" s="20"/>
      <c r="G11" s="20"/>
      <c r="H11" s="43"/>
      <c r="I11" s="219" t="str">
        <f t="shared" si="1"/>
        <v/>
      </c>
      <c r="J11" s="49"/>
      <c r="K11" s="110" t="str">
        <f t="shared" si="0"/>
        <v/>
      </c>
    </row>
    <row r="12" spans="1:16" ht="18" customHeight="1" x14ac:dyDescent="0.25">
      <c r="A12" s="374">
        <v>4</v>
      </c>
      <c r="B12" s="292"/>
      <c r="C12" s="278"/>
      <c r="D12" s="293"/>
      <c r="E12" s="19"/>
      <c r="F12" s="20"/>
      <c r="G12" s="20"/>
      <c r="H12" s="43"/>
      <c r="I12" s="219" t="str">
        <f t="shared" si="1"/>
        <v/>
      </c>
      <c r="J12" s="49"/>
      <c r="K12" s="110" t="str">
        <f t="shared" si="0"/>
        <v/>
      </c>
    </row>
    <row r="13" spans="1:16" ht="18" customHeight="1" x14ac:dyDescent="0.25">
      <c r="A13" s="374">
        <v>5</v>
      </c>
      <c r="B13" s="292"/>
      <c r="C13" s="278"/>
      <c r="D13" s="293"/>
      <c r="E13" s="19"/>
      <c r="F13" s="20"/>
      <c r="G13" s="20"/>
      <c r="H13" s="43"/>
      <c r="I13" s="219" t="str">
        <f t="shared" si="1"/>
        <v/>
      </c>
      <c r="J13" s="49"/>
      <c r="K13" s="110" t="str">
        <f t="shared" si="0"/>
        <v/>
      </c>
    </row>
    <row r="14" spans="1:16" ht="18" customHeight="1" x14ac:dyDescent="0.25">
      <c r="A14" s="374">
        <v>6</v>
      </c>
      <c r="B14" s="292"/>
      <c r="C14" s="278"/>
      <c r="D14" s="293"/>
      <c r="E14" s="19"/>
      <c r="F14" s="20"/>
      <c r="G14" s="20"/>
      <c r="H14" s="43"/>
      <c r="I14" s="219" t="str">
        <f t="shared" si="1"/>
        <v/>
      </c>
      <c r="J14" s="49"/>
      <c r="K14" s="110" t="str">
        <f t="shared" si="0"/>
        <v/>
      </c>
    </row>
    <row r="15" spans="1:16" ht="18" customHeight="1" x14ac:dyDescent="0.25">
      <c r="A15" s="374">
        <v>7</v>
      </c>
      <c r="B15" s="292"/>
      <c r="C15" s="278"/>
      <c r="D15" s="293"/>
      <c r="E15" s="19"/>
      <c r="F15" s="20"/>
      <c r="G15" s="20"/>
      <c r="H15" s="43"/>
      <c r="I15" s="219" t="str">
        <f t="shared" si="1"/>
        <v/>
      </c>
      <c r="J15" s="49"/>
      <c r="K15" s="110" t="str">
        <f t="shared" si="0"/>
        <v/>
      </c>
    </row>
    <row r="16" spans="1:16" ht="18" customHeight="1" x14ac:dyDescent="0.25">
      <c r="A16" s="374">
        <v>8</v>
      </c>
      <c r="B16" s="292"/>
      <c r="C16" s="278"/>
      <c r="D16" s="293"/>
      <c r="E16" s="19"/>
      <c r="F16" s="20"/>
      <c r="G16" s="20"/>
      <c r="H16" s="43"/>
      <c r="I16" s="219" t="str">
        <f t="shared" si="1"/>
        <v/>
      </c>
      <c r="J16" s="49"/>
      <c r="K16" s="110" t="str">
        <f t="shared" si="0"/>
        <v/>
      </c>
    </row>
    <row r="17" spans="1:12" ht="18" customHeight="1" x14ac:dyDescent="0.25">
      <c r="A17" s="374">
        <v>9</v>
      </c>
      <c r="B17" s="292"/>
      <c r="C17" s="278"/>
      <c r="D17" s="293"/>
      <c r="E17" s="19"/>
      <c r="F17" s="20"/>
      <c r="G17" s="20"/>
      <c r="H17" s="43"/>
      <c r="I17" s="219" t="str">
        <f t="shared" si="1"/>
        <v/>
      </c>
      <c r="J17" s="49"/>
      <c r="K17" s="110" t="str">
        <f t="shared" si="0"/>
        <v/>
      </c>
    </row>
    <row r="18" spans="1:12" ht="18" customHeight="1" x14ac:dyDescent="0.25">
      <c r="A18" s="374">
        <v>10</v>
      </c>
      <c r="B18" s="292"/>
      <c r="C18" s="278"/>
      <c r="D18" s="293"/>
      <c r="E18" s="19"/>
      <c r="F18" s="20"/>
      <c r="G18" s="20"/>
      <c r="H18" s="43"/>
      <c r="I18" s="219" t="str">
        <f t="shared" si="1"/>
        <v/>
      </c>
      <c r="J18" s="49"/>
      <c r="K18" s="110" t="str">
        <f t="shared" si="0"/>
        <v/>
      </c>
    </row>
    <row r="19" spans="1:12" ht="18" customHeight="1" x14ac:dyDescent="0.25">
      <c r="A19" s="374">
        <v>11</v>
      </c>
      <c r="B19" s="292"/>
      <c r="C19" s="278"/>
      <c r="D19" s="293"/>
      <c r="E19" s="19"/>
      <c r="F19" s="20"/>
      <c r="G19" s="20"/>
      <c r="H19" s="43"/>
      <c r="I19" s="219" t="str">
        <f t="shared" si="1"/>
        <v/>
      </c>
      <c r="J19" s="49"/>
      <c r="K19" s="110" t="str">
        <f t="shared" si="0"/>
        <v/>
      </c>
    </row>
    <row r="20" spans="1:12" ht="18" customHeight="1" x14ac:dyDescent="0.25">
      <c r="A20" s="374">
        <v>12</v>
      </c>
      <c r="B20" s="292"/>
      <c r="C20" s="278"/>
      <c r="D20" s="293"/>
      <c r="E20" s="19"/>
      <c r="F20" s="20"/>
      <c r="G20" s="20"/>
      <c r="H20" s="43"/>
      <c r="I20" s="219" t="str">
        <f t="shared" si="1"/>
        <v/>
      </c>
      <c r="J20" s="49"/>
      <c r="K20" s="110" t="str">
        <f t="shared" si="0"/>
        <v/>
      </c>
    </row>
    <row r="21" spans="1:12" ht="18" customHeight="1" x14ac:dyDescent="0.25">
      <c r="A21" s="374">
        <v>13</v>
      </c>
      <c r="B21" s="292"/>
      <c r="C21" s="278"/>
      <c r="D21" s="293"/>
      <c r="E21" s="19"/>
      <c r="F21" s="20"/>
      <c r="G21" s="20"/>
      <c r="H21" s="43"/>
      <c r="I21" s="219" t="str">
        <f t="shared" si="1"/>
        <v/>
      </c>
      <c r="J21" s="49"/>
      <c r="K21" s="110" t="str">
        <f t="shared" si="0"/>
        <v/>
      </c>
    </row>
    <row r="22" spans="1:12" ht="18" customHeight="1" x14ac:dyDescent="0.25">
      <c r="A22" s="374">
        <v>14</v>
      </c>
      <c r="B22" s="292"/>
      <c r="C22" s="278"/>
      <c r="D22" s="293"/>
      <c r="E22" s="19"/>
      <c r="F22" s="20"/>
      <c r="G22" s="20"/>
      <c r="H22" s="43"/>
      <c r="I22" s="219" t="str">
        <f t="shared" si="1"/>
        <v/>
      </c>
      <c r="J22" s="49"/>
      <c r="K22" s="110" t="str">
        <f t="shared" si="0"/>
        <v/>
      </c>
    </row>
    <row r="23" spans="1:12" ht="18" customHeight="1" x14ac:dyDescent="0.25">
      <c r="A23" s="374">
        <v>15</v>
      </c>
      <c r="B23" s="292"/>
      <c r="C23" s="278"/>
      <c r="D23" s="293"/>
      <c r="E23" s="19"/>
      <c r="F23" s="20"/>
      <c r="G23" s="20"/>
      <c r="H23" s="43"/>
      <c r="I23" s="219" t="str">
        <f t="shared" si="1"/>
        <v/>
      </c>
      <c r="J23" s="49"/>
      <c r="K23" s="110" t="str">
        <f t="shared" si="0"/>
        <v/>
      </c>
    </row>
    <row r="24" spans="1:12" ht="18" customHeight="1" x14ac:dyDescent="0.25">
      <c r="A24" s="374">
        <v>16</v>
      </c>
      <c r="B24" s="292"/>
      <c r="C24" s="278"/>
      <c r="D24" s="293"/>
      <c r="E24" s="19"/>
      <c r="F24" s="20"/>
      <c r="G24" s="20"/>
      <c r="H24" s="43"/>
      <c r="I24" s="219" t="str">
        <f t="shared" si="1"/>
        <v/>
      </c>
      <c r="J24" s="49"/>
      <c r="K24" s="110" t="str">
        <f t="shared" si="0"/>
        <v/>
      </c>
    </row>
    <row r="25" spans="1:12" ht="18" customHeight="1" x14ac:dyDescent="0.25">
      <c r="A25" s="374">
        <v>17</v>
      </c>
      <c r="B25" s="292"/>
      <c r="C25" s="278"/>
      <c r="D25" s="293"/>
      <c r="E25" s="19"/>
      <c r="F25" s="20"/>
      <c r="G25" s="20"/>
      <c r="H25" s="43"/>
      <c r="I25" s="219" t="str">
        <f t="shared" si="1"/>
        <v/>
      </c>
      <c r="J25" s="49"/>
      <c r="K25" s="110" t="str">
        <f t="shared" si="0"/>
        <v/>
      </c>
    </row>
    <row r="26" spans="1:12" ht="18" customHeight="1" x14ac:dyDescent="0.25">
      <c r="A26" s="374">
        <v>18</v>
      </c>
      <c r="B26" s="292"/>
      <c r="C26" s="278"/>
      <c r="D26" s="293"/>
      <c r="E26" s="19"/>
      <c r="F26" s="20"/>
      <c r="G26" s="20"/>
      <c r="H26" s="43"/>
      <c r="I26" s="219" t="str">
        <f t="shared" si="1"/>
        <v/>
      </c>
      <c r="J26" s="49"/>
      <c r="K26" s="110" t="str">
        <f t="shared" si="0"/>
        <v/>
      </c>
    </row>
    <row r="27" spans="1:12" ht="18" customHeight="1" x14ac:dyDescent="0.25">
      <c r="A27" s="374">
        <v>19</v>
      </c>
      <c r="B27" s="292"/>
      <c r="C27" s="278"/>
      <c r="D27" s="293"/>
      <c r="E27" s="19"/>
      <c r="F27" s="20"/>
      <c r="G27" s="20"/>
      <c r="H27" s="43"/>
      <c r="I27" s="219" t="str">
        <f t="shared" si="1"/>
        <v/>
      </c>
      <c r="J27" s="49"/>
      <c r="K27" s="110" t="str">
        <f t="shared" si="0"/>
        <v/>
      </c>
    </row>
    <row r="28" spans="1:12" ht="18" customHeight="1" thickBot="1" x14ac:dyDescent="0.3">
      <c r="A28" s="375">
        <v>20</v>
      </c>
      <c r="B28" s="294"/>
      <c r="C28" s="279"/>
      <c r="D28" s="295"/>
      <c r="E28" s="21"/>
      <c r="F28" s="22"/>
      <c r="G28" s="22"/>
      <c r="H28" s="45"/>
      <c r="I28" s="220" t="str">
        <f t="shared" si="1"/>
        <v/>
      </c>
      <c r="J28" s="50"/>
      <c r="K28" s="110" t="str">
        <f t="shared" si="0"/>
        <v/>
      </c>
    </row>
    <row r="29" spans="1:12" ht="18" customHeight="1" thickBot="1" x14ac:dyDescent="0.3">
      <c r="H29" s="376" t="s">
        <v>128</v>
      </c>
      <c r="I29" s="195">
        <f>IF(stok&lt;&gt;"",SUM(I9:I28),0)</f>
        <v>0</v>
      </c>
      <c r="J29" s="223"/>
      <c r="L29" s="109">
        <f>IF(I29&gt;0,ROW(A35),35)</f>
        <v>35</v>
      </c>
    </row>
    <row r="31" spans="1:12" ht="30.2" customHeight="1" x14ac:dyDescent="0.25">
      <c r="A31" s="566" t="s">
        <v>139</v>
      </c>
      <c r="B31" s="566"/>
      <c r="C31" s="566"/>
      <c r="D31" s="566"/>
      <c r="E31" s="566"/>
      <c r="F31" s="566"/>
      <c r="G31" s="566"/>
      <c r="H31" s="566"/>
      <c r="I31" s="566"/>
      <c r="J31" s="566"/>
    </row>
    <row r="33" spans="1:13" ht="18.75" x14ac:dyDescent="0.3">
      <c r="A33" s="352" t="s">
        <v>32</v>
      </c>
      <c r="B33" s="233"/>
      <c r="C33" s="233"/>
      <c r="D33" s="354">
        <f ca="1">imzatarihi</f>
        <v>46091</v>
      </c>
      <c r="E33" s="379" t="s">
        <v>33</v>
      </c>
      <c r="F33" s="355" t="str">
        <f>IF(kurulusyetkilisi&gt;0,kurulusyetkilisi,"")</f>
        <v/>
      </c>
      <c r="I33" s="46"/>
    </row>
    <row r="34" spans="1:13" ht="18.75" x14ac:dyDescent="0.3">
      <c r="D34" s="234"/>
      <c r="E34" s="379" t="s">
        <v>34</v>
      </c>
      <c r="H34" s="233"/>
      <c r="I34" s="46"/>
    </row>
    <row r="36" spans="1:13" x14ac:dyDescent="0.25">
      <c r="A36" s="555" t="s">
        <v>107</v>
      </c>
      <c r="B36" s="555"/>
      <c r="C36" s="555"/>
      <c r="D36" s="555"/>
      <c r="E36" s="555"/>
      <c r="F36" s="555"/>
      <c r="G36" s="555"/>
      <c r="H36" s="555"/>
      <c r="I36" s="555"/>
      <c r="J36" s="555"/>
      <c r="K36" s="2"/>
    </row>
    <row r="37" spans="1:13" x14ac:dyDescent="0.25">
      <c r="A37" s="508" t="str">
        <f>IF(YilDonem&lt;&gt;"",CONCATENATE(YilDonem," dönemine aittir."),"")</f>
        <v/>
      </c>
      <c r="B37" s="508"/>
      <c r="C37" s="508"/>
      <c r="D37" s="508"/>
      <c r="E37" s="508"/>
      <c r="F37" s="508"/>
      <c r="G37" s="508"/>
      <c r="H37" s="508"/>
      <c r="I37" s="508"/>
      <c r="J37" s="508"/>
      <c r="K37" s="2"/>
    </row>
    <row r="38" spans="1:13" ht="15.95" customHeight="1" thickBot="1" x14ac:dyDescent="0.3">
      <c r="A38" s="545" t="s">
        <v>130</v>
      </c>
      <c r="B38" s="545"/>
      <c r="C38" s="545"/>
      <c r="D38" s="545"/>
      <c r="E38" s="545"/>
      <c r="F38" s="545"/>
      <c r="G38" s="545"/>
      <c r="H38" s="545"/>
      <c r="I38" s="545"/>
      <c r="J38" s="545"/>
      <c r="K38" s="2"/>
    </row>
    <row r="39" spans="1:13" ht="31.7" customHeight="1" thickBot="1" x14ac:dyDescent="0.3">
      <c r="A39" s="546" t="s">
        <v>167</v>
      </c>
      <c r="B39" s="547"/>
      <c r="C39" s="547"/>
      <c r="D39" s="548"/>
      <c r="E39" s="546" t="str">
        <f>IF(ProjeNo&gt;0,ProjeNo,"")</f>
        <v/>
      </c>
      <c r="F39" s="547"/>
      <c r="G39" s="547"/>
      <c r="H39" s="547"/>
      <c r="I39" s="547"/>
      <c r="J39" s="548"/>
      <c r="K39" s="2"/>
    </row>
    <row r="40" spans="1:13" ht="45" customHeight="1" thickBot="1" x14ac:dyDescent="0.3">
      <c r="A40" s="549" t="s">
        <v>168</v>
      </c>
      <c r="B40" s="550"/>
      <c r="C40" s="550"/>
      <c r="D40" s="551"/>
      <c r="E40" s="552" t="str">
        <f>IF(ProjeAdi&gt;0,ProjeAdi,"")</f>
        <v/>
      </c>
      <c r="F40" s="553"/>
      <c r="G40" s="553"/>
      <c r="H40" s="553"/>
      <c r="I40" s="553"/>
      <c r="J40" s="554"/>
      <c r="K40" s="2"/>
    </row>
    <row r="41" spans="1:13" ht="30.2" customHeight="1" thickBot="1" x14ac:dyDescent="0.3">
      <c r="A41" s="567" t="s">
        <v>142</v>
      </c>
      <c r="B41" s="568"/>
      <c r="C41" s="568"/>
      <c r="D41" s="569"/>
      <c r="E41" s="552" t="str">
        <f>IF($E$6&lt;&gt;"",$E$6,"")</f>
        <v/>
      </c>
      <c r="F41" s="553"/>
      <c r="G41" s="553"/>
      <c r="H41" s="553"/>
      <c r="I41" s="553"/>
      <c r="J41" s="554"/>
      <c r="K41" s="2"/>
    </row>
    <row r="42" spans="1:13" s="47" customFormat="1" ht="37.15" customHeight="1" x14ac:dyDescent="0.25">
      <c r="A42" s="543" t="s">
        <v>3</v>
      </c>
      <c r="B42" s="543" t="s">
        <v>182</v>
      </c>
      <c r="C42" s="543" t="s">
        <v>183</v>
      </c>
      <c r="D42" s="543" t="s">
        <v>102</v>
      </c>
      <c r="E42" s="543" t="s">
        <v>103</v>
      </c>
      <c r="F42" s="543" t="s">
        <v>108</v>
      </c>
      <c r="G42" s="543" t="s">
        <v>109</v>
      </c>
      <c r="H42" s="543" t="s">
        <v>145</v>
      </c>
      <c r="I42" s="573" t="s">
        <v>35</v>
      </c>
      <c r="J42" s="573" t="s">
        <v>110</v>
      </c>
      <c r="K42" s="63"/>
      <c r="L42" s="71"/>
      <c r="M42" s="71"/>
    </row>
    <row r="43" spans="1:13" ht="18" customHeight="1" thickBot="1" x14ac:dyDescent="0.3">
      <c r="A43" s="559"/>
      <c r="B43" s="544"/>
      <c r="C43" s="544"/>
      <c r="D43" s="559"/>
      <c r="E43" s="559"/>
      <c r="F43" s="559"/>
      <c r="G43" s="559"/>
      <c r="H43" s="559"/>
      <c r="I43" s="574"/>
      <c r="J43" s="574"/>
      <c r="K43" s="2"/>
    </row>
    <row r="44" spans="1:13" ht="18" customHeight="1" x14ac:dyDescent="0.25">
      <c r="A44" s="388">
        <v>21</v>
      </c>
      <c r="B44" s="290"/>
      <c r="C44" s="277"/>
      <c r="D44" s="291"/>
      <c r="E44" s="27"/>
      <c r="F44" s="41"/>
      <c r="G44" s="41"/>
      <c r="H44" s="38"/>
      <c r="I44" s="210" t="str">
        <f>IF(AND(G44&lt;&gt;"",H44&lt;&gt;"",J44&lt;&gt;""),G44*H44,"")</f>
        <v/>
      </c>
      <c r="J44" s="48"/>
      <c r="K44" s="110" t="str">
        <f t="shared" ref="K44:K63" si="2">IF(AND(E44&lt;&gt;"",J44=""),"Stok Çıkış Tarihi Yazılmalıdır.","")</f>
        <v/>
      </c>
    </row>
    <row r="45" spans="1:13" ht="18" customHeight="1" x14ac:dyDescent="0.25">
      <c r="A45" s="390">
        <v>22</v>
      </c>
      <c r="B45" s="292"/>
      <c r="C45" s="278"/>
      <c r="D45" s="293"/>
      <c r="E45" s="19"/>
      <c r="F45" s="20"/>
      <c r="G45" s="20"/>
      <c r="H45" s="43"/>
      <c r="I45" s="219" t="str">
        <f t="shared" ref="I45:I63" si="3">IF(AND(G45&lt;&gt;"",H45&lt;&gt;"",J45&lt;&gt;""),G45*H45,"")</f>
        <v/>
      </c>
      <c r="J45" s="49"/>
      <c r="K45" s="110" t="str">
        <f t="shared" si="2"/>
        <v/>
      </c>
    </row>
    <row r="46" spans="1:13" ht="18" customHeight="1" x14ac:dyDescent="0.25">
      <c r="A46" s="390">
        <v>23</v>
      </c>
      <c r="B46" s="292"/>
      <c r="C46" s="278"/>
      <c r="D46" s="293"/>
      <c r="E46" s="19"/>
      <c r="F46" s="20"/>
      <c r="G46" s="20"/>
      <c r="H46" s="43"/>
      <c r="I46" s="219" t="str">
        <f t="shared" si="3"/>
        <v/>
      </c>
      <c r="J46" s="49"/>
      <c r="K46" s="110" t="str">
        <f t="shared" si="2"/>
        <v/>
      </c>
    </row>
    <row r="47" spans="1:13" ht="18" customHeight="1" x14ac:dyDescent="0.25">
      <c r="A47" s="390">
        <v>24</v>
      </c>
      <c r="B47" s="292"/>
      <c r="C47" s="278"/>
      <c r="D47" s="293"/>
      <c r="E47" s="19"/>
      <c r="F47" s="20"/>
      <c r="G47" s="20"/>
      <c r="H47" s="43"/>
      <c r="I47" s="219" t="str">
        <f t="shared" si="3"/>
        <v/>
      </c>
      <c r="J47" s="49"/>
      <c r="K47" s="110" t="str">
        <f t="shared" si="2"/>
        <v/>
      </c>
    </row>
    <row r="48" spans="1:13" ht="18" customHeight="1" x14ac:dyDescent="0.25">
      <c r="A48" s="390">
        <v>25</v>
      </c>
      <c r="B48" s="292"/>
      <c r="C48" s="278"/>
      <c r="D48" s="293"/>
      <c r="E48" s="19"/>
      <c r="F48" s="20"/>
      <c r="G48" s="20"/>
      <c r="H48" s="43"/>
      <c r="I48" s="219" t="str">
        <f t="shared" si="3"/>
        <v/>
      </c>
      <c r="J48" s="49"/>
      <c r="K48" s="110" t="str">
        <f t="shared" si="2"/>
        <v/>
      </c>
    </row>
    <row r="49" spans="1:12" ht="18" customHeight="1" x14ac:dyDescent="0.25">
      <c r="A49" s="390">
        <v>26</v>
      </c>
      <c r="B49" s="292"/>
      <c r="C49" s="278"/>
      <c r="D49" s="293"/>
      <c r="E49" s="19"/>
      <c r="F49" s="20"/>
      <c r="G49" s="20"/>
      <c r="H49" s="43"/>
      <c r="I49" s="219" t="str">
        <f t="shared" si="3"/>
        <v/>
      </c>
      <c r="J49" s="49"/>
      <c r="K49" s="110" t="str">
        <f t="shared" si="2"/>
        <v/>
      </c>
    </row>
    <row r="50" spans="1:12" ht="18" customHeight="1" x14ac:dyDescent="0.25">
      <c r="A50" s="390">
        <v>27</v>
      </c>
      <c r="B50" s="292"/>
      <c r="C50" s="278"/>
      <c r="D50" s="293"/>
      <c r="E50" s="19"/>
      <c r="F50" s="20"/>
      <c r="G50" s="20"/>
      <c r="H50" s="43"/>
      <c r="I50" s="219" t="str">
        <f t="shared" si="3"/>
        <v/>
      </c>
      <c r="J50" s="49"/>
      <c r="K50" s="110" t="str">
        <f t="shared" si="2"/>
        <v/>
      </c>
    </row>
    <row r="51" spans="1:12" ht="18" customHeight="1" x14ac:dyDescent="0.25">
      <c r="A51" s="390">
        <v>28</v>
      </c>
      <c r="B51" s="292"/>
      <c r="C51" s="278"/>
      <c r="D51" s="293"/>
      <c r="E51" s="19"/>
      <c r="F51" s="20"/>
      <c r="G51" s="20"/>
      <c r="H51" s="43"/>
      <c r="I51" s="219" t="str">
        <f t="shared" si="3"/>
        <v/>
      </c>
      <c r="J51" s="49"/>
      <c r="K51" s="110" t="str">
        <f t="shared" si="2"/>
        <v/>
      </c>
    </row>
    <row r="52" spans="1:12" ht="18" customHeight="1" x14ac:dyDescent="0.25">
      <c r="A52" s="390">
        <v>29</v>
      </c>
      <c r="B52" s="292"/>
      <c r="C52" s="278"/>
      <c r="D52" s="293"/>
      <c r="E52" s="19"/>
      <c r="F52" s="20"/>
      <c r="G52" s="20"/>
      <c r="H52" s="43"/>
      <c r="I52" s="219" t="str">
        <f t="shared" si="3"/>
        <v/>
      </c>
      <c r="J52" s="49"/>
      <c r="K52" s="110" t="str">
        <f t="shared" si="2"/>
        <v/>
      </c>
    </row>
    <row r="53" spans="1:12" ht="18" customHeight="1" x14ac:dyDescent="0.25">
      <c r="A53" s="390">
        <v>30</v>
      </c>
      <c r="B53" s="292"/>
      <c r="C53" s="278"/>
      <c r="D53" s="293"/>
      <c r="E53" s="19"/>
      <c r="F53" s="20"/>
      <c r="G53" s="20"/>
      <c r="H53" s="43"/>
      <c r="I53" s="219" t="str">
        <f t="shared" si="3"/>
        <v/>
      </c>
      <c r="J53" s="49"/>
      <c r="K53" s="110" t="str">
        <f t="shared" si="2"/>
        <v/>
      </c>
    </row>
    <row r="54" spans="1:12" ht="18" customHeight="1" x14ac:dyDescent="0.25">
      <c r="A54" s="390">
        <v>31</v>
      </c>
      <c r="B54" s="292"/>
      <c r="C54" s="278"/>
      <c r="D54" s="293"/>
      <c r="E54" s="19"/>
      <c r="F54" s="20"/>
      <c r="G54" s="20"/>
      <c r="H54" s="43"/>
      <c r="I54" s="219" t="str">
        <f t="shared" si="3"/>
        <v/>
      </c>
      <c r="J54" s="49"/>
      <c r="K54" s="110" t="str">
        <f t="shared" si="2"/>
        <v/>
      </c>
    </row>
    <row r="55" spans="1:12" ht="18" customHeight="1" x14ac:dyDescent="0.25">
      <c r="A55" s="390">
        <v>32</v>
      </c>
      <c r="B55" s="292"/>
      <c r="C55" s="278"/>
      <c r="D55" s="293"/>
      <c r="E55" s="19"/>
      <c r="F55" s="20"/>
      <c r="G55" s="20"/>
      <c r="H55" s="43"/>
      <c r="I55" s="219" t="str">
        <f t="shared" si="3"/>
        <v/>
      </c>
      <c r="J55" s="49"/>
      <c r="K55" s="110" t="str">
        <f t="shared" si="2"/>
        <v/>
      </c>
    </row>
    <row r="56" spans="1:12" ht="18" customHeight="1" x14ac:dyDescent="0.25">
      <c r="A56" s="390">
        <v>33</v>
      </c>
      <c r="B56" s="292"/>
      <c r="C56" s="278"/>
      <c r="D56" s="293"/>
      <c r="E56" s="19"/>
      <c r="F56" s="20"/>
      <c r="G56" s="20"/>
      <c r="H56" s="43"/>
      <c r="I56" s="219" t="str">
        <f t="shared" si="3"/>
        <v/>
      </c>
      <c r="J56" s="49"/>
      <c r="K56" s="110" t="str">
        <f t="shared" si="2"/>
        <v/>
      </c>
    </row>
    <row r="57" spans="1:12" ht="18" customHeight="1" x14ac:dyDescent="0.25">
      <c r="A57" s="390">
        <v>34</v>
      </c>
      <c r="B57" s="292"/>
      <c r="C57" s="278"/>
      <c r="D57" s="293"/>
      <c r="E57" s="19"/>
      <c r="F57" s="20"/>
      <c r="G57" s="20"/>
      <c r="H57" s="43"/>
      <c r="I57" s="219" t="str">
        <f t="shared" si="3"/>
        <v/>
      </c>
      <c r="J57" s="49"/>
      <c r="K57" s="110" t="str">
        <f t="shared" si="2"/>
        <v/>
      </c>
    </row>
    <row r="58" spans="1:12" ht="18" customHeight="1" x14ac:dyDescent="0.25">
      <c r="A58" s="390">
        <v>35</v>
      </c>
      <c r="B58" s="292"/>
      <c r="C58" s="278"/>
      <c r="D58" s="293"/>
      <c r="E58" s="19"/>
      <c r="F58" s="20"/>
      <c r="G58" s="20"/>
      <c r="H58" s="43"/>
      <c r="I58" s="219" t="str">
        <f t="shared" si="3"/>
        <v/>
      </c>
      <c r="J58" s="49"/>
      <c r="K58" s="110" t="str">
        <f t="shared" si="2"/>
        <v/>
      </c>
    </row>
    <row r="59" spans="1:12" ht="18" customHeight="1" x14ac:dyDescent="0.25">
      <c r="A59" s="390">
        <v>36</v>
      </c>
      <c r="B59" s="292"/>
      <c r="C59" s="278"/>
      <c r="D59" s="293"/>
      <c r="E59" s="19"/>
      <c r="F59" s="20"/>
      <c r="G59" s="20"/>
      <c r="H59" s="43"/>
      <c r="I59" s="219" t="str">
        <f t="shared" si="3"/>
        <v/>
      </c>
      <c r="J59" s="49"/>
      <c r="K59" s="110" t="str">
        <f t="shared" si="2"/>
        <v/>
      </c>
    </row>
    <row r="60" spans="1:12" ht="18" customHeight="1" x14ac:dyDescent="0.25">
      <c r="A60" s="390">
        <v>37</v>
      </c>
      <c r="B60" s="292"/>
      <c r="C60" s="278"/>
      <c r="D60" s="293"/>
      <c r="E60" s="19"/>
      <c r="F60" s="20"/>
      <c r="G60" s="20"/>
      <c r="H60" s="43"/>
      <c r="I60" s="219" t="str">
        <f t="shared" si="3"/>
        <v/>
      </c>
      <c r="J60" s="49"/>
      <c r="K60" s="110" t="str">
        <f t="shared" si="2"/>
        <v/>
      </c>
    </row>
    <row r="61" spans="1:12" ht="18" customHeight="1" x14ac:dyDescent="0.25">
      <c r="A61" s="390">
        <v>38</v>
      </c>
      <c r="B61" s="292"/>
      <c r="C61" s="278"/>
      <c r="D61" s="293"/>
      <c r="E61" s="19"/>
      <c r="F61" s="20"/>
      <c r="G61" s="20"/>
      <c r="H61" s="43"/>
      <c r="I61" s="219" t="str">
        <f t="shared" si="3"/>
        <v/>
      </c>
      <c r="J61" s="49"/>
      <c r="K61" s="110" t="str">
        <f t="shared" si="2"/>
        <v/>
      </c>
    </row>
    <row r="62" spans="1:12" ht="18" customHeight="1" x14ac:dyDescent="0.25">
      <c r="A62" s="390">
        <v>39</v>
      </c>
      <c r="B62" s="292"/>
      <c r="C62" s="278"/>
      <c r="D62" s="293"/>
      <c r="E62" s="19"/>
      <c r="F62" s="20"/>
      <c r="G62" s="20"/>
      <c r="H62" s="43"/>
      <c r="I62" s="219" t="str">
        <f t="shared" si="3"/>
        <v/>
      </c>
      <c r="J62" s="49"/>
      <c r="K62" s="110" t="str">
        <f t="shared" si="2"/>
        <v/>
      </c>
    </row>
    <row r="63" spans="1:12" ht="18" customHeight="1" thickBot="1" x14ac:dyDescent="0.3">
      <c r="A63" s="391">
        <v>40</v>
      </c>
      <c r="B63" s="294"/>
      <c r="C63" s="279"/>
      <c r="D63" s="295"/>
      <c r="E63" s="21"/>
      <c r="F63" s="22"/>
      <c r="G63" s="22"/>
      <c r="H63" s="45"/>
      <c r="I63" s="220" t="str">
        <f t="shared" si="3"/>
        <v/>
      </c>
      <c r="J63" s="50"/>
      <c r="K63" s="110" t="str">
        <f t="shared" si="2"/>
        <v/>
      </c>
    </row>
    <row r="64" spans="1:12" ht="18" customHeight="1" thickBot="1" x14ac:dyDescent="0.3">
      <c r="H64" s="376" t="s">
        <v>128</v>
      </c>
      <c r="I64" s="195">
        <f>IF(stok&lt;&gt;"",SUM(I44:I63)+I29,0)</f>
        <v>0</v>
      </c>
      <c r="J64" s="223"/>
      <c r="L64" s="109">
        <f>IF(I64&gt;I29,ROW(A70),0)</f>
        <v>0</v>
      </c>
    </row>
    <row r="66" spans="1:13" ht="30.2" customHeight="1" x14ac:dyDescent="0.25">
      <c r="A66" s="566" t="s">
        <v>139</v>
      </c>
      <c r="B66" s="566"/>
      <c r="C66" s="566"/>
      <c r="D66" s="566"/>
      <c r="E66" s="566"/>
      <c r="F66" s="566"/>
      <c r="G66" s="566"/>
      <c r="H66" s="566"/>
      <c r="I66" s="566"/>
      <c r="J66" s="566"/>
    </row>
    <row r="68" spans="1:13" ht="18.75" x14ac:dyDescent="0.3">
      <c r="A68" s="352" t="s">
        <v>32</v>
      </c>
      <c r="B68" s="233"/>
      <c r="C68" s="233"/>
      <c r="D68" s="354">
        <f ca="1">imzatarihi</f>
        <v>46091</v>
      </c>
      <c r="E68" s="379" t="s">
        <v>33</v>
      </c>
      <c r="F68" s="355" t="str">
        <f>IF(kurulusyetkilisi&gt;0,kurulusyetkilisi,"")</f>
        <v/>
      </c>
      <c r="I68" s="46"/>
    </row>
    <row r="69" spans="1:13" ht="18.75" x14ac:dyDescent="0.3">
      <c r="D69" s="234"/>
      <c r="E69" s="379" t="s">
        <v>34</v>
      </c>
      <c r="H69" s="233"/>
      <c r="I69" s="46"/>
    </row>
    <row r="71" spans="1:13" x14ac:dyDescent="0.25">
      <c r="A71" s="555" t="s">
        <v>107</v>
      </c>
      <c r="B71" s="555"/>
      <c r="C71" s="555"/>
      <c r="D71" s="555"/>
      <c r="E71" s="555"/>
      <c r="F71" s="555"/>
      <c r="G71" s="555"/>
      <c r="H71" s="555"/>
      <c r="I71" s="555"/>
      <c r="J71" s="555"/>
      <c r="K71" s="2"/>
    </row>
    <row r="72" spans="1:13" x14ac:dyDescent="0.25">
      <c r="A72" s="508" t="str">
        <f>IF(YilDonem&lt;&gt;"",CONCATENATE(YilDonem," dönemine aittir."),"")</f>
        <v/>
      </c>
      <c r="B72" s="508"/>
      <c r="C72" s="508"/>
      <c r="D72" s="508"/>
      <c r="E72" s="508"/>
      <c r="F72" s="508"/>
      <c r="G72" s="508"/>
      <c r="H72" s="508"/>
      <c r="I72" s="508"/>
      <c r="J72" s="508"/>
      <c r="K72" s="2"/>
    </row>
    <row r="73" spans="1:13" ht="15.95" customHeight="1" thickBot="1" x14ac:dyDescent="0.3">
      <c r="A73" s="545" t="s">
        <v>130</v>
      </c>
      <c r="B73" s="545"/>
      <c r="C73" s="545"/>
      <c r="D73" s="545"/>
      <c r="E73" s="545"/>
      <c r="F73" s="545"/>
      <c r="G73" s="545"/>
      <c r="H73" s="545"/>
      <c r="I73" s="545"/>
      <c r="J73" s="545"/>
      <c r="K73" s="2"/>
    </row>
    <row r="74" spans="1:13" ht="31.7" customHeight="1" thickBot="1" x14ac:dyDescent="0.3">
      <c r="A74" s="546" t="s">
        <v>167</v>
      </c>
      <c r="B74" s="547"/>
      <c r="C74" s="547"/>
      <c r="D74" s="548"/>
      <c r="E74" s="546" t="str">
        <f>IF(ProjeNo&gt;0,ProjeNo,"")</f>
        <v/>
      </c>
      <c r="F74" s="547"/>
      <c r="G74" s="547"/>
      <c r="H74" s="547"/>
      <c r="I74" s="547"/>
      <c r="J74" s="548"/>
      <c r="K74" s="2"/>
    </row>
    <row r="75" spans="1:13" ht="45" customHeight="1" thickBot="1" x14ac:dyDescent="0.3">
      <c r="A75" s="549" t="s">
        <v>168</v>
      </c>
      <c r="B75" s="550"/>
      <c r="C75" s="550"/>
      <c r="D75" s="551"/>
      <c r="E75" s="552" t="str">
        <f>IF(ProjeAdi&gt;0,ProjeAdi,"")</f>
        <v/>
      </c>
      <c r="F75" s="553"/>
      <c r="G75" s="553"/>
      <c r="H75" s="553"/>
      <c r="I75" s="553"/>
      <c r="J75" s="554"/>
      <c r="K75" s="2"/>
    </row>
    <row r="76" spans="1:13" ht="30.2" customHeight="1" thickBot="1" x14ac:dyDescent="0.3">
      <c r="A76" s="567" t="s">
        <v>142</v>
      </c>
      <c r="B76" s="568"/>
      <c r="C76" s="568"/>
      <c r="D76" s="569"/>
      <c r="E76" s="552" t="str">
        <f>IF($E$6&lt;&gt;"",$E$6,"")</f>
        <v/>
      </c>
      <c r="F76" s="553"/>
      <c r="G76" s="553"/>
      <c r="H76" s="553"/>
      <c r="I76" s="553"/>
      <c r="J76" s="554"/>
      <c r="K76" s="2"/>
    </row>
    <row r="77" spans="1:13" s="47" customFormat="1" ht="37.15" customHeight="1" x14ac:dyDescent="0.25">
      <c r="A77" s="543" t="s">
        <v>3</v>
      </c>
      <c r="B77" s="543" t="s">
        <v>182</v>
      </c>
      <c r="C77" s="543" t="s">
        <v>183</v>
      </c>
      <c r="D77" s="543" t="s">
        <v>102</v>
      </c>
      <c r="E77" s="543" t="s">
        <v>103</v>
      </c>
      <c r="F77" s="543" t="s">
        <v>108</v>
      </c>
      <c r="G77" s="543" t="s">
        <v>109</v>
      </c>
      <c r="H77" s="543" t="s">
        <v>145</v>
      </c>
      <c r="I77" s="573" t="s">
        <v>35</v>
      </c>
      <c r="J77" s="573" t="s">
        <v>110</v>
      </c>
      <c r="K77" s="63"/>
      <c r="L77" s="71"/>
      <c r="M77" s="71"/>
    </row>
    <row r="78" spans="1:13" ht="18" customHeight="1" thickBot="1" x14ac:dyDescent="0.3">
      <c r="A78" s="559"/>
      <c r="B78" s="544"/>
      <c r="C78" s="544"/>
      <c r="D78" s="559"/>
      <c r="E78" s="559"/>
      <c r="F78" s="559"/>
      <c r="G78" s="559"/>
      <c r="H78" s="559"/>
      <c r="I78" s="574"/>
      <c r="J78" s="574"/>
      <c r="K78" s="2"/>
    </row>
    <row r="79" spans="1:13" ht="18" customHeight="1" x14ac:dyDescent="0.25">
      <c r="A79" s="388">
        <v>41</v>
      </c>
      <c r="B79" s="290"/>
      <c r="C79" s="277"/>
      <c r="D79" s="291"/>
      <c r="E79" s="27"/>
      <c r="F79" s="41"/>
      <c r="G79" s="41"/>
      <c r="H79" s="38"/>
      <c r="I79" s="210" t="str">
        <f>IF(AND(G79&lt;&gt;"",H79&lt;&gt;"",J79&lt;&gt;""),G79*H79,"")</f>
        <v/>
      </c>
      <c r="J79" s="48"/>
      <c r="K79" s="110" t="str">
        <f t="shared" ref="K79:K98" si="4">IF(AND(E79&lt;&gt;"",J79=""),"Stok Çıkış Tarihi Yazılmalıdır.","")</f>
        <v/>
      </c>
    </row>
    <row r="80" spans="1:13" ht="18" customHeight="1" x14ac:dyDescent="0.25">
      <c r="A80" s="390">
        <v>42</v>
      </c>
      <c r="B80" s="292"/>
      <c r="C80" s="278"/>
      <c r="D80" s="293"/>
      <c r="E80" s="19"/>
      <c r="F80" s="20"/>
      <c r="G80" s="20"/>
      <c r="H80" s="43"/>
      <c r="I80" s="219" t="str">
        <f t="shared" ref="I80:I98" si="5">IF(AND(G80&lt;&gt;"",H80&lt;&gt;"",J80&lt;&gt;""),G80*H80,"")</f>
        <v/>
      </c>
      <c r="J80" s="49"/>
      <c r="K80" s="110" t="str">
        <f t="shared" si="4"/>
        <v/>
      </c>
    </row>
    <row r="81" spans="1:11" ht="18" customHeight="1" x14ac:dyDescent="0.25">
      <c r="A81" s="390">
        <v>43</v>
      </c>
      <c r="B81" s="292"/>
      <c r="C81" s="278"/>
      <c r="D81" s="293"/>
      <c r="E81" s="19"/>
      <c r="F81" s="20"/>
      <c r="G81" s="20"/>
      <c r="H81" s="43"/>
      <c r="I81" s="219" t="str">
        <f t="shared" si="5"/>
        <v/>
      </c>
      <c r="J81" s="49"/>
      <c r="K81" s="110" t="str">
        <f t="shared" si="4"/>
        <v/>
      </c>
    </row>
    <row r="82" spans="1:11" ht="18" customHeight="1" x14ac:dyDescent="0.25">
      <c r="A82" s="390">
        <v>44</v>
      </c>
      <c r="B82" s="292"/>
      <c r="C82" s="278"/>
      <c r="D82" s="293"/>
      <c r="E82" s="19"/>
      <c r="F82" s="20"/>
      <c r="G82" s="20"/>
      <c r="H82" s="43"/>
      <c r="I82" s="219" t="str">
        <f t="shared" si="5"/>
        <v/>
      </c>
      <c r="J82" s="49"/>
      <c r="K82" s="110" t="str">
        <f t="shared" si="4"/>
        <v/>
      </c>
    </row>
    <row r="83" spans="1:11" ht="18" customHeight="1" x14ac:dyDescent="0.25">
      <c r="A83" s="390">
        <v>45</v>
      </c>
      <c r="B83" s="292"/>
      <c r="C83" s="278"/>
      <c r="D83" s="293"/>
      <c r="E83" s="19"/>
      <c r="F83" s="20"/>
      <c r="G83" s="20"/>
      <c r="H83" s="43"/>
      <c r="I83" s="219" t="str">
        <f t="shared" si="5"/>
        <v/>
      </c>
      <c r="J83" s="49"/>
      <c r="K83" s="110" t="str">
        <f t="shared" si="4"/>
        <v/>
      </c>
    </row>
    <row r="84" spans="1:11" ht="18" customHeight="1" x14ac:dyDescent="0.25">
      <c r="A84" s="390">
        <v>46</v>
      </c>
      <c r="B84" s="292"/>
      <c r="C84" s="278"/>
      <c r="D84" s="293"/>
      <c r="E84" s="19"/>
      <c r="F84" s="20"/>
      <c r="G84" s="20"/>
      <c r="H84" s="43"/>
      <c r="I84" s="219" t="str">
        <f t="shared" si="5"/>
        <v/>
      </c>
      <c r="J84" s="49"/>
      <c r="K84" s="110" t="str">
        <f t="shared" si="4"/>
        <v/>
      </c>
    </row>
    <row r="85" spans="1:11" ht="18" customHeight="1" x14ac:dyDescent="0.25">
      <c r="A85" s="390">
        <v>47</v>
      </c>
      <c r="B85" s="292"/>
      <c r="C85" s="278"/>
      <c r="D85" s="293"/>
      <c r="E85" s="19"/>
      <c r="F85" s="20"/>
      <c r="G85" s="20"/>
      <c r="H85" s="43"/>
      <c r="I85" s="219" t="str">
        <f t="shared" si="5"/>
        <v/>
      </c>
      <c r="J85" s="49"/>
      <c r="K85" s="110" t="str">
        <f t="shared" si="4"/>
        <v/>
      </c>
    </row>
    <row r="86" spans="1:11" ht="18" customHeight="1" x14ac:dyDescent="0.25">
      <c r="A86" s="390">
        <v>48</v>
      </c>
      <c r="B86" s="292"/>
      <c r="C86" s="278"/>
      <c r="D86" s="293"/>
      <c r="E86" s="19"/>
      <c r="F86" s="20"/>
      <c r="G86" s="20"/>
      <c r="H86" s="43"/>
      <c r="I86" s="219" t="str">
        <f t="shared" si="5"/>
        <v/>
      </c>
      <c r="J86" s="49"/>
      <c r="K86" s="110" t="str">
        <f t="shared" si="4"/>
        <v/>
      </c>
    </row>
    <row r="87" spans="1:11" ht="18" customHeight="1" x14ac:dyDescent="0.25">
      <c r="A87" s="390">
        <v>49</v>
      </c>
      <c r="B87" s="292"/>
      <c r="C87" s="278"/>
      <c r="D87" s="293"/>
      <c r="E87" s="19"/>
      <c r="F87" s="20"/>
      <c r="G87" s="20"/>
      <c r="H87" s="43"/>
      <c r="I87" s="219" t="str">
        <f t="shared" si="5"/>
        <v/>
      </c>
      <c r="J87" s="49"/>
      <c r="K87" s="110" t="str">
        <f t="shared" si="4"/>
        <v/>
      </c>
    </row>
    <row r="88" spans="1:11" ht="18" customHeight="1" x14ac:dyDescent="0.25">
      <c r="A88" s="390">
        <v>50</v>
      </c>
      <c r="B88" s="292"/>
      <c r="C88" s="278"/>
      <c r="D88" s="293"/>
      <c r="E88" s="19"/>
      <c r="F88" s="20"/>
      <c r="G88" s="20"/>
      <c r="H88" s="43"/>
      <c r="I88" s="219" t="str">
        <f t="shared" si="5"/>
        <v/>
      </c>
      <c r="J88" s="49"/>
      <c r="K88" s="110" t="str">
        <f t="shared" si="4"/>
        <v/>
      </c>
    </row>
    <row r="89" spans="1:11" ht="18" customHeight="1" x14ac:dyDescent="0.25">
      <c r="A89" s="390">
        <v>51</v>
      </c>
      <c r="B89" s="292"/>
      <c r="C89" s="278"/>
      <c r="D89" s="293"/>
      <c r="E89" s="19"/>
      <c r="F89" s="20"/>
      <c r="G89" s="20"/>
      <c r="H89" s="43"/>
      <c r="I89" s="219" t="str">
        <f t="shared" si="5"/>
        <v/>
      </c>
      <c r="J89" s="49"/>
      <c r="K89" s="110" t="str">
        <f t="shared" si="4"/>
        <v/>
      </c>
    </row>
    <row r="90" spans="1:11" ht="18" customHeight="1" x14ac:dyDescent="0.25">
      <c r="A90" s="390">
        <v>52</v>
      </c>
      <c r="B90" s="292"/>
      <c r="C90" s="278"/>
      <c r="D90" s="293"/>
      <c r="E90" s="19"/>
      <c r="F90" s="20"/>
      <c r="G90" s="20"/>
      <c r="H90" s="43"/>
      <c r="I90" s="219" t="str">
        <f t="shared" si="5"/>
        <v/>
      </c>
      <c r="J90" s="49"/>
      <c r="K90" s="110" t="str">
        <f t="shared" si="4"/>
        <v/>
      </c>
    </row>
    <row r="91" spans="1:11" ht="18" customHeight="1" x14ac:dyDescent="0.25">
      <c r="A91" s="390">
        <v>53</v>
      </c>
      <c r="B91" s="292"/>
      <c r="C91" s="278"/>
      <c r="D91" s="293"/>
      <c r="E91" s="19"/>
      <c r="F91" s="20"/>
      <c r="G91" s="20"/>
      <c r="H91" s="43"/>
      <c r="I91" s="219" t="str">
        <f t="shared" si="5"/>
        <v/>
      </c>
      <c r="J91" s="49"/>
      <c r="K91" s="110" t="str">
        <f t="shared" si="4"/>
        <v/>
      </c>
    </row>
    <row r="92" spans="1:11" ht="18" customHeight="1" x14ac:dyDescent="0.25">
      <c r="A92" s="390">
        <v>54</v>
      </c>
      <c r="B92" s="292"/>
      <c r="C92" s="278"/>
      <c r="D92" s="293"/>
      <c r="E92" s="19"/>
      <c r="F92" s="20"/>
      <c r="G92" s="20"/>
      <c r="H92" s="43"/>
      <c r="I92" s="219" t="str">
        <f t="shared" si="5"/>
        <v/>
      </c>
      <c r="J92" s="49"/>
      <c r="K92" s="110" t="str">
        <f t="shared" si="4"/>
        <v/>
      </c>
    </row>
    <row r="93" spans="1:11" ht="18" customHeight="1" x14ac:dyDescent="0.25">
      <c r="A93" s="390">
        <v>55</v>
      </c>
      <c r="B93" s="292"/>
      <c r="C93" s="278"/>
      <c r="D93" s="293"/>
      <c r="E93" s="19"/>
      <c r="F93" s="20"/>
      <c r="G93" s="20"/>
      <c r="H93" s="43"/>
      <c r="I93" s="219" t="str">
        <f t="shared" si="5"/>
        <v/>
      </c>
      <c r="J93" s="49"/>
      <c r="K93" s="110" t="str">
        <f t="shared" si="4"/>
        <v/>
      </c>
    </row>
    <row r="94" spans="1:11" ht="18" customHeight="1" x14ac:dyDescent="0.25">
      <c r="A94" s="390">
        <v>56</v>
      </c>
      <c r="B94" s="292"/>
      <c r="C94" s="278"/>
      <c r="D94" s="293"/>
      <c r="E94" s="19"/>
      <c r="F94" s="20"/>
      <c r="G94" s="20"/>
      <c r="H94" s="43"/>
      <c r="I94" s="219" t="str">
        <f t="shared" si="5"/>
        <v/>
      </c>
      <c r="J94" s="49"/>
      <c r="K94" s="110" t="str">
        <f t="shared" si="4"/>
        <v/>
      </c>
    </row>
    <row r="95" spans="1:11" ht="18" customHeight="1" x14ac:dyDescent="0.25">
      <c r="A95" s="390">
        <v>57</v>
      </c>
      <c r="B95" s="292"/>
      <c r="C95" s="278"/>
      <c r="D95" s="293"/>
      <c r="E95" s="19"/>
      <c r="F95" s="20"/>
      <c r="G95" s="20"/>
      <c r="H95" s="43"/>
      <c r="I95" s="219" t="str">
        <f t="shared" si="5"/>
        <v/>
      </c>
      <c r="J95" s="49"/>
      <c r="K95" s="110" t="str">
        <f t="shared" si="4"/>
        <v/>
      </c>
    </row>
    <row r="96" spans="1:11" ht="18" customHeight="1" x14ac:dyDescent="0.25">
      <c r="A96" s="390">
        <v>58</v>
      </c>
      <c r="B96" s="292"/>
      <c r="C96" s="278"/>
      <c r="D96" s="293"/>
      <c r="E96" s="19"/>
      <c r="F96" s="20"/>
      <c r="G96" s="20"/>
      <c r="H96" s="43"/>
      <c r="I96" s="219" t="str">
        <f t="shared" si="5"/>
        <v/>
      </c>
      <c r="J96" s="49"/>
      <c r="K96" s="110" t="str">
        <f t="shared" si="4"/>
        <v/>
      </c>
    </row>
    <row r="97" spans="1:13" ht="18" customHeight="1" x14ac:dyDescent="0.25">
      <c r="A97" s="390">
        <v>59</v>
      </c>
      <c r="B97" s="292"/>
      <c r="C97" s="278"/>
      <c r="D97" s="293"/>
      <c r="E97" s="19"/>
      <c r="F97" s="20"/>
      <c r="G97" s="20"/>
      <c r="H97" s="43"/>
      <c r="I97" s="219" t="str">
        <f t="shared" si="5"/>
        <v/>
      </c>
      <c r="J97" s="49"/>
      <c r="K97" s="110" t="str">
        <f t="shared" si="4"/>
        <v/>
      </c>
    </row>
    <row r="98" spans="1:13" ht="18" customHeight="1" thickBot="1" x14ac:dyDescent="0.3">
      <c r="A98" s="391">
        <v>60</v>
      </c>
      <c r="B98" s="294"/>
      <c r="C98" s="279"/>
      <c r="D98" s="295"/>
      <c r="E98" s="21"/>
      <c r="F98" s="22"/>
      <c r="G98" s="22"/>
      <c r="H98" s="45"/>
      <c r="I98" s="220" t="str">
        <f t="shared" si="5"/>
        <v/>
      </c>
      <c r="J98" s="50"/>
      <c r="K98" s="110" t="str">
        <f t="shared" si="4"/>
        <v/>
      </c>
    </row>
    <row r="99" spans="1:13" ht="18" customHeight="1" thickBot="1" x14ac:dyDescent="0.3">
      <c r="H99" s="376" t="s">
        <v>128</v>
      </c>
      <c r="I99" s="195">
        <f>IF(stok&lt;&gt;"",SUM(I79:I98)+I64,0)</f>
        <v>0</v>
      </c>
      <c r="J99" s="223"/>
      <c r="L99" s="109">
        <f>IF(I99&gt;I64,ROW(A105),0)</f>
        <v>0</v>
      </c>
    </row>
    <row r="101" spans="1:13" ht="30.2" customHeight="1" x14ac:dyDescent="0.25">
      <c r="A101" s="566" t="s">
        <v>139</v>
      </c>
      <c r="B101" s="566"/>
      <c r="C101" s="566"/>
      <c r="D101" s="566"/>
      <c r="E101" s="566"/>
      <c r="F101" s="566"/>
      <c r="G101" s="566"/>
      <c r="H101" s="566"/>
      <c r="I101" s="566"/>
      <c r="J101" s="566"/>
    </row>
    <row r="103" spans="1:13" ht="18.75" x14ac:dyDescent="0.3">
      <c r="A103" s="352" t="s">
        <v>32</v>
      </c>
      <c r="B103" s="233"/>
      <c r="C103" s="233"/>
      <c r="D103" s="354">
        <f ca="1">imzatarihi</f>
        <v>46091</v>
      </c>
      <c r="E103" s="379" t="s">
        <v>33</v>
      </c>
      <c r="F103" s="355" t="str">
        <f>IF(kurulusyetkilisi&gt;0,kurulusyetkilisi,"")</f>
        <v/>
      </c>
      <c r="I103" s="46"/>
    </row>
    <row r="104" spans="1:13" ht="18.75" x14ac:dyDescent="0.3">
      <c r="D104" s="234"/>
      <c r="E104" s="379" t="s">
        <v>34</v>
      </c>
      <c r="H104" s="233"/>
      <c r="I104" s="46"/>
    </row>
    <row r="106" spans="1:13" x14ac:dyDescent="0.25">
      <c r="A106" s="555" t="s">
        <v>107</v>
      </c>
      <c r="B106" s="555"/>
      <c r="C106" s="555"/>
      <c r="D106" s="555"/>
      <c r="E106" s="555"/>
      <c r="F106" s="555"/>
      <c r="G106" s="555"/>
      <c r="H106" s="555"/>
      <c r="I106" s="555"/>
      <c r="J106" s="555"/>
      <c r="K106" s="2"/>
    </row>
    <row r="107" spans="1:13" x14ac:dyDescent="0.25">
      <c r="A107" s="508" t="str">
        <f>IF(YilDonem&lt;&gt;"",CONCATENATE(YilDonem," dönemine aittir."),"")</f>
        <v/>
      </c>
      <c r="B107" s="508"/>
      <c r="C107" s="508"/>
      <c r="D107" s="508"/>
      <c r="E107" s="508"/>
      <c r="F107" s="508"/>
      <c r="G107" s="508"/>
      <c r="H107" s="508"/>
      <c r="I107" s="508"/>
      <c r="J107" s="508"/>
      <c r="K107" s="2"/>
    </row>
    <row r="108" spans="1:13" ht="15.95" customHeight="1" thickBot="1" x14ac:dyDescent="0.3">
      <c r="A108" s="545" t="s">
        <v>130</v>
      </c>
      <c r="B108" s="545"/>
      <c r="C108" s="545"/>
      <c r="D108" s="545"/>
      <c r="E108" s="545"/>
      <c r="F108" s="545"/>
      <c r="G108" s="545"/>
      <c r="H108" s="545"/>
      <c r="I108" s="545"/>
      <c r="J108" s="545"/>
      <c r="K108" s="2"/>
    </row>
    <row r="109" spans="1:13" ht="31.7" customHeight="1" thickBot="1" x14ac:dyDescent="0.3">
      <c r="A109" s="546" t="s">
        <v>167</v>
      </c>
      <c r="B109" s="547"/>
      <c r="C109" s="547"/>
      <c r="D109" s="548"/>
      <c r="E109" s="546" t="str">
        <f>IF(ProjeNo&gt;0,ProjeNo,"")</f>
        <v/>
      </c>
      <c r="F109" s="547"/>
      <c r="G109" s="547"/>
      <c r="H109" s="547"/>
      <c r="I109" s="547"/>
      <c r="J109" s="548"/>
      <c r="K109" s="2"/>
    </row>
    <row r="110" spans="1:13" ht="45" customHeight="1" thickBot="1" x14ac:dyDescent="0.3">
      <c r="A110" s="549" t="s">
        <v>168</v>
      </c>
      <c r="B110" s="550"/>
      <c r="C110" s="550"/>
      <c r="D110" s="551"/>
      <c r="E110" s="552" t="str">
        <f>IF(ProjeAdi&gt;0,ProjeAdi,"")</f>
        <v/>
      </c>
      <c r="F110" s="553"/>
      <c r="G110" s="553"/>
      <c r="H110" s="553"/>
      <c r="I110" s="553"/>
      <c r="J110" s="554"/>
      <c r="K110" s="2"/>
    </row>
    <row r="111" spans="1:13" ht="30.2" customHeight="1" thickBot="1" x14ac:dyDescent="0.3">
      <c r="A111" s="567" t="s">
        <v>142</v>
      </c>
      <c r="B111" s="568"/>
      <c r="C111" s="568"/>
      <c r="D111" s="569"/>
      <c r="E111" s="552" t="str">
        <f>IF($E$6&lt;&gt;"",$E$6,"")</f>
        <v/>
      </c>
      <c r="F111" s="553"/>
      <c r="G111" s="553"/>
      <c r="H111" s="553"/>
      <c r="I111" s="553"/>
      <c r="J111" s="554"/>
      <c r="K111" s="2"/>
    </row>
    <row r="112" spans="1:13" s="47" customFormat="1" ht="37.15" customHeight="1" x14ac:dyDescent="0.25">
      <c r="A112" s="543" t="s">
        <v>3</v>
      </c>
      <c r="B112" s="543" t="s">
        <v>182</v>
      </c>
      <c r="C112" s="543" t="s">
        <v>183</v>
      </c>
      <c r="D112" s="543" t="s">
        <v>102</v>
      </c>
      <c r="E112" s="543" t="s">
        <v>103</v>
      </c>
      <c r="F112" s="543" t="s">
        <v>108</v>
      </c>
      <c r="G112" s="543" t="s">
        <v>109</v>
      </c>
      <c r="H112" s="543" t="s">
        <v>145</v>
      </c>
      <c r="I112" s="573" t="s">
        <v>35</v>
      </c>
      <c r="J112" s="573" t="s">
        <v>110</v>
      </c>
      <c r="K112" s="63"/>
      <c r="L112" s="71"/>
      <c r="M112" s="71"/>
    </row>
    <row r="113" spans="1:11" ht="18" customHeight="1" thickBot="1" x14ac:dyDescent="0.3">
      <c r="A113" s="559"/>
      <c r="B113" s="544"/>
      <c r="C113" s="544"/>
      <c r="D113" s="559"/>
      <c r="E113" s="559"/>
      <c r="F113" s="559"/>
      <c r="G113" s="559"/>
      <c r="H113" s="559"/>
      <c r="I113" s="574"/>
      <c r="J113" s="574"/>
      <c r="K113" s="2"/>
    </row>
    <row r="114" spans="1:11" ht="18" customHeight="1" x14ac:dyDescent="0.25">
      <c r="A114" s="388">
        <v>61</v>
      </c>
      <c r="B114" s="290"/>
      <c r="C114" s="277"/>
      <c r="D114" s="291"/>
      <c r="E114" s="27"/>
      <c r="F114" s="41"/>
      <c r="G114" s="41"/>
      <c r="H114" s="38"/>
      <c r="I114" s="210" t="str">
        <f>IF(AND(G114&lt;&gt;"",H114&lt;&gt;"",J114&lt;&gt;""),G114*H114,"")</f>
        <v/>
      </c>
      <c r="J114" s="48"/>
      <c r="K114" s="110" t="str">
        <f t="shared" ref="K114:K133" si="6">IF(AND(E114&lt;&gt;"",J114=""),"Stok Çıkış Tarihi Yazılmalıdır.","")</f>
        <v/>
      </c>
    </row>
    <row r="115" spans="1:11" ht="18" customHeight="1" x14ac:dyDescent="0.25">
      <c r="A115" s="390">
        <v>62</v>
      </c>
      <c r="B115" s="292"/>
      <c r="C115" s="278"/>
      <c r="D115" s="293"/>
      <c r="E115" s="19"/>
      <c r="F115" s="20"/>
      <c r="G115" s="20"/>
      <c r="H115" s="43"/>
      <c r="I115" s="219" t="str">
        <f t="shared" ref="I115:I133" si="7">IF(AND(G115&lt;&gt;"",H115&lt;&gt;"",J115&lt;&gt;""),G115*H115,"")</f>
        <v/>
      </c>
      <c r="J115" s="49"/>
      <c r="K115" s="110" t="str">
        <f t="shared" si="6"/>
        <v/>
      </c>
    </row>
    <row r="116" spans="1:11" ht="18" customHeight="1" x14ac:dyDescent="0.25">
      <c r="A116" s="390">
        <v>63</v>
      </c>
      <c r="B116" s="292"/>
      <c r="C116" s="278"/>
      <c r="D116" s="293"/>
      <c r="E116" s="19"/>
      <c r="F116" s="20"/>
      <c r="G116" s="20"/>
      <c r="H116" s="43"/>
      <c r="I116" s="219" t="str">
        <f t="shared" si="7"/>
        <v/>
      </c>
      <c r="J116" s="49"/>
      <c r="K116" s="110" t="str">
        <f t="shared" si="6"/>
        <v/>
      </c>
    </row>
    <row r="117" spans="1:11" ht="18" customHeight="1" x14ac:dyDescent="0.25">
      <c r="A117" s="390">
        <v>64</v>
      </c>
      <c r="B117" s="292"/>
      <c r="C117" s="278"/>
      <c r="D117" s="293"/>
      <c r="E117" s="19"/>
      <c r="F117" s="20"/>
      <c r="G117" s="20"/>
      <c r="H117" s="43"/>
      <c r="I117" s="219" t="str">
        <f t="shared" si="7"/>
        <v/>
      </c>
      <c r="J117" s="49"/>
      <c r="K117" s="110" t="str">
        <f t="shared" si="6"/>
        <v/>
      </c>
    </row>
    <row r="118" spans="1:11" ht="18" customHeight="1" x14ac:dyDescent="0.25">
      <c r="A118" s="390">
        <v>65</v>
      </c>
      <c r="B118" s="292"/>
      <c r="C118" s="278"/>
      <c r="D118" s="293"/>
      <c r="E118" s="19"/>
      <c r="F118" s="20"/>
      <c r="G118" s="20"/>
      <c r="H118" s="43"/>
      <c r="I118" s="219" t="str">
        <f t="shared" si="7"/>
        <v/>
      </c>
      <c r="J118" s="49"/>
      <c r="K118" s="110" t="str">
        <f t="shared" si="6"/>
        <v/>
      </c>
    </row>
    <row r="119" spans="1:11" ht="18" customHeight="1" x14ac:dyDescent="0.25">
      <c r="A119" s="390">
        <v>66</v>
      </c>
      <c r="B119" s="292"/>
      <c r="C119" s="278"/>
      <c r="D119" s="293"/>
      <c r="E119" s="19"/>
      <c r="F119" s="20"/>
      <c r="G119" s="20"/>
      <c r="H119" s="43"/>
      <c r="I119" s="219" t="str">
        <f t="shared" si="7"/>
        <v/>
      </c>
      <c r="J119" s="49"/>
      <c r="K119" s="110" t="str">
        <f t="shared" si="6"/>
        <v/>
      </c>
    </row>
    <row r="120" spans="1:11" ht="18" customHeight="1" x14ac:dyDescent="0.25">
      <c r="A120" s="390">
        <v>67</v>
      </c>
      <c r="B120" s="292"/>
      <c r="C120" s="278"/>
      <c r="D120" s="293"/>
      <c r="E120" s="19"/>
      <c r="F120" s="20"/>
      <c r="G120" s="20"/>
      <c r="H120" s="43"/>
      <c r="I120" s="219" t="str">
        <f t="shared" si="7"/>
        <v/>
      </c>
      <c r="J120" s="49"/>
      <c r="K120" s="110" t="str">
        <f t="shared" si="6"/>
        <v/>
      </c>
    </row>
    <row r="121" spans="1:11" ht="18" customHeight="1" x14ac:dyDescent="0.25">
      <c r="A121" s="390">
        <v>68</v>
      </c>
      <c r="B121" s="292"/>
      <c r="C121" s="278"/>
      <c r="D121" s="293"/>
      <c r="E121" s="19"/>
      <c r="F121" s="20"/>
      <c r="G121" s="20"/>
      <c r="H121" s="43"/>
      <c r="I121" s="219" t="str">
        <f t="shared" si="7"/>
        <v/>
      </c>
      <c r="J121" s="49"/>
      <c r="K121" s="110" t="str">
        <f t="shared" si="6"/>
        <v/>
      </c>
    </row>
    <row r="122" spans="1:11" ht="18" customHeight="1" x14ac:dyDescent="0.25">
      <c r="A122" s="390">
        <v>69</v>
      </c>
      <c r="B122" s="292"/>
      <c r="C122" s="278"/>
      <c r="D122" s="293"/>
      <c r="E122" s="19"/>
      <c r="F122" s="20"/>
      <c r="G122" s="20"/>
      <c r="H122" s="43"/>
      <c r="I122" s="219" t="str">
        <f t="shared" si="7"/>
        <v/>
      </c>
      <c r="J122" s="49"/>
      <c r="K122" s="110" t="str">
        <f t="shared" si="6"/>
        <v/>
      </c>
    </row>
    <row r="123" spans="1:11" ht="18" customHeight="1" x14ac:dyDescent="0.25">
      <c r="A123" s="390">
        <v>70</v>
      </c>
      <c r="B123" s="292"/>
      <c r="C123" s="278"/>
      <c r="D123" s="293"/>
      <c r="E123" s="19"/>
      <c r="F123" s="20"/>
      <c r="G123" s="20"/>
      <c r="H123" s="43"/>
      <c r="I123" s="219" t="str">
        <f t="shared" si="7"/>
        <v/>
      </c>
      <c r="J123" s="49"/>
      <c r="K123" s="110" t="str">
        <f t="shared" si="6"/>
        <v/>
      </c>
    </row>
    <row r="124" spans="1:11" ht="18" customHeight="1" x14ac:dyDescent="0.25">
      <c r="A124" s="390">
        <v>71</v>
      </c>
      <c r="B124" s="292"/>
      <c r="C124" s="278"/>
      <c r="D124" s="293"/>
      <c r="E124" s="19"/>
      <c r="F124" s="20"/>
      <c r="G124" s="20"/>
      <c r="H124" s="43"/>
      <c r="I124" s="219" t="str">
        <f t="shared" si="7"/>
        <v/>
      </c>
      <c r="J124" s="49"/>
      <c r="K124" s="110" t="str">
        <f t="shared" si="6"/>
        <v/>
      </c>
    </row>
    <row r="125" spans="1:11" ht="18" customHeight="1" x14ac:dyDescent="0.25">
      <c r="A125" s="390">
        <v>72</v>
      </c>
      <c r="B125" s="292"/>
      <c r="C125" s="278"/>
      <c r="D125" s="293"/>
      <c r="E125" s="19"/>
      <c r="F125" s="20"/>
      <c r="G125" s="20"/>
      <c r="H125" s="43"/>
      <c r="I125" s="219" t="str">
        <f t="shared" si="7"/>
        <v/>
      </c>
      <c r="J125" s="49"/>
      <c r="K125" s="110" t="str">
        <f t="shared" si="6"/>
        <v/>
      </c>
    </row>
    <row r="126" spans="1:11" ht="18" customHeight="1" x14ac:dyDescent="0.25">
      <c r="A126" s="390">
        <v>73</v>
      </c>
      <c r="B126" s="292"/>
      <c r="C126" s="278"/>
      <c r="D126" s="293"/>
      <c r="E126" s="19"/>
      <c r="F126" s="20"/>
      <c r="G126" s="20"/>
      <c r="H126" s="43"/>
      <c r="I126" s="219" t="str">
        <f t="shared" si="7"/>
        <v/>
      </c>
      <c r="J126" s="49"/>
      <c r="K126" s="110" t="str">
        <f t="shared" si="6"/>
        <v/>
      </c>
    </row>
    <row r="127" spans="1:11" ht="18" customHeight="1" x14ac:dyDescent="0.25">
      <c r="A127" s="390">
        <v>74</v>
      </c>
      <c r="B127" s="292"/>
      <c r="C127" s="278"/>
      <c r="D127" s="293"/>
      <c r="E127" s="19"/>
      <c r="F127" s="20"/>
      <c r="G127" s="20"/>
      <c r="H127" s="43"/>
      <c r="I127" s="219" t="str">
        <f t="shared" si="7"/>
        <v/>
      </c>
      <c r="J127" s="49"/>
      <c r="K127" s="110" t="str">
        <f t="shared" si="6"/>
        <v/>
      </c>
    </row>
    <row r="128" spans="1:11" ht="18" customHeight="1" x14ac:dyDescent="0.25">
      <c r="A128" s="390">
        <v>75</v>
      </c>
      <c r="B128" s="292"/>
      <c r="C128" s="278"/>
      <c r="D128" s="293"/>
      <c r="E128" s="19"/>
      <c r="F128" s="20"/>
      <c r="G128" s="20"/>
      <c r="H128" s="43"/>
      <c r="I128" s="219" t="str">
        <f t="shared" si="7"/>
        <v/>
      </c>
      <c r="J128" s="49"/>
      <c r="K128" s="110" t="str">
        <f t="shared" si="6"/>
        <v/>
      </c>
    </row>
    <row r="129" spans="1:12" ht="18" customHeight="1" x14ac:dyDescent="0.25">
      <c r="A129" s="390">
        <v>76</v>
      </c>
      <c r="B129" s="292"/>
      <c r="C129" s="278"/>
      <c r="D129" s="293"/>
      <c r="E129" s="19"/>
      <c r="F129" s="20"/>
      <c r="G129" s="20"/>
      <c r="H129" s="43"/>
      <c r="I129" s="219" t="str">
        <f t="shared" si="7"/>
        <v/>
      </c>
      <c r="J129" s="49"/>
      <c r="K129" s="110" t="str">
        <f t="shared" si="6"/>
        <v/>
      </c>
    </row>
    <row r="130" spans="1:12" ht="18" customHeight="1" x14ac:dyDescent="0.25">
      <c r="A130" s="390">
        <v>77</v>
      </c>
      <c r="B130" s="292"/>
      <c r="C130" s="278"/>
      <c r="D130" s="293"/>
      <c r="E130" s="19"/>
      <c r="F130" s="20"/>
      <c r="G130" s="20"/>
      <c r="H130" s="43"/>
      <c r="I130" s="219" t="str">
        <f t="shared" si="7"/>
        <v/>
      </c>
      <c r="J130" s="49"/>
      <c r="K130" s="110" t="str">
        <f t="shared" si="6"/>
        <v/>
      </c>
    </row>
    <row r="131" spans="1:12" ht="18" customHeight="1" x14ac:dyDescent="0.25">
      <c r="A131" s="390">
        <v>78</v>
      </c>
      <c r="B131" s="292"/>
      <c r="C131" s="278"/>
      <c r="D131" s="293"/>
      <c r="E131" s="19"/>
      <c r="F131" s="20"/>
      <c r="G131" s="20"/>
      <c r="H131" s="43"/>
      <c r="I131" s="219" t="str">
        <f t="shared" si="7"/>
        <v/>
      </c>
      <c r="J131" s="49"/>
      <c r="K131" s="110" t="str">
        <f t="shared" si="6"/>
        <v/>
      </c>
    </row>
    <row r="132" spans="1:12" ht="18" customHeight="1" x14ac:dyDescent="0.25">
      <c r="A132" s="390">
        <v>79</v>
      </c>
      <c r="B132" s="292"/>
      <c r="C132" s="278"/>
      <c r="D132" s="293"/>
      <c r="E132" s="19"/>
      <c r="F132" s="20"/>
      <c r="G132" s="20"/>
      <c r="H132" s="43"/>
      <c r="I132" s="219" t="str">
        <f t="shared" si="7"/>
        <v/>
      </c>
      <c r="J132" s="49"/>
      <c r="K132" s="110" t="str">
        <f t="shared" si="6"/>
        <v/>
      </c>
    </row>
    <row r="133" spans="1:12" ht="18" customHeight="1" thickBot="1" x14ac:dyDescent="0.3">
      <c r="A133" s="391">
        <v>80</v>
      </c>
      <c r="B133" s="294"/>
      <c r="C133" s="279"/>
      <c r="D133" s="295"/>
      <c r="E133" s="21"/>
      <c r="F133" s="22"/>
      <c r="G133" s="22"/>
      <c r="H133" s="45"/>
      <c r="I133" s="220" t="str">
        <f t="shared" si="7"/>
        <v/>
      </c>
      <c r="J133" s="50"/>
      <c r="K133" s="110" t="str">
        <f t="shared" si="6"/>
        <v/>
      </c>
    </row>
    <row r="134" spans="1:12" ht="18" customHeight="1" thickBot="1" x14ac:dyDescent="0.3">
      <c r="H134" s="376" t="s">
        <v>128</v>
      </c>
      <c r="I134" s="195">
        <f>IF(stok&lt;&gt;"",SUM(I114:I133)+I99,0)</f>
        <v>0</v>
      </c>
      <c r="J134" s="223"/>
      <c r="L134" s="109">
        <f>IF(I134&gt;I99,ROW(A140),0)</f>
        <v>0</v>
      </c>
    </row>
    <row r="136" spans="1:12" ht="30.2" customHeight="1" x14ac:dyDescent="0.25">
      <c r="A136" s="566" t="s">
        <v>139</v>
      </c>
      <c r="B136" s="566"/>
      <c r="C136" s="566"/>
      <c r="D136" s="566"/>
      <c r="E136" s="566"/>
      <c r="F136" s="566"/>
      <c r="G136" s="566"/>
      <c r="H136" s="566"/>
      <c r="I136" s="566"/>
      <c r="J136" s="566"/>
    </row>
    <row r="138" spans="1:12" ht="18.75" x14ac:dyDescent="0.3">
      <c r="A138" s="352" t="s">
        <v>32</v>
      </c>
      <c r="B138" s="233"/>
      <c r="C138" s="233"/>
      <c r="D138" s="354">
        <f ca="1">imzatarihi</f>
        <v>46091</v>
      </c>
      <c r="E138" s="379" t="s">
        <v>33</v>
      </c>
      <c r="F138" s="355" t="str">
        <f>IF(kurulusyetkilisi&gt;0,kurulusyetkilisi,"")</f>
        <v/>
      </c>
      <c r="I138" s="46"/>
    </row>
    <row r="139" spans="1:12" ht="18.75" x14ac:dyDescent="0.3">
      <c r="D139" s="234"/>
      <c r="E139" s="379" t="s">
        <v>34</v>
      </c>
      <c r="H139" s="233"/>
      <c r="I139" s="46"/>
    </row>
    <row r="141" spans="1:12" x14ac:dyDescent="0.25">
      <c r="A141" s="555" t="s">
        <v>107</v>
      </c>
      <c r="B141" s="555"/>
      <c r="C141" s="555"/>
      <c r="D141" s="555"/>
      <c r="E141" s="555"/>
      <c r="F141" s="555"/>
      <c r="G141" s="555"/>
      <c r="H141" s="555"/>
      <c r="I141" s="555"/>
      <c r="J141" s="555"/>
      <c r="K141" s="2"/>
    </row>
    <row r="142" spans="1:12" x14ac:dyDescent="0.25">
      <c r="A142" s="508" t="str">
        <f>IF(YilDonem&lt;&gt;"",CONCATENATE(YilDonem," dönemine aittir."),"")</f>
        <v/>
      </c>
      <c r="B142" s="508"/>
      <c r="C142" s="508"/>
      <c r="D142" s="508"/>
      <c r="E142" s="508"/>
      <c r="F142" s="508"/>
      <c r="G142" s="508"/>
      <c r="H142" s="508"/>
      <c r="I142" s="508"/>
      <c r="J142" s="508"/>
      <c r="K142" s="2"/>
    </row>
    <row r="143" spans="1:12" ht="15.95" customHeight="1" thickBot="1" x14ac:dyDescent="0.3">
      <c r="A143" s="545" t="s">
        <v>130</v>
      </c>
      <c r="B143" s="545"/>
      <c r="C143" s="545"/>
      <c r="D143" s="545"/>
      <c r="E143" s="545"/>
      <c r="F143" s="545"/>
      <c r="G143" s="545"/>
      <c r="H143" s="545"/>
      <c r="I143" s="545"/>
      <c r="J143" s="545"/>
      <c r="K143" s="2"/>
    </row>
    <row r="144" spans="1:12" ht="31.7" customHeight="1" thickBot="1" x14ac:dyDescent="0.3">
      <c r="A144" s="546" t="s">
        <v>167</v>
      </c>
      <c r="B144" s="547"/>
      <c r="C144" s="547"/>
      <c r="D144" s="548"/>
      <c r="E144" s="546" t="str">
        <f>IF(ProjeNo&gt;0,ProjeNo,"")</f>
        <v/>
      </c>
      <c r="F144" s="547"/>
      <c r="G144" s="547"/>
      <c r="H144" s="547"/>
      <c r="I144" s="547"/>
      <c r="J144" s="548"/>
      <c r="K144" s="2"/>
    </row>
    <row r="145" spans="1:13" ht="45" customHeight="1" thickBot="1" x14ac:dyDescent="0.3">
      <c r="A145" s="549" t="s">
        <v>168</v>
      </c>
      <c r="B145" s="550"/>
      <c r="C145" s="550"/>
      <c r="D145" s="551"/>
      <c r="E145" s="552" t="str">
        <f>IF(ProjeAdi&gt;0,ProjeAdi,"")</f>
        <v/>
      </c>
      <c r="F145" s="553"/>
      <c r="G145" s="553"/>
      <c r="H145" s="553"/>
      <c r="I145" s="553"/>
      <c r="J145" s="554"/>
      <c r="K145" s="2"/>
    </row>
    <row r="146" spans="1:13" ht="30.2" customHeight="1" thickBot="1" x14ac:dyDescent="0.3">
      <c r="A146" s="567" t="s">
        <v>142</v>
      </c>
      <c r="B146" s="568"/>
      <c r="C146" s="568"/>
      <c r="D146" s="569"/>
      <c r="E146" s="552" t="str">
        <f>IF($E$6&lt;&gt;"",$E$6,"")</f>
        <v/>
      </c>
      <c r="F146" s="553"/>
      <c r="G146" s="553"/>
      <c r="H146" s="553"/>
      <c r="I146" s="553"/>
      <c r="J146" s="554"/>
      <c r="K146" s="2"/>
    </row>
    <row r="147" spans="1:13" s="47" customFormat="1" ht="37.15" customHeight="1" x14ac:dyDescent="0.25">
      <c r="A147" s="543" t="s">
        <v>3</v>
      </c>
      <c r="B147" s="543" t="s">
        <v>182</v>
      </c>
      <c r="C147" s="543" t="s">
        <v>183</v>
      </c>
      <c r="D147" s="543" t="s">
        <v>102</v>
      </c>
      <c r="E147" s="543" t="s">
        <v>103</v>
      </c>
      <c r="F147" s="543" t="s">
        <v>108</v>
      </c>
      <c r="G147" s="543" t="s">
        <v>109</v>
      </c>
      <c r="H147" s="543" t="s">
        <v>145</v>
      </c>
      <c r="I147" s="573" t="s">
        <v>35</v>
      </c>
      <c r="J147" s="573" t="s">
        <v>110</v>
      </c>
      <c r="K147" s="63"/>
      <c r="L147" s="71"/>
      <c r="M147" s="71"/>
    </row>
    <row r="148" spans="1:13" ht="18" customHeight="1" thickBot="1" x14ac:dyDescent="0.3">
      <c r="A148" s="559"/>
      <c r="B148" s="544"/>
      <c r="C148" s="544"/>
      <c r="D148" s="559"/>
      <c r="E148" s="559"/>
      <c r="F148" s="559"/>
      <c r="G148" s="559"/>
      <c r="H148" s="559"/>
      <c r="I148" s="574"/>
      <c r="J148" s="574"/>
      <c r="K148" s="2"/>
    </row>
    <row r="149" spans="1:13" ht="18" customHeight="1" x14ac:dyDescent="0.25">
      <c r="A149" s="388">
        <v>81</v>
      </c>
      <c r="B149" s="290"/>
      <c r="C149" s="277"/>
      <c r="D149" s="291"/>
      <c r="E149" s="27"/>
      <c r="F149" s="41"/>
      <c r="G149" s="41"/>
      <c r="H149" s="38"/>
      <c r="I149" s="210" t="str">
        <f>IF(AND(G149&lt;&gt;"",H149&lt;&gt;"",J149&lt;&gt;""),G149*H149,"")</f>
        <v/>
      </c>
      <c r="J149" s="48"/>
      <c r="K149" s="110" t="str">
        <f t="shared" ref="K149:K168" si="8">IF(AND(E149&lt;&gt;"",J149=""),"Stok Çıkış Tarihi Yazılmalıdır.","")</f>
        <v/>
      </c>
    </row>
    <row r="150" spans="1:13" ht="18" customHeight="1" x14ac:dyDescent="0.25">
      <c r="A150" s="390">
        <v>82</v>
      </c>
      <c r="B150" s="292"/>
      <c r="C150" s="278"/>
      <c r="D150" s="293"/>
      <c r="E150" s="19"/>
      <c r="F150" s="20"/>
      <c r="G150" s="20"/>
      <c r="H150" s="43"/>
      <c r="I150" s="219" t="str">
        <f t="shared" ref="I150:I168" si="9">IF(AND(G150&lt;&gt;"",H150&lt;&gt;"",J150&lt;&gt;""),G150*H150,"")</f>
        <v/>
      </c>
      <c r="J150" s="49"/>
      <c r="K150" s="110" t="str">
        <f t="shared" si="8"/>
        <v/>
      </c>
    </row>
    <row r="151" spans="1:13" ht="18" customHeight="1" x14ac:dyDescent="0.25">
      <c r="A151" s="390">
        <v>83</v>
      </c>
      <c r="B151" s="292"/>
      <c r="C151" s="278"/>
      <c r="D151" s="293"/>
      <c r="E151" s="19"/>
      <c r="F151" s="20"/>
      <c r="G151" s="20"/>
      <c r="H151" s="43"/>
      <c r="I151" s="219" t="str">
        <f t="shared" si="9"/>
        <v/>
      </c>
      <c r="J151" s="49"/>
      <c r="K151" s="110" t="str">
        <f t="shared" si="8"/>
        <v/>
      </c>
    </row>
    <row r="152" spans="1:13" ht="18" customHeight="1" x14ac:dyDescent="0.25">
      <c r="A152" s="390">
        <v>84</v>
      </c>
      <c r="B152" s="292"/>
      <c r="C152" s="278"/>
      <c r="D152" s="293"/>
      <c r="E152" s="19"/>
      <c r="F152" s="20"/>
      <c r="G152" s="20"/>
      <c r="H152" s="43"/>
      <c r="I152" s="219" t="str">
        <f t="shared" si="9"/>
        <v/>
      </c>
      <c r="J152" s="49"/>
      <c r="K152" s="110" t="str">
        <f t="shared" si="8"/>
        <v/>
      </c>
    </row>
    <row r="153" spans="1:13" ht="18" customHeight="1" x14ac:dyDescent="0.25">
      <c r="A153" s="390">
        <v>85</v>
      </c>
      <c r="B153" s="292"/>
      <c r="C153" s="278"/>
      <c r="D153" s="293"/>
      <c r="E153" s="19"/>
      <c r="F153" s="20"/>
      <c r="G153" s="20"/>
      <c r="H153" s="43"/>
      <c r="I153" s="219" t="str">
        <f t="shared" si="9"/>
        <v/>
      </c>
      <c r="J153" s="49"/>
      <c r="K153" s="110" t="str">
        <f t="shared" si="8"/>
        <v/>
      </c>
    </row>
    <row r="154" spans="1:13" ht="18" customHeight="1" x14ac:dyDescent="0.25">
      <c r="A154" s="390">
        <v>86</v>
      </c>
      <c r="B154" s="292"/>
      <c r="C154" s="278"/>
      <c r="D154" s="293"/>
      <c r="E154" s="19"/>
      <c r="F154" s="20"/>
      <c r="G154" s="20"/>
      <c r="H154" s="43"/>
      <c r="I154" s="219" t="str">
        <f t="shared" si="9"/>
        <v/>
      </c>
      <c r="J154" s="49"/>
      <c r="K154" s="110" t="str">
        <f t="shared" si="8"/>
        <v/>
      </c>
    </row>
    <row r="155" spans="1:13" ht="18" customHeight="1" x14ac:dyDescent="0.25">
      <c r="A155" s="390">
        <v>87</v>
      </c>
      <c r="B155" s="292"/>
      <c r="C155" s="278"/>
      <c r="D155" s="293"/>
      <c r="E155" s="19"/>
      <c r="F155" s="20"/>
      <c r="G155" s="20"/>
      <c r="H155" s="43"/>
      <c r="I155" s="219" t="str">
        <f t="shared" si="9"/>
        <v/>
      </c>
      <c r="J155" s="49"/>
      <c r="K155" s="110" t="str">
        <f t="shared" si="8"/>
        <v/>
      </c>
    </row>
    <row r="156" spans="1:13" ht="18" customHeight="1" x14ac:dyDescent="0.25">
      <c r="A156" s="390">
        <v>88</v>
      </c>
      <c r="B156" s="292"/>
      <c r="C156" s="278"/>
      <c r="D156" s="293"/>
      <c r="E156" s="19"/>
      <c r="F156" s="20"/>
      <c r="G156" s="20"/>
      <c r="H156" s="43"/>
      <c r="I156" s="219" t="str">
        <f t="shared" si="9"/>
        <v/>
      </c>
      <c r="J156" s="49"/>
      <c r="K156" s="110" t="str">
        <f t="shared" si="8"/>
        <v/>
      </c>
    </row>
    <row r="157" spans="1:13" ht="18" customHeight="1" x14ac:dyDescent="0.25">
      <c r="A157" s="390">
        <v>89</v>
      </c>
      <c r="B157" s="292"/>
      <c r="C157" s="278"/>
      <c r="D157" s="293"/>
      <c r="E157" s="19"/>
      <c r="F157" s="20"/>
      <c r="G157" s="20"/>
      <c r="H157" s="43"/>
      <c r="I157" s="219" t="str">
        <f t="shared" si="9"/>
        <v/>
      </c>
      <c r="J157" s="49"/>
      <c r="K157" s="110" t="str">
        <f t="shared" si="8"/>
        <v/>
      </c>
    </row>
    <row r="158" spans="1:13" ht="18" customHeight="1" x14ac:dyDescent="0.25">
      <c r="A158" s="390">
        <v>90</v>
      </c>
      <c r="B158" s="292"/>
      <c r="C158" s="278"/>
      <c r="D158" s="293"/>
      <c r="E158" s="19"/>
      <c r="F158" s="20"/>
      <c r="G158" s="20"/>
      <c r="H158" s="43"/>
      <c r="I158" s="219" t="str">
        <f t="shared" si="9"/>
        <v/>
      </c>
      <c r="J158" s="49"/>
      <c r="K158" s="110" t="str">
        <f t="shared" si="8"/>
        <v/>
      </c>
    </row>
    <row r="159" spans="1:13" ht="18" customHeight="1" x14ac:dyDescent="0.25">
      <c r="A159" s="390">
        <v>91</v>
      </c>
      <c r="B159" s="292"/>
      <c r="C159" s="278"/>
      <c r="D159" s="293"/>
      <c r="E159" s="19"/>
      <c r="F159" s="20"/>
      <c r="G159" s="20"/>
      <c r="H159" s="43"/>
      <c r="I159" s="219" t="str">
        <f t="shared" si="9"/>
        <v/>
      </c>
      <c r="J159" s="49"/>
      <c r="K159" s="110" t="str">
        <f t="shared" si="8"/>
        <v/>
      </c>
    </row>
    <row r="160" spans="1:13" ht="18" customHeight="1" x14ac:dyDescent="0.25">
      <c r="A160" s="390">
        <v>92</v>
      </c>
      <c r="B160" s="292"/>
      <c r="C160" s="278"/>
      <c r="D160" s="293"/>
      <c r="E160" s="19"/>
      <c r="F160" s="20"/>
      <c r="G160" s="20"/>
      <c r="H160" s="43"/>
      <c r="I160" s="219" t="str">
        <f t="shared" si="9"/>
        <v/>
      </c>
      <c r="J160" s="49"/>
      <c r="K160" s="110" t="str">
        <f t="shared" si="8"/>
        <v/>
      </c>
    </row>
    <row r="161" spans="1:12" ht="18" customHeight="1" x14ac:dyDescent="0.25">
      <c r="A161" s="390">
        <v>93</v>
      </c>
      <c r="B161" s="292"/>
      <c r="C161" s="278"/>
      <c r="D161" s="293"/>
      <c r="E161" s="19"/>
      <c r="F161" s="20"/>
      <c r="G161" s="20"/>
      <c r="H161" s="43"/>
      <c r="I161" s="219" t="str">
        <f t="shared" si="9"/>
        <v/>
      </c>
      <c r="J161" s="49"/>
      <c r="K161" s="110" t="str">
        <f t="shared" si="8"/>
        <v/>
      </c>
    </row>
    <row r="162" spans="1:12" ht="18" customHeight="1" x14ac:dyDescent="0.25">
      <c r="A162" s="390">
        <v>94</v>
      </c>
      <c r="B162" s="292"/>
      <c r="C162" s="278"/>
      <c r="D162" s="293"/>
      <c r="E162" s="19"/>
      <c r="F162" s="20"/>
      <c r="G162" s="20"/>
      <c r="H162" s="43"/>
      <c r="I162" s="219" t="str">
        <f t="shared" si="9"/>
        <v/>
      </c>
      <c r="J162" s="49"/>
      <c r="K162" s="110" t="str">
        <f t="shared" si="8"/>
        <v/>
      </c>
    </row>
    <row r="163" spans="1:12" ht="18" customHeight="1" x14ac:dyDescent="0.25">
      <c r="A163" s="390">
        <v>95</v>
      </c>
      <c r="B163" s="292"/>
      <c r="C163" s="278"/>
      <c r="D163" s="293"/>
      <c r="E163" s="19"/>
      <c r="F163" s="20"/>
      <c r="G163" s="20"/>
      <c r="H163" s="43"/>
      <c r="I163" s="219" t="str">
        <f t="shared" si="9"/>
        <v/>
      </c>
      <c r="J163" s="49"/>
      <c r="K163" s="110" t="str">
        <f t="shared" si="8"/>
        <v/>
      </c>
    </row>
    <row r="164" spans="1:12" ht="18" customHeight="1" x14ac:dyDescent="0.25">
      <c r="A164" s="390">
        <v>96</v>
      </c>
      <c r="B164" s="292"/>
      <c r="C164" s="278"/>
      <c r="D164" s="293"/>
      <c r="E164" s="19"/>
      <c r="F164" s="20"/>
      <c r="G164" s="20"/>
      <c r="H164" s="43"/>
      <c r="I164" s="219" t="str">
        <f t="shared" si="9"/>
        <v/>
      </c>
      <c r="J164" s="49"/>
      <c r="K164" s="110" t="str">
        <f t="shared" si="8"/>
        <v/>
      </c>
    </row>
    <row r="165" spans="1:12" ht="18" customHeight="1" x14ac:dyDescent="0.25">
      <c r="A165" s="390">
        <v>97</v>
      </c>
      <c r="B165" s="292"/>
      <c r="C165" s="278"/>
      <c r="D165" s="293"/>
      <c r="E165" s="19"/>
      <c r="F165" s="20"/>
      <c r="G165" s="20"/>
      <c r="H165" s="43"/>
      <c r="I165" s="219" t="str">
        <f t="shared" si="9"/>
        <v/>
      </c>
      <c r="J165" s="49"/>
      <c r="K165" s="110" t="str">
        <f t="shared" si="8"/>
        <v/>
      </c>
    </row>
    <row r="166" spans="1:12" ht="18" customHeight="1" x14ac:dyDescent="0.25">
      <c r="A166" s="390">
        <v>98</v>
      </c>
      <c r="B166" s="292"/>
      <c r="C166" s="278"/>
      <c r="D166" s="293"/>
      <c r="E166" s="19"/>
      <c r="F166" s="20"/>
      <c r="G166" s="20"/>
      <c r="H166" s="43"/>
      <c r="I166" s="219" t="str">
        <f t="shared" si="9"/>
        <v/>
      </c>
      <c r="J166" s="49"/>
      <c r="K166" s="110" t="str">
        <f t="shared" si="8"/>
        <v/>
      </c>
    </row>
    <row r="167" spans="1:12" ht="18" customHeight="1" x14ac:dyDescent="0.25">
      <c r="A167" s="390">
        <v>99</v>
      </c>
      <c r="B167" s="292"/>
      <c r="C167" s="278"/>
      <c r="D167" s="293"/>
      <c r="E167" s="19"/>
      <c r="F167" s="20"/>
      <c r="G167" s="20"/>
      <c r="H167" s="43"/>
      <c r="I167" s="219" t="str">
        <f t="shared" si="9"/>
        <v/>
      </c>
      <c r="J167" s="49"/>
      <c r="K167" s="110" t="str">
        <f t="shared" si="8"/>
        <v/>
      </c>
    </row>
    <row r="168" spans="1:12" ht="18" customHeight="1" thickBot="1" x14ac:dyDescent="0.3">
      <c r="A168" s="391">
        <v>100</v>
      </c>
      <c r="B168" s="294"/>
      <c r="C168" s="279"/>
      <c r="D168" s="295"/>
      <c r="E168" s="21"/>
      <c r="F168" s="22"/>
      <c r="G168" s="22"/>
      <c r="H168" s="45"/>
      <c r="I168" s="220" t="str">
        <f t="shared" si="9"/>
        <v/>
      </c>
      <c r="J168" s="50"/>
      <c r="K168" s="110" t="str">
        <f t="shared" si="8"/>
        <v/>
      </c>
    </row>
    <row r="169" spans="1:12" ht="18" customHeight="1" thickBot="1" x14ac:dyDescent="0.3">
      <c r="H169" s="376" t="s">
        <v>128</v>
      </c>
      <c r="I169" s="195">
        <f>IF(stok&lt;&gt;"",SUM(I149:I168)+I134,0)</f>
        <v>0</v>
      </c>
      <c r="J169" s="223"/>
      <c r="L169" s="109">
        <f>IF(I169&gt;I134,ROW(A175),0)</f>
        <v>0</v>
      </c>
    </row>
    <row r="171" spans="1:12" ht="30.2" customHeight="1" x14ac:dyDescent="0.25">
      <c r="A171" s="566" t="s">
        <v>139</v>
      </c>
      <c r="B171" s="566"/>
      <c r="C171" s="566"/>
      <c r="D171" s="566"/>
      <c r="E171" s="566"/>
      <c r="F171" s="566"/>
      <c r="G171" s="566"/>
      <c r="H171" s="566"/>
      <c r="I171" s="566"/>
      <c r="J171" s="566"/>
    </row>
    <row r="173" spans="1:12" ht="18.75" x14ac:dyDescent="0.3">
      <c r="A173" s="352" t="s">
        <v>32</v>
      </c>
      <c r="B173" s="233"/>
      <c r="C173" s="233"/>
      <c r="D173" s="354">
        <f ca="1">imzatarihi</f>
        <v>46091</v>
      </c>
      <c r="E173" s="379" t="s">
        <v>33</v>
      </c>
      <c r="F173" s="355" t="str">
        <f>IF(kurulusyetkilisi&gt;0,kurulusyetkilisi,"")</f>
        <v/>
      </c>
      <c r="I173" s="46"/>
    </row>
    <row r="174" spans="1:12" ht="18.75" x14ac:dyDescent="0.3">
      <c r="D174" s="234"/>
      <c r="E174" s="379" t="s">
        <v>34</v>
      </c>
      <c r="H174" s="233"/>
      <c r="I174" s="46"/>
    </row>
    <row r="176" spans="1:12" x14ac:dyDescent="0.25">
      <c r="A176" s="555" t="s">
        <v>107</v>
      </c>
      <c r="B176" s="555"/>
      <c r="C176" s="555"/>
      <c r="D176" s="555"/>
      <c r="E176" s="555"/>
      <c r="F176" s="555"/>
      <c r="G176" s="555"/>
      <c r="H176" s="555"/>
      <c r="I176" s="555"/>
      <c r="J176" s="555"/>
      <c r="K176" s="2"/>
    </row>
    <row r="177" spans="1:13" x14ac:dyDescent="0.25">
      <c r="A177" s="508" t="str">
        <f>IF(YilDonem&lt;&gt;"",CONCATENATE(YilDonem," dönemine aittir."),"")</f>
        <v/>
      </c>
      <c r="B177" s="508"/>
      <c r="C177" s="508"/>
      <c r="D177" s="508"/>
      <c r="E177" s="508"/>
      <c r="F177" s="508"/>
      <c r="G177" s="508"/>
      <c r="H177" s="508"/>
      <c r="I177" s="508"/>
      <c r="J177" s="508"/>
      <c r="K177" s="2"/>
    </row>
    <row r="178" spans="1:13" ht="15.95" customHeight="1" thickBot="1" x14ac:dyDescent="0.3">
      <c r="A178" s="545" t="s">
        <v>130</v>
      </c>
      <c r="B178" s="545"/>
      <c r="C178" s="545"/>
      <c r="D178" s="545"/>
      <c r="E178" s="545"/>
      <c r="F178" s="545"/>
      <c r="G178" s="545"/>
      <c r="H178" s="545"/>
      <c r="I178" s="545"/>
      <c r="J178" s="545"/>
      <c r="K178" s="2"/>
    </row>
    <row r="179" spans="1:13" ht="31.7" customHeight="1" thickBot="1" x14ac:dyDescent="0.3">
      <c r="A179" s="546" t="s">
        <v>167</v>
      </c>
      <c r="B179" s="547"/>
      <c r="C179" s="547"/>
      <c r="D179" s="548"/>
      <c r="E179" s="546" t="str">
        <f>IF(ProjeNo&gt;0,ProjeNo,"")</f>
        <v/>
      </c>
      <c r="F179" s="547"/>
      <c r="G179" s="547"/>
      <c r="H179" s="547"/>
      <c r="I179" s="547"/>
      <c r="J179" s="548"/>
      <c r="K179" s="2"/>
    </row>
    <row r="180" spans="1:13" ht="45" customHeight="1" thickBot="1" x14ac:dyDescent="0.3">
      <c r="A180" s="549" t="s">
        <v>168</v>
      </c>
      <c r="B180" s="550"/>
      <c r="C180" s="550"/>
      <c r="D180" s="551"/>
      <c r="E180" s="552" t="str">
        <f>IF(ProjeAdi&gt;0,ProjeAdi,"")</f>
        <v/>
      </c>
      <c r="F180" s="553"/>
      <c r="G180" s="553"/>
      <c r="H180" s="553"/>
      <c r="I180" s="553"/>
      <c r="J180" s="554"/>
      <c r="K180" s="2"/>
    </row>
    <row r="181" spans="1:13" ht="30.2" customHeight="1" thickBot="1" x14ac:dyDescent="0.3">
      <c r="A181" s="567" t="s">
        <v>142</v>
      </c>
      <c r="B181" s="568"/>
      <c r="C181" s="568"/>
      <c r="D181" s="569"/>
      <c r="E181" s="552" t="str">
        <f>IF($E$6&lt;&gt;"",$E$6,"")</f>
        <v/>
      </c>
      <c r="F181" s="553"/>
      <c r="G181" s="553"/>
      <c r="H181" s="553"/>
      <c r="I181" s="553"/>
      <c r="J181" s="554"/>
      <c r="K181" s="2"/>
    </row>
    <row r="182" spans="1:13" s="47" customFormat="1" ht="37.15" customHeight="1" x14ac:dyDescent="0.25">
      <c r="A182" s="543" t="s">
        <v>3</v>
      </c>
      <c r="B182" s="543" t="s">
        <v>182</v>
      </c>
      <c r="C182" s="543" t="s">
        <v>183</v>
      </c>
      <c r="D182" s="543" t="s">
        <v>102</v>
      </c>
      <c r="E182" s="543" t="s">
        <v>103</v>
      </c>
      <c r="F182" s="543" t="s">
        <v>108</v>
      </c>
      <c r="G182" s="543" t="s">
        <v>109</v>
      </c>
      <c r="H182" s="543" t="s">
        <v>145</v>
      </c>
      <c r="I182" s="573" t="s">
        <v>35</v>
      </c>
      <c r="J182" s="573" t="s">
        <v>110</v>
      </c>
      <c r="K182" s="63"/>
      <c r="L182" s="71"/>
      <c r="M182" s="71"/>
    </row>
    <row r="183" spans="1:13" ht="18" customHeight="1" thickBot="1" x14ac:dyDescent="0.3">
      <c r="A183" s="559"/>
      <c r="B183" s="544"/>
      <c r="C183" s="544"/>
      <c r="D183" s="559"/>
      <c r="E183" s="559"/>
      <c r="F183" s="559"/>
      <c r="G183" s="559"/>
      <c r="H183" s="559"/>
      <c r="I183" s="574"/>
      <c r="J183" s="574"/>
      <c r="K183" s="2"/>
    </row>
    <row r="184" spans="1:13" ht="18" customHeight="1" x14ac:dyDescent="0.25">
      <c r="A184" s="388">
        <v>101</v>
      </c>
      <c r="B184" s="290"/>
      <c r="C184" s="277"/>
      <c r="D184" s="291"/>
      <c r="E184" s="27"/>
      <c r="F184" s="41"/>
      <c r="G184" s="41"/>
      <c r="H184" s="38"/>
      <c r="I184" s="210" t="str">
        <f>IF(AND(G184&lt;&gt;"",H184&lt;&gt;"",J184&lt;&gt;""),G184*H184,"")</f>
        <v/>
      </c>
      <c r="J184" s="48"/>
      <c r="K184" s="110" t="str">
        <f t="shared" ref="K184:K203" si="10">IF(AND(E184&lt;&gt;"",J184=""),"Stok Çıkış Tarihi Yazılmalıdır.","")</f>
        <v/>
      </c>
    </row>
    <row r="185" spans="1:13" ht="18" customHeight="1" x14ac:dyDescent="0.25">
      <c r="A185" s="390">
        <v>102</v>
      </c>
      <c r="B185" s="292"/>
      <c r="C185" s="278"/>
      <c r="D185" s="293"/>
      <c r="E185" s="19"/>
      <c r="F185" s="20"/>
      <c r="G185" s="20"/>
      <c r="H185" s="43"/>
      <c r="I185" s="219" t="str">
        <f t="shared" ref="I185:I203" si="11">IF(AND(G185&lt;&gt;"",H185&lt;&gt;"",J185&lt;&gt;""),G185*H185,"")</f>
        <v/>
      </c>
      <c r="J185" s="49"/>
      <c r="K185" s="110" t="str">
        <f t="shared" si="10"/>
        <v/>
      </c>
    </row>
    <row r="186" spans="1:13" ht="18" customHeight="1" x14ac:dyDescent="0.25">
      <c r="A186" s="390">
        <v>103</v>
      </c>
      <c r="B186" s="292"/>
      <c r="C186" s="278"/>
      <c r="D186" s="293"/>
      <c r="E186" s="19"/>
      <c r="F186" s="20"/>
      <c r="G186" s="20"/>
      <c r="H186" s="43"/>
      <c r="I186" s="219" t="str">
        <f t="shared" si="11"/>
        <v/>
      </c>
      <c r="J186" s="49"/>
      <c r="K186" s="110" t="str">
        <f t="shared" si="10"/>
        <v/>
      </c>
    </row>
    <row r="187" spans="1:13" ht="18" customHeight="1" x14ac:dyDescent="0.25">
      <c r="A187" s="390">
        <v>104</v>
      </c>
      <c r="B187" s="292"/>
      <c r="C187" s="278"/>
      <c r="D187" s="293"/>
      <c r="E187" s="19"/>
      <c r="F187" s="20"/>
      <c r="G187" s="20"/>
      <c r="H187" s="43"/>
      <c r="I187" s="219" t="str">
        <f t="shared" si="11"/>
        <v/>
      </c>
      <c r="J187" s="49"/>
      <c r="K187" s="110" t="str">
        <f t="shared" si="10"/>
        <v/>
      </c>
    </row>
    <row r="188" spans="1:13" ht="18" customHeight="1" x14ac:dyDescent="0.25">
      <c r="A188" s="390">
        <v>105</v>
      </c>
      <c r="B188" s="292"/>
      <c r="C188" s="278"/>
      <c r="D188" s="293"/>
      <c r="E188" s="19"/>
      <c r="F188" s="20"/>
      <c r="G188" s="20"/>
      <c r="H188" s="43"/>
      <c r="I188" s="219" t="str">
        <f t="shared" si="11"/>
        <v/>
      </c>
      <c r="J188" s="49"/>
      <c r="K188" s="110" t="str">
        <f t="shared" si="10"/>
        <v/>
      </c>
    </row>
    <row r="189" spans="1:13" ht="18" customHeight="1" x14ac:dyDescent="0.25">
      <c r="A189" s="390">
        <v>106</v>
      </c>
      <c r="B189" s="292"/>
      <c r="C189" s="278"/>
      <c r="D189" s="293"/>
      <c r="E189" s="19"/>
      <c r="F189" s="20"/>
      <c r="G189" s="20"/>
      <c r="H189" s="43"/>
      <c r="I189" s="219" t="str">
        <f t="shared" si="11"/>
        <v/>
      </c>
      <c r="J189" s="49"/>
      <c r="K189" s="110" t="str">
        <f t="shared" si="10"/>
        <v/>
      </c>
    </row>
    <row r="190" spans="1:13" ht="18" customHeight="1" x14ac:dyDescent="0.25">
      <c r="A190" s="390">
        <v>107</v>
      </c>
      <c r="B190" s="292"/>
      <c r="C190" s="278"/>
      <c r="D190" s="293"/>
      <c r="E190" s="19"/>
      <c r="F190" s="20"/>
      <c r="G190" s="20"/>
      <c r="H190" s="43"/>
      <c r="I190" s="219" t="str">
        <f t="shared" si="11"/>
        <v/>
      </c>
      <c r="J190" s="49"/>
      <c r="K190" s="110" t="str">
        <f t="shared" si="10"/>
        <v/>
      </c>
    </row>
    <row r="191" spans="1:13" ht="18" customHeight="1" x14ac:dyDescent="0.25">
      <c r="A191" s="390">
        <v>108</v>
      </c>
      <c r="B191" s="292"/>
      <c r="C191" s="278"/>
      <c r="D191" s="293"/>
      <c r="E191" s="19"/>
      <c r="F191" s="20"/>
      <c r="G191" s="20"/>
      <c r="H191" s="43"/>
      <c r="I191" s="219" t="str">
        <f t="shared" si="11"/>
        <v/>
      </c>
      <c r="J191" s="49"/>
      <c r="K191" s="110" t="str">
        <f t="shared" si="10"/>
        <v/>
      </c>
    </row>
    <row r="192" spans="1:13" ht="18" customHeight="1" x14ac:dyDescent="0.25">
      <c r="A192" s="390">
        <v>109</v>
      </c>
      <c r="B192" s="292"/>
      <c r="C192" s="278"/>
      <c r="D192" s="293"/>
      <c r="E192" s="19"/>
      <c r="F192" s="20"/>
      <c r="G192" s="20"/>
      <c r="H192" s="43"/>
      <c r="I192" s="219" t="str">
        <f t="shared" si="11"/>
        <v/>
      </c>
      <c r="J192" s="49"/>
      <c r="K192" s="110" t="str">
        <f t="shared" si="10"/>
        <v/>
      </c>
    </row>
    <row r="193" spans="1:12" ht="18" customHeight="1" x14ac:dyDescent="0.25">
      <c r="A193" s="390">
        <v>110</v>
      </c>
      <c r="B193" s="292"/>
      <c r="C193" s="278"/>
      <c r="D193" s="293"/>
      <c r="E193" s="19"/>
      <c r="F193" s="20"/>
      <c r="G193" s="20"/>
      <c r="H193" s="43"/>
      <c r="I193" s="219" t="str">
        <f t="shared" si="11"/>
        <v/>
      </c>
      <c r="J193" s="49"/>
      <c r="K193" s="110" t="str">
        <f t="shared" si="10"/>
        <v/>
      </c>
    </row>
    <row r="194" spans="1:12" ht="18" customHeight="1" x14ac:dyDescent="0.25">
      <c r="A194" s="390">
        <v>111</v>
      </c>
      <c r="B194" s="292"/>
      <c r="C194" s="278"/>
      <c r="D194" s="293"/>
      <c r="E194" s="19"/>
      <c r="F194" s="20"/>
      <c r="G194" s="20"/>
      <c r="H194" s="43"/>
      <c r="I194" s="219" t="str">
        <f t="shared" si="11"/>
        <v/>
      </c>
      <c r="J194" s="49"/>
      <c r="K194" s="110" t="str">
        <f t="shared" si="10"/>
        <v/>
      </c>
    </row>
    <row r="195" spans="1:12" ht="18" customHeight="1" x14ac:dyDescent="0.25">
      <c r="A195" s="390">
        <v>112</v>
      </c>
      <c r="B195" s="292"/>
      <c r="C195" s="278"/>
      <c r="D195" s="293"/>
      <c r="E195" s="19"/>
      <c r="F195" s="20"/>
      <c r="G195" s="20"/>
      <c r="H195" s="43"/>
      <c r="I195" s="219" t="str">
        <f t="shared" si="11"/>
        <v/>
      </c>
      <c r="J195" s="49"/>
      <c r="K195" s="110" t="str">
        <f t="shared" si="10"/>
        <v/>
      </c>
    </row>
    <row r="196" spans="1:12" ht="18" customHeight="1" x14ac:dyDescent="0.25">
      <c r="A196" s="390">
        <v>113</v>
      </c>
      <c r="B196" s="292"/>
      <c r="C196" s="278"/>
      <c r="D196" s="293"/>
      <c r="E196" s="19"/>
      <c r="F196" s="20"/>
      <c r="G196" s="20"/>
      <c r="H196" s="43"/>
      <c r="I196" s="219" t="str">
        <f t="shared" si="11"/>
        <v/>
      </c>
      <c r="J196" s="49"/>
      <c r="K196" s="110" t="str">
        <f t="shared" si="10"/>
        <v/>
      </c>
    </row>
    <row r="197" spans="1:12" ht="18" customHeight="1" x14ac:dyDescent="0.25">
      <c r="A197" s="390">
        <v>114</v>
      </c>
      <c r="B197" s="292"/>
      <c r="C197" s="278"/>
      <c r="D197" s="293"/>
      <c r="E197" s="19"/>
      <c r="F197" s="20"/>
      <c r="G197" s="20"/>
      <c r="H197" s="43"/>
      <c r="I197" s="219" t="str">
        <f t="shared" si="11"/>
        <v/>
      </c>
      <c r="J197" s="49"/>
      <c r="K197" s="110" t="str">
        <f t="shared" si="10"/>
        <v/>
      </c>
    </row>
    <row r="198" spans="1:12" ht="18" customHeight="1" x14ac:dyDescent="0.25">
      <c r="A198" s="390">
        <v>115</v>
      </c>
      <c r="B198" s="292"/>
      <c r="C198" s="278"/>
      <c r="D198" s="293"/>
      <c r="E198" s="19"/>
      <c r="F198" s="20"/>
      <c r="G198" s="20"/>
      <c r="H198" s="43"/>
      <c r="I198" s="219" t="str">
        <f t="shared" si="11"/>
        <v/>
      </c>
      <c r="J198" s="49"/>
      <c r="K198" s="110" t="str">
        <f t="shared" si="10"/>
        <v/>
      </c>
    </row>
    <row r="199" spans="1:12" ht="18" customHeight="1" x14ac:dyDescent="0.25">
      <c r="A199" s="390">
        <v>116</v>
      </c>
      <c r="B199" s="292"/>
      <c r="C199" s="278"/>
      <c r="D199" s="293"/>
      <c r="E199" s="19"/>
      <c r="F199" s="20"/>
      <c r="G199" s="20"/>
      <c r="H199" s="43"/>
      <c r="I199" s="219" t="str">
        <f t="shared" si="11"/>
        <v/>
      </c>
      <c r="J199" s="49"/>
      <c r="K199" s="110" t="str">
        <f t="shared" si="10"/>
        <v/>
      </c>
    </row>
    <row r="200" spans="1:12" ht="18" customHeight="1" x14ac:dyDescent="0.25">
      <c r="A200" s="390">
        <v>117</v>
      </c>
      <c r="B200" s="292"/>
      <c r="C200" s="278"/>
      <c r="D200" s="293"/>
      <c r="E200" s="19"/>
      <c r="F200" s="20"/>
      <c r="G200" s="20"/>
      <c r="H200" s="43"/>
      <c r="I200" s="219" t="str">
        <f t="shared" si="11"/>
        <v/>
      </c>
      <c r="J200" s="49"/>
      <c r="K200" s="110" t="str">
        <f t="shared" si="10"/>
        <v/>
      </c>
    </row>
    <row r="201" spans="1:12" ht="18" customHeight="1" x14ac:dyDescent="0.25">
      <c r="A201" s="390">
        <v>118</v>
      </c>
      <c r="B201" s="292"/>
      <c r="C201" s="278"/>
      <c r="D201" s="293"/>
      <c r="E201" s="19"/>
      <c r="F201" s="20"/>
      <c r="G201" s="20"/>
      <c r="H201" s="43"/>
      <c r="I201" s="219" t="str">
        <f t="shared" si="11"/>
        <v/>
      </c>
      <c r="J201" s="49"/>
      <c r="K201" s="110" t="str">
        <f t="shared" si="10"/>
        <v/>
      </c>
    </row>
    <row r="202" spans="1:12" ht="18" customHeight="1" x14ac:dyDescent="0.25">
      <c r="A202" s="390">
        <v>119</v>
      </c>
      <c r="B202" s="292"/>
      <c r="C202" s="278"/>
      <c r="D202" s="293"/>
      <c r="E202" s="19"/>
      <c r="F202" s="20"/>
      <c r="G202" s="20"/>
      <c r="H202" s="43"/>
      <c r="I202" s="219" t="str">
        <f t="shared" si="11"/>
        <v/>
      </c>
      <c r="J202" s="49"/>
      <c r="K202" s="110" t="str">
        <f t="shared" si="10"/>
        <v/>
      </c>
    </row>
    <row r="203" spans="1:12" ht="18" customHeight="1" thickBot="1" x14ac:dyDescent="0.3">
      <c r="A203" s="391">
        <v>120</v>
      </c>
      <c r="B203" s="294"/>
      <c r="C203" s="279"/>
      <c r="D203" s="295"/>
      <c r="E203" s="21"/>
      <c r="F203" s="22"/>
      <c r="G203" s="22"/>
      <c r="H203" s="45"/>
      <c r="I203" s="220" t="str">
        <f t="shared" si="11"/>
        <v/>
      </c>
      <c r="J203" s="50"/>
      <c r="K203" s="110" t="str">
        <f t="shared" si="10"/>
        <v/>
      </c>
    </row>
    <row r="204" spans="1:12" ht="18" customHeight="1" thickBot="1" x14ac:dyDescent="0.3">
      <c r="H204" s="376" t="s">
        <v>128</v>
      </c>
      <c r="I204" s="195">
        <f>IF(stok&lt;&gt;"",SUM(I184:I203)+I169,0)</f>
        <v>0</v>
      </c>
      <c r="J204" s="223"/>
      <c r="L204" s="109">
        <f>IF(I204&gt;I169,ROW(A210),0)</f>
        <v>0</v>
      </c>
    </row>
    <row r="206" spans="1:12" ht="30.2" customHeight="1" x14ac:dyDescent="0.25">
      <c r="A206" s="566" t="s">
        <v>139</v>
      </c>
      <c r="B206" s="566"/>
      <c r="C206" s="566"/>
      <c r="D206" s="566"/>
      <c r="E206" s="566"/>
      <c r="F206" s="566"/>
      <c r="G206" s="566"/>
      <c r="H206" s="566"/>
      <c r="I206" s="566"/>
      <c r="J206" s="566"/>
    </row>
    <row r="208" spans="1:12" ht="18.75" x14ac:dyDescent="0.3">
      <c r="A208" s="352" t="s">
        <v>32</v>
      </c>
      <c r="B208" s="233"/>
      <c r="C208" s="233"/>
      <c r="D208" s="354">
        <f ca="1">imzatarihi</f>
        <v>46091</v>
      </c>
      <c r="E208" s="379" t="s">
        <v>33</v>
      </c>
      <c r="F208" s="355" t="str">
        <f>IF(kurulusyetkilisi&gt;0,kurulusyetkilisi,"")</f>
        <v/>
      </c>
      <c r="I208" s="46"/>
    </row>
    <row r="209" spans="1:13" ht="18.75" x14ac:dyDescent="0.3">
      <c r="D209" s="234"/>
      <c r="E209" s="379" t="s">
        <v>34</v>
      </c>
      <c r="H209" s="233"/>
      <c r="I209" s="46"/>
    </row>
    <row r="211" spans="1:13" x14ac:dyDescent="0.25">
      <c r="A211" s="555" t="s">
        <v>107</v>
      </c>
      <c r="B211" s="555"/>
      <c r="C211" s="555"/>
      <c r="D211" s="555"/>
      <c r="E211" s="555"/>
      <c r="F211" s="555"/>
      <c r="G211" s="555"/>
      <c r="H211" s="555"/>
      <c r="I211" s="555"/>
      <c r="J211" s="555"/>
      <c r="K211" s="2"/>
    </row>
    <row r="212" spans="1:13" x14ac:dyDescent="0.25">
      <c r="A212" s="508" t="str">
        <f>IF(YilDonem&lt;&gt;"",CONCATENATE(YilDonem," dönemine aittir."),"")</f>
        <v/>
      </c>
      <c r="B212" s="508"/>
      <c r="C212" s="508"/>
      <c r="D212" s="508"/>
      <c r="E212" s="508"/>
      <c r="F212" s="508"/>
      <c r="G212" s="508"/>
      <c r="H212" s="508"/>
      <c r="I212" s="508"/>
      <c r="J212" s="508"/>
      <c r="K212" s="2"/>
    </row>
    <row r="213" spans="1:13" ht="15.95" customHeight="1" thickBot="1" x14ac:dyDescent="0.3">
      <c r="A213" s="545" t="s">
        <v>130</v>
      </c>
      <c r="B213" s="545"/>
      <c r="C213" s="545"/>
      <c r="D213" s="545"/>
      <c r="E213" s="545"/>
      <c r="F213" s="545"/>
      <c r="G213" s="545"/>
      <c r="H213" s="545"/>
      <c r="I213" s="545"/>
      <c r="J213" s="545"/>
      <c r="K213" s="2"/>
    </row>
    <row r="214" spans="1:13" ht="31.7" customHeight="1" thickBot="1" x14ac:dyDescent="0.3">
      <c r="A214" s="546" t="s">
        <v>167</v>
      </c>
      <c r="B214" s="547"/>
      <c r="C214" s="547"/>
      <c r="D214" s="548"/>
      <c r="E214" s="546" t="str">
        <f>IF(ProjeNo&gt;0,ProjeNo,"")</f>
        <v/>
      </c>
      <c r="F214" s="547"/>
      <c r="G214" s="547"/>
      <c r="H214" s="547"/>
      <c r="I214" s="547"/>
      <c r="J214" s="548"/>
      <c r="K214" s="2"/>
    </row>
    <row r="215" spans="1:13" ht="45" customHeight="1" thickBot="1" x14ac:dyDescent="0.3">
      <c r="A215" s="549" t="s">
        <v>168</v>
      </c>
      <c r="B215" s="550"/>
      <c r="C215" s="550"/>
      <c r="D215" s="551"/>
      <c r="E215" s="552" t="str">
        <f>IF(ProjeAdi&gt;0,ProjeAdi,"")</f>
        <v/>
      </c>
      <c r="F215" s="553"/>
      <c r="G215" s="553"/>
      <c r="H215" s="553"/>
      <c r="I215" s="553"/>
      <c r="J215" s="554"/>
      <c r="K215" s="2"/>
    </row>
    <row r="216" spans="1:13" ht="30.2" customHeight="1" thickBot="1" x14ac:dyDescent="0.3">
      <c r="A216" s="567" t="s">
        <v>142</v>
      </c>
      <c r="B216" s="568"/>
      <c r="C216" s="568"/>
      <c r="D216" s="569"/>
      <c r="E216" s="552" t="str">
        <f>IF($E$6&lt;&gt;"",$E$6,"")</f>
        <v/>
      </c>
      <c r="F216" s="553"/>
      <c r="G216" s="553"/>
      <c r="H216" s="553"/>
      <c r="I216" s="553"/>
      <c r="J216" s="554"/>
      <c r="K216" s="2"/>
    </row>
    <row r="217" spans="1:13" s="47" customFormat="1" ht="37.15" customHeight="1" x14ac:dyDescent="0.25">
      <c r="A217" s="543" t="s">
        <v>3</v>
      </c>
      <c r="B217" s="543" t="s">
        <v>182</v>
      </c>
      <c r="C217" s="543" t="s">
        <v>183</v>
      </c>
      <c r="D217" s="543" t="s">
        <v>102</v>
      </c>
      <c r="E217" s="543" t="s">
        <v>103</v>
      </c>
      <c r="F217" s="543" t="s">
        <v>108</v>
      </c>
      <c r="G217" s="543" t="s">
        <v>109</v>
      </c>
      <c r="H217" s="543" t="s">
        <v>145</v>
      </c>
      <c r="I217" s="573" t="s">
        <v>35</v>
      </c>
      <c r="J217" s="573" t="s">
        <v>110</v>
      </c>
      <c r="K217" s="63"/>
      <c r="L217" s="71"/>
      <c r="M217" s="71"/>
    </row>
    <row r="218" spans="1:13" ht="18" customHeight="1" thickBot="1" x14ac:dyDescent="0.3">
      <c r="A218" s="559"/>
      <c r="B218" s="544"/>
      <c r="C218" s="544"/>
      <c r="D218" s="559"/>
      <c r="E218" s="559"/>
      <c r="F218" s="559"/>
      <c r="G218" s="559"/>
      <c r="H218" s="559"/>
      <c r="I218" s="574"/>
      <c r="J218" s="574"/>
      <c r="K218" s="2"/>
    </row>
    <row r="219" spans="1:13" ht="18" customHeight="1" x14ac:dyDescent="0.25">
      <c r="A219" s="388">
        <v>121</v>
      </c>
      <c r="B219" s="290"/>
      <c r="C219" s="277"/>
      <c r="D219" s="291"/>
      <c r="E219" s="27"/>
      <c r="F219" s="41"/>
      <c r="G219" s="41"/>
      <c r="H219" s="38"/>
      <c r="I219" s="210" t="str">
        <f>IF(AND(G219&lt;&gt;"",H219&lt;&gt;"",J219&lt;&gt;""),G219*H219,"")</f>
        <v/>
      </c>
      <c r="J219" s="48"/>
      <c r="K219" s="110" t="str">
        <f t="shared" ref="K219:K238" si="12">IF(AND(E219&lt;&gt;"",J219=""),"Stok Çıkış Tarihi Yazılmalıdır.","")</f>
        <v/>
      </c>
    </row>
    <row r="220" spans="1:13" ht="18" customHeight="1" x14ac:dyDescent="0.25">
      <c r="A220" s="390">
        <v>122</v>
      </c>
      <c r="B220" s="292"/>
      <c r="C220" s="278"/>
      <c r="D220" s="293"/>
      <c r="E220" s="19"/>
      <c r="F220" s="20"/>
      <c r="G220" s="20"/>
      <c r="H220" s="43"/>
      <c r="I220" s="219" t="str">
        <f t="shared" ref="I220:I238" si="13">IF(AND(G220&lt;&gt;"",H220&lt;&gt;"",J220&lt;&gt;""),G220*H220,"")</f>
        <v/>
      </c>
      <c r="J220" s="49"/>
      <c r="K220" s="110" t="str">
        <f t="shared" si="12"/>
        <v/>
      </c>
    </row>
    <row r="221" spans="1:13" ht="18" customHeight="1" x14ac:dyDescent="0.25">
      <c r="A221" s="390">
        <v>123</v>
      </c>
      <c r="B221" s="292"/>
      <c r="C221" s="278"/>
      <c r="D221" s="293"/>
      <c r="E221" s="19"/>
      <c r="F221" s="20"/>
      <c r="G221" s="20"/>
      <c r="H221" s="43"/>
      <c r="I221" s="219" t="str">
        <f t="shared" si="13"/>
        <v/>
      </c>
      <c r="J221" s="49"/>
      <c r="K221" s="110" t="str">
        <f t="shared" si="12"/>
        <v/>
      </c>
    </row>
    <row r="222" spans="1:13" ht="18" customHeight="1" x14ac:dyDescent="0.25">
      <c r="A222" s="390">
        <v>124</v>
      </c>
      <c r="B222" s="292"/>
      <c r="C222" s="278"/>
      <c r="D222" s="293"/>
      <c r="E222" s="19"/>
      <c r="F222" s="20"/>
      <c r="G222" s="20"/>
      <c r="H222" s="43"/>
      <c r="I222" s="219" t="str">
        <f t="shared" si="13"/>
        <v/>
      </c>
      <c r="J222" s="49"/>
      <c r="K222" s="110" t="str">
        <f t="shared" si="12"/>
        <v/>
      </c>
    </row>
    <row r="223" spans="1:13" ht="18" customHeight="1" x14ac:dyDescent="0.25">
      <c r="A223" s="390">
        <v>125</v>
      </c>
      <c r="B223" s="292"/>
      <c r="C223" s="278"/>
      <c r="D223" s="293"/>
      <c r="E223" s="19"/>
      <c r="F223" s="20"/>
      <c r="G223" s="20"/>
      <c r="H223" s="43"/>
      <c r="I223" s="219" t="str">
        <f t="shared" si="13"/>
        <v/>
      </c>
      <c r="J223" s="49"/>
      <c r="K223" s="110" t="str">
        <f t="shared" si="12"/>
        <v/>
      </c>
    </row>
    <row r="224" spans="1:13" ht="18" customHeight="1" x14ac:dyDescent="0.25">
      <c r="A224" s="390">
        <v>126</v>
      </c>
      <c r="B224" s="292"/>
      <c r="C224" s="278"/>
      <c r="D224" s="293"/>
      <c r="E224" s="19"/>
      <c r="F224" s="20"/>
      <c r="G224" s="20"/>
      <c r="H224" s="43"/>
      <c r="I224" s="219" t="str">
        <f t="shared" si="13"/>
        <v/>
      </c>
      <c r="J224" s="49"/>
      <c r="K224" s="110" t="str">
        <f t="shared" si="12"/>
        <v/>
      </c>
    </row>
    <row r="225" spans="1:12" ht="18" customHeight="1" x14ac:dyDescent="0.25">
      <c r="A225" s="390">
        <v>127</v>
      </c>
      <c r="B225" s="292"/>
      <c r="C225" s="278"/>
      <c r="D225" s="293"/>
      <c r="E225" s="19"/>
      <c r="F225" s="20"/>
      <c r="G225" s="20"/>
      <c r="H225" s="43"/>
      <c r="I225" s="219" t="str">
        <f t="shared" si="13"/>
        <v/>
      </c>
      <c r="J225" s="49"/>
      <c r="K225" s="110" t="str">
        <f t="shared" si="12"/>
        <v/>
      </c>
    </row>
    <row r="226" spans="1:12" ht="18" customHeight="1" x14ac:dyDescent="0.25">
      <c r="A226" s="390">
        <v>128</v>
      </c>
      <c r="B226" s="292"/>
      <c r="C226" s="278"/>
      <c r="D226" s="293"/>
      <c r="E226" s="19"/>
      <c r="F226" s="20"/>
      <c r="G226" s="20"/>
      <c r="H226" s="43"/>
      <c r="I226" s="219" t="str">
        <f t="shared" si="13"/>
        <v/>
      </c>
      <c r="J226" s="49"/>
      <c r="K226" s="110" t="str">
        <f t="shared" si="12"/>
        <v/>
      </c>
    </row>
    <row r="227" spans="1:12" ht="18" customHeight="1" x14ac:dyDescent="0.25">
      <c r="A227" s="390">
        <v>129</v>
      </c>
      <c r="B227" s="292"/>
      <c r="C227" s="278"/>
      <c r="D227" s="293"/>
      <c r="E227" s="19"/>
      <c r="F227" s="20"/>
      <c r="G227" s="20"/>
      <c r="H227" s="43"/>
      <c r="I227" s="219" t="str">
        <f t="shared" si="13"/>
        <v/>
      </c>
      <c r="J227" s="49"/>
      <c r="K227" s="110" t="str">
        <f t="shared" si="12"/>
        <v/>
      </c>
    </row>
    <row r="228" spans="1:12" ht="18" customHeight="1" x14ac:dyDescent="0.25">
      <c r="A228" s="390">
        <v>130</v>
      </c>
      <c r="B228" s="292"/>
      <c r="C228" s="278"/>
      <c r="D228" s="293"/>
      <c r="E228" s="19"/>
      <c r="F228" s="20"/>
      <c r="G228" s="20"/>
      <c r="H228" s="43"/>
      <c r="I228" s="219" t="str">
        <f t="shared" si="13"/>
        <v/>
      </c>
      <c r="J228" s="49"/>
      <c r="K228" s="110" t="str">
        <f t="shared" si="12"/>
        <v/>
      </c>
    </row>
    <row r="229" spans="1:12" ht="18" customHeight="1" x14ac:dyDescent="0.25">
      <c r="A229" s="390">
        <v>131</v>
      </c>
      <c r="B229" s="292"/>
      <c r="C229" s="278"/>
      <c r="D229" s="293"/>
      <c r="E229" s="19"/>
      <c r="F229" s="20"/>
      <c r="G229" s="20"/>
      <c r="H229" s="43"/>
      <c r="I229" s="219" t="str">
        <f t="shared" si="13"/>
        <v/>
      </c>
      <c r="J229" s="49"/>
      <c r="K229" s="110" t="str">
        <f t="shared" si="12"/>
        <v/>
      </c>
    </row>
    <row r="230" spans="1:12" ht="18" customHeight="1" x14ac:dyDescent="0.25">
      <c r="A230" s="390">
        <v>132</v>
      </c>
      <c r="B230" s="292"/>
      <c r="C230" s="278"/>
      <c r="D230" s="293"/>
      <c r="E230" s="19"/>
      <c r="F230" s="20"/>
      <c r="G230" s="20"/>
      <c r="H230" s="43"/>
      <c r="I230" s="219" t="str">
        <f t="shared" si="13"/>
        <v/>
      </c>
      <c r="J230" s="49"/>
      <c r="K230" s="110" t="str">
        <f t="shared" si="12"/>
        <v/>
      </c>
    </row>
    <row r="231" spans="1:12" ht="18" customHeight="1" x14ac:dyDescent="0.25">
      <c r="A231" s="390">
        <v>133</v>
      </c>
      <c r="B231" s="292"/>
      <c r="C231" s="278"/>
      <c r="D231" s="293"/>
      <c r="E231" s="19"/>
      <c r="F231" s="20"/>
      <c r="G231" s="20"/>
      <c r="H231" s="43"/>
      <c r="I231" s="219" t="str">
        <f t="shared" si="13"/>
        <v/>
      </c>
      <c r="J231" s="49"/>
      <c r="K231" s="110" t="str">
        <f t="shared" si="12"/>
        <v/>
      </c>
    </row>
    <row r="232" spans="1:12" ht="18" customHeight="1" x14ac:dyDescent="0.25">
      <c r="A232" s="390">
        <v>134</v>
      </c>
      <c r="B232" s="292"/>
      <c r="C232" s="278"/>
      <c r="D232" s="293"/>
      <c r="E232" s="19"/>
      <c r="F232" s="20"/>
      <c r="G232" s="20"/>
      <c r="H232" s="43"/>
      <c r="I232" s="219" t="str">
        <f t="shared" si="13"/>
        <v/>
      </c>
      <c r="J232" s="49"/>
      <c r="K232" s="110" t="str">
        <f t="shared" si="12"/>
        <v/>
      </c>
    </row>
    <row r="233" spans="1:12" ht="18" customHeight="1" x14ac:dyDescent="0.25">
      <c r="A233" s="390">
        <v>135</v>
      </c>
      <c r="B233" s="292"/>
      <c r="C233" s="278"/>
      <c r="D233" s="293"/>
      <c r="E233" s="19"/>
      <c r="F233" s="20"/>
      <c r="G233" s="20"/>
      <c r="H233" s="43"/>
      <c r="I233" s="219" t="str">
        <f t="shared" si="13"/>
        <v/>
      </c>
      <c r="J233" s="49"/>
      <c r="K233" s="110" t="str">
        <f t="shared" si="12"/>
        <v/>
      </c>
    </row>
    <row r="234" spans="1:12" ht="18" customHeight="1" x14ac:dyDescent="0.25">
      <c r="A234" s="390">
        <v>136</v>
      </c>
      <c r="B234" s="292"/>
      <c r="C234" s="278"/>
      <c r="D234" s="293"/>
      <c r="E234" s="19"/>
      <c r="F234" s="20"/>
      <c r="G234" s="20"/>
      <c r="H234" s="43"/>
      <c r="I234" s="219" t="str">
        <f t="shared" si="13"/>
        <v/>
      </c>
      <c r="J234" s="49"/>
      <c r="K234" s="110" t="str">
        <f t="shared" si="12"/>
        <v/>
      </c>
    </row>
    <row r="235" spans="1:12" ht="18" customHeight="1" x14ac:dyDescent="0.25">
      <c r="A235" s="390">
        <v>137</v>
      </c>
      <c r="B235" s="292"/>
      <c r="C235" s="278"/>
      <c r="D235" s="293"/>
      <c r="E235" s="19"/>
      <c r="F235" s="20"/>
      <c r="G235" s="20"/>
      <c r="H235" s="43"/>
      <c r="I235" s="219" t="str">
        <f t="shared" si="13"/>
        <v/>
      </c>
      <c r="J235" s="49"/>
      <c r="K235" s="110" t="str">
        <f t="shared" si="12"/>
        <v/>
      </c>
    </row>
    <row r="236" spans="1:12" ht="18" customHeight="1" x14ac:dyDescent="0.25">
      <c r="A236" s="390">
        <v>138</v>
      </c>
      <c r="B236" s="292"/>
      <c r="C236" s="278"/>
      <c r="D236" s="293"/>
      <c r="E236" s="19"/>
      <c r="F236" s="20"/>
      <c r="G236" s="20"/>
      <c r="H236" s="43"/>
      <c r="I236" s="219" t="str">
        <f t="shared" si="13"/>
        <v/>
      </c>
      <c r="J236" s="49"/>
      <c r="K236" s="110" t="str">
        <f t="shared" si="12"/>
        <v/>
      </c>
    </row>
    <row r="237" spans="1:12" ht="18" customHeight="1" x14ac:dyDescent="0.25">
      <c r="A237" s="390">
        <v>139</v>
      </c>
      <c r="B237" s="292"/>
      <c r="C237" s="278"/>
      <c r="D237" s="293"/>
      <c r="E237" s="19"/>
      <c r="F237" s="20"/>
      <c r="G237" s="20"/>
      <c r="H237" s="43"/>
      <c r="I237" s="219" t="str">
        <f t="shared" si="13"/>
        <v/>
      </c>
      <c r="J237" s="49"/>
      <c r="K237" s="110" t="str">
        <f t="shared" si="12"/>
        <v/>
      </c>
    </row>
    <row r="238" spans="1:12" ht="18" customHeight="1" thickBot="1" x14ac:dyDescent="0.3">
      <c r="A238" s="391">
        <v>140</v>
      </c>
      <c r="B238" s="294"/>
      <c r="C238" s="279"/>
      <c r="D238" s="295"/>
      <c r="E238" s="21"/>
      <c r="F238" s="22"/>
      <c r="G238" s="22"/>
      <c r="H238" s="45"/>
      <c r="I238" s="220" t="str">
        <f t="shared" si="13"/>
        <v/>
      </c>
      <c r="J238" s="50"/>
      <c r="K238" s="110" t="str">
        <f t="shared" si="12"/>
        <v/>
      </c>
    </row>
    <row r="239" spans="1:12" ht="18" customHeight="1" thickBot="1" x14ac:dyDescent="0.3">
      <c r="H239" s="376" t="s">
        <v>128</v>
      </c>
      <c r="I239" s="195">
        <f>IF(stok&lt;&gt;"",SUM(I219:I238)+I204,0)</f>
        <v>0</v>
      </c>
      <c r="J239" s="223"/>
      <c r="L239" s="109">
        <f>IF(I239&gt;I204,ROW(A245),0)</f>
        <v>0</v>
      </c>
    </row>
    <row r="241" spans="1:13" ht="30.2" customHeight="1" x14ac:dyDescent="0.25">
      <c r="A241" s="566" t="s">
        <v>139</v>
      </c>
      <c r="B241" s="566"/>
      <c r="C241" s="566"/>
      <c r="D241" s="566"/>
      <c r="E241" s="566"/>
      <c r="F241" s="566"/>
      <c r="G241" s="566"/>
      <c r="H241" s="566"/>
      <c r="I241" s="566"/>
      <c r="J241" s="566"/>
    </row>
    <row r="243" spans="1:13" ht="18.75" x14ac:dyDescent="0.3">
      <c r="A243" s="352" t="s">
        <v>32</v>
      </c>
      <c r="B243" s="233"/>
      <c r="C243" s="233"/>
      <c r="D243" s="354">
        <f ca="1">imzatarihi</f>
        <v>46091</v>
      </c>
      <c r="E243" s="379" t="s">
        <v>33</v>
      </c>
      <c r="F243" s="355" t="str">
        <f>IF(kurulusyetkilisi&gt;0,kurulusyetkilisi,"")</f>
        <v/>
      </c>
      <c r="I243" s="46"/>
    </row>
    <row r="244" spans="1:13" ht="18.75" x14ac:dyDescent="0.3">
      <c r="D244" s="234"/>
      <c r="E244" s="379" t="s">
        <v>34</v>
      </c>
      <c r="H244" s="233"/>
      <c r="I244" s="46"/>
    </row>
    <row r="246" spans="1:13" x14ac:dyDescent="0.25">
      <c r="A246" s="555" t="s">
        <v>107</v>
      </c>
      <c r="B246" s="555"/>
      <c r="C246" s="555"/>
      <c r="D246" s="555"/>
      <c r="E246" s="555"/>
      <c r="F246" s="555"/>
      <c r="G246" s="555"/>
      <c r="H246" s="555"/>
      <c r="I246" s="555"/>
      <c r="J246" s="555"/>
      <c r="K246" s="2"/>
    </row>
    <row r="247" spans="1:13" x14ac:dyDescent="0.25">
      <c r="A247" s="508" t="str">
        <f>IF(YilDonem&lt;&gt;"",CONCATENATE(YilDonem," dönemine aittir."),"")</f>
        <v/>
      </c>
      <c r="B247" s="508"/>
      <c r="C247" s="508"/>
      <c r="D247" s="508"/>
      <c r="E247" s="508"/>
      <c r="F247" s="508"/>
      <c r="G247" s="508"/>
      <c r="H247" s="508"/>
      <c r="I247" s="508"/>
      <c r="J247" s="508"/>
      <c r="K247" s="2"/>
    </row>
    <row r="248" spans="1:13" ht="15.95" customHeight="1" thickBot="1" x14ac:dyDescent="0.3">
      <c r="A248" s="545" t="s">
        <v>130</v>
      </c>
      <c r="B248" s="545"/>
      <c r="C248" s="545"/>
      <c r="D248" s="545"/>
      <c r="E248" s="545"/>
      <c r="F248" s="545"/>
      <c r="G248" s="545"/>
      <c r="H248" s="545"/>
      <c r="I248" s="545"/>
      <c r="J248" s="545"/>
      <c r="K248" s="2"/>
    </row>
    <row r="249" spans="1:13" ht="31.7" customHeight="1" thickBot="1" x14ac:dyDescent="0.3">
      <c r="A249" s="546" t="s">
        <v>167</v>
      </c>
      <c r="B249" s="547"/>
      <c r="C249" s="547"/>
      <c r="D249" s="548"/>
      <c r="E249" s="546" t="str">
        <f>IF(ProjeNo&gt;0,ProjeNo,"")</f>
        <v/>
      </c>
      <c r="F249" s="547"/>
      <c r="G249" s="547"/>
      <c r="H249" s="547"/>
      <c r="I249" s="547"/>
      <c r="J249" s="548"/>
      <c r="K249" s="2"/>
    </row>
    <row r="250" spans="1:13" ht="45" customHeight="1" thickBot="1" x14ac:dyDescent="0.3">
      <c r="A250" s="549" t="s">
        <v>168</v>
      </c>
      <c r="B250" s="550"/>
      <c r="C250" s="550"/>
      <c r="D250" s="551"/>
      <c r="E250" s="552" t="str">
        <f>IF(ProjeAdi&gt;0,ProjeAdi,"")</f>
        <v/>
      </c>
      <c r="F250" s="553"/>
      <c r="G250" s="553"/>
      <c r="H250" s="553"/>
      <c r="I250" s="553"/>
      <c r="J250" s="554"/>
      <c r="K250" s="2"/>
    </row>
    <row r="251" spans="1:13" ht="30.2" customHeight="1" thickBot="1" x14ac:dyDescent="0.3">
      <c r="A251" s="567" t="s">
        <v>142</v>
      </c>
      <c r="B251" s="568"/>
      <c r="C251" s="568"/>
      <c r="D251" s="569"/>
      <c r="E251" s="552" t="str">
        <f>IF($E$6&lt;&gt;"",$E$6,"")</f>
        <v/>
      </c>
      <c r="F251" s="553"/>
      <c r="G251" s="553"/>
      <c r="H251" s="553"/>
      <c r="I251" s="553"/>
      <c r="J251" s="554"/>
      <c r="K251" s="2"/>
    </row>
    <row r="252" spans="1:13" s="47" customFormat="1" ht="37.15" customHeight="1" x14ac:dyDescent="0.25">
      <c r="A252" s="543" t="s">
        <v>3</v>
      </c>
      <c r="B252" s="543" t="s">
        <v>182</v>
      </c>
      <c r="C252" s="543" t="s">
        <v>183</v>
      </c>
      <c r="D252" s="543" t="s">
        <v>102</v>
      </c>
      <c r="E252" s="543" t="s">
        <v>103</v>
      </c>
      <c r="F252" s="543" t="s">
        <v>108</v>
      </c>
      <c r="G252" s="543" t="s">
        <v>109</v>
      </c>
      <c r="H252" s="543" t="s">
        <v>145</v>
      </c>
      <c r="I252" s="573" t="s">
        <v>35</v>
      </c>
      <c r="J252" s="573" t="s">
        <v>110</v>
      </c>
      <c r="K252" s="63"/>
      <c r="L252" s="71"/>
      <c r="M252" s="71"/>
    </row>
    <row r="253" spans="1:13" ht="18" customHeight="1" thickBot="1" x14ac:dyDescent="0.3">
      <c r="A253" s="559"/>
      <c r="B253" s="544"/>
      <c r="C253" s="544"/>
      <c r="D253" s="559"/>
      <c r="E253" s="559"/>
      <c r="F253" s="559"/>
      <c r="G253" s="559"/>
      <c r="H253" s="559"/>
      <c r="I253" s="574"/>
      <c r="J253" s="574"/>
      <c r="K253" s="2"/>
    </row>
    <row r="254" spans="1:13" ht="18" customHeight="1" x14ac:dyDescent="0.25">
      <c r="A254" s="388">
        <v>141</v>
      </c>
      <c r="B254" s="290"/>
      <c r="C254" s="277"/>
      <c r="D254" s="291"/>
      <c r="E254" s="27"/>
      <c r="F254" s="41"/>
      <c r="G254" s="41"/>
      <c r="H254" s="38"/>
      <c r="I254" s="210" t="str">
        <f>IF(AND(G254&lt;&gt;"",H254&lt;&gt;"",J254&lt;&gt;""),G254*H254,"")</f>
        <v/>
      </c>
      <c r="J254" s="48"/>
      <c r="K254" s="110" t="str">
        <f t="shared" ref="K254:K273" si="14">IF(AND(E254&lt;&gt;"",J254=""),"Stok Çıkış Tarihi Yazılmalıdır.","")</f>
        <v/>
      </c>
    </row>
    <row r="255" spans="1:13" ht="18" customHeight="1" x14ac:dyDescent="0.25">
      <c r="A255" s="390">
        <v>142</v>
      </c>
      <c r="B255" s="292"/>
      <c r="C255" s="278"/>
      <c r="D255" s="293"/>
      <c r="E255" s="19"/>
      <c r="F255" s="20"/>
      <c r="G255" s="20"/>
      <c r="H255" s="43"/>
      <c r="I255" s="219" t="str">
        <f t="shared" ref="I255:I273" si="15">IF(AND(G255&lt;&gt;"",H255&lt;&gt;"",J255&lt;&gt;""),G255*H255,"")</f>
        <v/>
      </c>
      <c r="J255" s="49"/>
      <c r="K255" s="110" t="str">
        <f t="shared" si="14"/>
        <v/>
      </c>
    </row>
    <row r="256" spans="1:13" ht="18" customHeight="1" x14ac:dyDescent="0.25">
      <c r="A256" s="390">
        <v>143</v>
      </c>
      <c r="B256" s="292"/>
      <c r="C256" s="278"/>
      <c r="D256" s="293"/>
      <c r="E256" s="19"/>
      <c r="F256" s="20"/>
      <c r="G256" s="20"/>
      <c r="H256" s="43"/>
      <c r="I256" s="219" t="str">
        <f t="shared" si="15"/>
        <v/>
      </c>
      <c r="J256" s="49"/>
      <c r="K256" s="110" t="str">
        <f t="shared" si="14"/>
        <v/>
      </c>
    </row>
    <row r="257" spans="1:11" ht="18" customHeight="1" x14ac:dyDescent="0.25">
      <c r="A257" s="390">
        <v>144</v>
      </c>
      <c r="B257" s="292"/>
      <c r="C257" s="278"/>
      <c r="D257" s="293"/>
      <c r="E257" s="19"/>
      <c r="F257" s="20"/>
      <c r="G257" s="20"/>
      <c r="H257" s="43"/>
      <c r="I257" s="219" t="str">
        <f t="shared" si="15"/>
        <v/>
      </c>
      <c r="J257" s="49"/>
      <c r="K257" s="110" t="str">
        <f t="shared" si="14"/>
        <v/>
      </c>
    </row>
    <row r="258" spans="1:11" ht="18" customHeight="1" x14ac:dyDescent="0.25">
      <c r="A258" s="390">
        <v>145</v>
      </c>
      <c r="B258" s="292"/>
      <c r="C258" s="278"/>
      <c r="D258" s="293"/>
      <c r="E258" s="19"/>
      <c r="F258" s="20"/>
      <c r="G258" s="20"/>
      <c r="H258" s="43"/>
      <c r="I258" s="219" t="str">
        <f t="shared" si="15"/>
        <v/>
      </c>
      <c r="J258" s="49"/>
      <c r="K258" s="110" t="str">
        <f t="shared" si="14"/>
        <v/>
      </c>
    </row>
    <row r="259" spans="1:11" ht="18" customHeight="1" x14ac:dyDescent="0.25">
      <c r="A259" s="390">
        <v>146</v>
      </c>
      <c r="B259" s="292"/>
      <c r="C259" s="278"/>
      <c r="D259" s="293"/>
      <c r="E259" s="19"/>
      <c r="F259" s="20"/>
      <c r="G259" s="20"/>
      <c r="H259" s="43"/>
      <c r="I259" s="219" t="str">
        <f t="shared" si="15"/>
        <v/>
      </c>
      <c r="J259" s="49"/>
      <c r="K259" s="110" t="str">
        <f t="shared" si="14"/>
        <v/>
      </c>
    </row>
    <row r="260" spans="1:11" ht="18" customHeight="1" x14ac:dyDescent="0.25">
      <c r="A260" s="390">
        <v>147</v>
      </c>
      <c r="B260" s="292"/>
      <c r="C260" s="278"/>
      <c r="D260" s="293"/>
      <c r="E260" s="19"/>
      <c r="F260" s="20"/>
      <c r="G260" s="20"/>
      <c r="H260" s="43"/>
      <c r="I260" s="219" t="str">
        <f t="shared" si="15"/>
        <v/>
      </c>
      <c r="J260" s="49"/>
      <c r="K260" s="110" t="str">
        <f t="shared" si="14"/>
        <v/>
      </c>
    </row>
    <row r="261" spans="1:11" ht="18" customHeight="1" x14ac:dyDescent="0.25">
      <c r="A261" s="390">
        <v>148</v>
      </c>
      <c r="B261" s="292"/>
      <c r="C261" s="278"/>
      <c r="D261" s="293"/>
      <c r="E261" s="19"/>
      <c r="F261" s="20"/>
      <c r="G261" s="20"/>
      <c r="H261" s="43"/>
      <c r="I261" s="219" t="str">
        <f t="shared" si="15"/>
        <v/>
      </c>
      <c r="J261" s="49"/>
      <c r="K261" s="110" t="str">
        <f t="shared" si="14"/>
        <v/>
      </c>
    </row>
    <row r="262" spans="1:11" ht="18" customHeight="1" x14ac:dyDescent="0.25">
      <c r="A262" s="390">
        <v>149</v>
      </c>
      <c r="B262" s="292"/>
      <c r="C262" s="278"/>
      <c r="D262" s="293"/>
      <c r="E262" s="19"/>
      <c r="F262" s="20"/>
      <c r="G262" s="20"/>
      <c r="H262" s="43"/>
      <c r="I262" s="219" t="str">
        <f t="shared" si="15"/>
        <v/>
      </c>
      <c r="J262" s="49"/>
      <c r="K262" s="110" t="str">
        <f t="shared" si="14"/>
        <v/>
      </c>
    </row>
    <row r="263" spans="1:11" ht="18" customHeight="1" x14ac:dyDescent="0.25">
      <c r="A263" s="390">
        <v>150</v>
      </c>
      <c r="B263" s="292"/>
      <c r="C263" s="278"/>
      <c r="D263" s="293"/>
      <c r="E263" s="19"/>
      <c r="F263" s="20"/>
      <c r="G263" s="20"/>
      <c r="H263" s="43"/>
      <c r="I263" s="219" t="str">
        <f t="shared" si="15"/>
        <v/>
      </c>
      <c r="J263" s="49"/>
      <c r="K263" s="110" t="str">
        <f t="shared" si="14"/>
        <v/>
      </c>
    </row>
    <row r="264" spans="1:11" ht="18" customHeight="1" x14ac:dyDescent="0.25">
      <c r="A264" s="390">
        <v>151</v>
      </c>
      <c r="B264" s="292"/>
      <c r="C264" s="278"/>
      <c r="D264" s="293"/>
      <c r="E264" s="19"/>
      <c r="F264" s="20"/>
      <c r="G264" s="20"/>
      <c r="H264" s="43"/>
      <c r="I264" s="219" t="str">
        <f t="shared" si="15"/>
        <v/>
      </c>
      <c r="J264" s="49"/>
      <c r="K264" s="110" t="str">
        <f t="shared" si="14"/>
        <v/>
      </c>
    </row>
    <row r="265" spans="1:11" ht="18" customHeight="1" x14ac:dyDescent="0.25">
      <c r="A265" s="390">
        <v>152</v>
      </c>
      <c r="B265" s="292"/>
      <c r="C265" s="278"/>
      <c r="D265" s="293"/>
      <c r="E265" s="19"/>
      <c r="F265" s="20"/>
      <c r="G265" s="20"/>
      <c r="H265" s="43"/>
      <c r="I265" s="219" t="str">
        <f t="shared" si="15"/>
        <v/>
      </c>
      <c r="J265" s="49"/>
      <c r="K265" s="110" t="str">
        <f t="shared" si="14"/>
        <v/>
      </c>
    </row>
    <row r="266" spans="1:11" ht="18" customHeight="1" x14ac:dyDescent="0.25">
      <c r="A266" s="390">
        <v>153</v>
      </c>
      <c r="B266" s="292"/>
      <c r="C266" s="278"/>
      <c r="D266" s="293"/>
      <c r="E266" s="19"/>
      <c r="F266" s="20"/>
      <c r="G266" s="20"/>
      <c r="H266" s="43"/>
      <c r="I266" s="219" t="str">
        <f t="shared" si="15"/>
        <v/>
      </c>
      <c r="J266" s="49"/>
      <c r="K266" s="110" t="str">
        <f t="shared" si="14"/>
        <v/>
      </c>
    </row>
    <row r="267" spans="1:11" ht="18" customHeight="1" x14ac:dyDescent="0.25">
      <c r="A267" s="390">
        <v>154</v>
      </c>
      <c r="B267" s="292"/>
      <c r="C267" s="278"/>
      <c r="D267" s="293"/>
      <c r="E267" s="19"/>
      <c r="F267" s="20"/>
      <c r="G267" s="20"/>
      <c r="H267" s="43"/>
      <c r="I267" s="219" t="str">
        <f t="shared" si="15"/>
        <v/>
      </c>
      <c r="J267" s="49"/>
      <c r="K267" s="110" t="str">
        <f t="shared" si="14"/>
        <v/>
      </c>
    </row>
    <row r="268" spans="1:11" ht="18" customHeight="1" x14ac:dyDescent="0.25">
      <c r="A268" s="390">
        <v>155</v>
      </c>
      <c r="B268" s="292"/>
      <c r="C268" s="278"/>
      <c r="D268" s="293"/>
      <c r="E268" s="19"/>
      <c r="F268" s="20"/>
      <c r="G268" s="20"/>
      <c r="H268" s="43"/>
      <c r="I268" s="219" t="str">
        <f t="shared" si="15"/>
        <v/>
      </c>
      <c r="J268" s="49"/>
      <c r="K268" s="110" t="str">
        <f t="shared" si="14"/>
        <v/>
      </c>
    </row>
    <row r="269" spans="1:11" ht="18" customHeight="1" x14ac:dyDescent="0.25">
      <c r="A269" s="390">
        <v>156</v>
      </c>
      <c r="B269" s="292"/>
      <c r="C269" s="278"/>
      <c r="D269" s="293"/>
      <c r="E269" s="19"/>
      <c r="F269" s="20"/>
      <c r="G269" s="20"/>
      <c r="H269" s="43"/>
      <c r="I269" s="219" t="str">
        <f t="shared" si="15"/>
        <v/>
      </c>
      <c r="J269" s="49"/>
      <c r="K269" s="110" t="str">
        <f t="shared" si="14"/>
        <v/>
      </c>
    </row>
    <row r="270" spans="1:11" ht="18" customHeight="1" x14ac:dyDescent="0.25">
      <c r="A270" s="390">
        <v>157</v>
      </c>
      <c r="B270" s="292"/>
      <c r="C270" s="278"/>
      <c r="D270" s="293"/>
      <c r="E270" s="19"/>
      <c r="F270" s="20"/>
      <c r="G270" s="20"/>
      <c r="H270" s="43"/>
      <c r="I270" s="219" t="str">
        <f t="shared" si="15"/>
        <v/>
      </c>
      <c r="J270" s="49"/>
      <c r="K270" s="110" t="str">
        <f t="shared" si="14"/>
        <v/>
      </c>
    </row>
    <row r="271" spans="1:11" ht="18" customHeight="1" x14ac:dyDescent="0.25">
      <c r="A271" s="390">
        <v>158</v>
      </c>
      <c r="B271" s="292"/>
      <c r="C271" s="278"/>
      <c r="D271" s="293"/>
      <c r="E271" s="19"/>
      <c r="F271" s="20"/>
      <c r="G271" s="20"/>
      <c r="H271" s="43"/>
      <c r="I271" s="219" t="str">
        <f t="shared" si="15"/>
        <v/>
      </c>
      <c r="J271" s="49"/>
      <c r="K271" s="110" t="str">
        <f t="shared" si="14"/>
        <v/>
      </c>
    </row>
    <row r="272" spans="1:11" ht="18" customHeight="1" x14ac:dyDescent="0.25">
      <c r="A272" s="390">
        <v>159</v>
      </c>
      <c r="B272" s="292"/>
      <c r="C272" s="278"/>
      <c r="D272" s="293"/>
      <c r="E272" s="19"/>
      <c r="F272" s="20"/>
      <c r="G272" s="20"/>
      <c r="H272" s="43"/>
      <c r="I272" s="219" t="str">
        <f t="shared" si="15"/>
        <v/>
      </c>
      <c r="J272" s="49"/>
      <c r="K272" s="110" t="str">
        <f t="shared" si="14"/>
        <v/>
      </c>
    </row>
    <row r="273" spans="1:13" ht="18" customHeight="1" thickBot="1" x14ac:dyDescent="0.3">
      <c r="A273" s="391">
        <v>160</v>
      </c>
      <c r="B273" s="294"/>
      <c r="C273" s="279"/>
      <c r="D273" s="295"/>
      <c r="E273" s="21"/>
      <c r="F273" s="22"/>
      <c r="G273" s="22"/>
      <c r="H273" s="45"/>
      <c r="I273" s="220" t="str">
        <f t="shared" si="15"/>
        <v/>
      </c>
      <c r="J273" s="50"/>
      <c r="K273" s="110" t="str">
        <f t="shared" si="14"/>
        <v/>
      </c>
    </row>
    <row r="274" spans="1:13" ht="18" customHeight="1" thickBot="1" x14ac:dyDescent="0.3">
      <c r="H274" s="376" t="s">
        <v>128</v>
      </c>
      <c r="I274" s="195">
        <f>IF(stok&lt;&gt;"",SUM(I254:I273)+I239,0)</f>
        <v>0</v>
      </c>
      <c r="J274" s="223"/>
      <c r="L274" s="109">
        <f>IF(I274&gt;I239,ROW(A280),0)</f>
        <v>0</v>
      </c>
    </row>
    <row r="276" spans="1:13" ht="30.2" customHeight="1" x14ac:dyDescent="0.25">
      <c r="A276" s="566" t="s">
        <v>139</v>
      </c>
      <c r="B276" s="566"/>
      <c r="C276" s="566"/>
      <c r="D276" s="566"/>
      <c r="E276" s="566"/>
      <c r="F276" s="566"/>
      <c r="G276" s="566"/>
      <c r="H276" s="566"/>
      <c r="I276" s="566"/>
      <c r="J276" s="566"/>
    </row>
    <row r="278" spans="1:13" ht="18.75" x14ac:dyDescent="0.3">
      <c r="A278" s="352" t="s">
        <v>32</v>
      </c>
      <c r="B278" s="233"/>
      <c r="C278" s="233"/>
      <c r="D278" s="354">
        <f ca="1">imzatarihi</f>
        <v>46091</v>
      </c>
      <c r="E278" s="379" t="s">
        <v>33</v>
      </c>
      <c r="F278" s="355" t="str">
        <f>IF(kurulusyetkilisi&gt;0,kurulusyetkilisi,"")</f>
        <v/>
      </c>
      <c r="I278" s="46"/>
    </row>
    <row r="279" spans="1:13" ht="18.75" x14ac:dyDescent="0.3">
      <c r="D279" s="234"/>
      <c r="E279" s="379" t="s">
        <v>34</v>
      </c>
      <c r="H279" s="233"/>
      <c r="I279" s="46"/>
    </row>
    <row r="281" spans="1:13" x14ac:dyDescent="0.25">
      <c r="A281" s="555" t="s">
        <v>107</v>
      </c>
      <c r="B281" s="555"/>
      <c r="C281" s="555"/>
      <c r="D281" s="555"/>
      <c r="E281" s="555"/>
      <c r="F281" s="555"/>
      <c r="G281" s="555"/>
      <c r="H281" s="555"/>
      <c r="I281" s="555"/>
      <c r="J281" s="555"/>
      <c r="K281" s="2"/>
    </row>
    <row r="282" spans="1:13" x14ac:dyDescent="0.25">
      <c r="A282" s="508" t="str">
        <f>IF(YilDonem&lt;&gt;"",CONCATENATE(YilDonem," dönemine aittir."),"")</f>
        <v/>
      </c>
      <c r="B282" s="508"/>
      <c r="C282" s="508"/>
      <c r="D282" s="508"/>
      <c r="E282" s="508"/>
      <c r="F282" s="508"/>
      <c r="G282" s="508"/>
      <c r="H282" s="508"/>
      <c r="I282" s="508"/>
      <c r="J282" s="508"/>
      <c r="K282" s="2"/>
    </row>
    <row r="283" spans="1:13" ht="15.95" customHeight="1" thickBot="1" x14ac:dyDescent="0.3">
      <c r="A283" s="545" t="s">
        <v>130</v>
      </c>
      <c r="B283" s="545"/>
      <c r="C283" s="545"/>
      <c r="D283" s="545"/>
      <c r="E283" s="545"/>
      <c r="F283" s="545"/>
      <c r="G283" s="545"/>
      <c r="H283" s="545"/>
      <c r="I283" s="545"/>
      <c r="J283" s="545"/>
      <c r="K283" s="2"/>
    </row>
    <row r="284" spans="1:13" ht="31.7" customHeight="1" thickBot="1" x14ac:dyDescent="0.3">
      <c r="A284" s="546" t="s">
        <v>167</v>
      </c>
      <c r="B284" s="547"/>
      <c r="C284" s="547"/>
      <c r="D284" s="548"/>
      <c r="E284" s="546" t="str">
        <f>IF(ProjeNo&gt;0,ProjeNo,"")</f>
        <v/>
      </c>
      <c r="F284" s="547"/>
      <c r="G284" s="547"/>
      <c r="H284" s="547"/>
      <c r="I284" s="547"/>
      <c r="J284" s="548"/>
      <c r="K284" s="2"/>
    </row>
    <row r="285" spans="1:13" ht="45" customHeight="1" thickBot="1" x14ac:dyDescent="0.3">
      <c r="A285" s="549" t="s">
        <v>168</v>
      </c>
      <c r="B285" s="550"/>
      <c r="C285" s="550"/>
      <c r="D285" s="551"/>
      <c r="E285" s="552" t="str">
        <f>IF(ProjeAdi&gt;0,ProjeAdi,"")</f>
        <v/>
      </c>
      <c r="F285" s="553"/>
      <c r="G285" s="553"/>
      <c r="H285" s="553"/>
      <c r="I285" s="553"/>
      <c r="J285" s="554"/>
      <c r="K285" s="2"/>
    </row>
    <row r="286" spans="1:13" ht="30.2" customHeight="1" thickBot="1" x14ac:dyDescent="0.3">
      <c r="A286" s="567" t="s">
        <v>142</v>
      </c>
      <c r="B286" s="568"/>
      <c r="C286" s="568"/>
      <c r="D286" s="569"/>
      <c r="E286" s="552" t="str">
        <f>IF($E$6&lt;&gt;"",$E$6,"")</f>
        <v/>
      </c>
      <c r="F286" s="553"/>
      <c r="G286" s="553"/>
      <c r="H286" s="553"/>
      <c r="I286" s="553"/>
      <c r="J286" s="554"/>
      <c r="K286" s="2"/>
    </row>
    <row r="287" spans="1:13" s="47" customFormat="1" ht="37.15" customHeight="1" x14ac:dyDescent="0.25">
      <c r="A287" s="543" t="s">
        <v>3</v>
      </c>
      <c r="B287" s="543" t="s">
        <v>182</v>
      </c>
      <c r="C287" s="543" t="s">
        <v>183</v>
      </c>
      <c r="D287" s="543" t="s">
        <v>102</v>
      </c>
      <c r="E287" s="543" t="s">
        <v>103</v>
      </c>
      <c r="F287" s="543" t="s">
        <v>108</v>
      </c>
      <c r="G287" s="543" t="s">
        <v>109</v>
      </c>
      <c r="H287" s="543" t="s">
        <v>145</v>
      </c>
      <c r="I287" s="573" t="s">
        <v>35</v>
      </c>
      <c r="J287" s="573" t="s">
        <v>110</v>
      </c>
      <c r="K287" s="63"/>
      <c r="L287" s="71"/>
      <c r="M287" s="71"/>
    </row>
    <row r="288" spans="1:13" ht="18" customHeight="1" thickBot="1" x14ac:dyDescent="0.3">
      <c r="A288" s="559"/>
      <c r="B288" s="544"/>
      <c r="C288" s="544"/>
      <c r="D288" s="559"/>
      <c r="E288" s="559"/>
      <c r="F288" s="559"/>
      <c r="G288" s="559"/>
      <c r="H288" s="559"/>
      <c r="I288" s="574"/>
      <c r="J288" s="574"/>
      <c r="K288" s="2"/>
    </row>
    <row r="289" spans="1:11" ht="18" customHeight="1" x14ac:dyDescent="0.25">
      <c r="A289" s="388">
        <v>161</v>
      </c>
      <c r="B289" s="290"/>
      <c r="C289" s="277"/>
      <c r="D289" s="291"/>
      <c r="E289" s="27"/>
      <c r="F289" s="41"/>
      <c r="G289" s="41"/>
      <c r="H289" s="38"/>
      <c r="I289" s="210" t="str">
        <f>IF(AND(G289&lt;&gt;"",H289&lt;&gt;"",J289&lt;&gt;""),G289*H289,"")</f>
        <v/>
      </c>
      <c r="J289" s="48"/>
      <c r="K289" s="110" t="str">
        <f t="shared" ref="K289:K308" si="16">IF(AND(E289&lt;&gt;"",J289=""),"Stok Çıkış Tarihi Yazılmalıdır.","")</f>
        <v/>
      </c>
    </row>
    <row r="290" spans="1:11" ht="18" customHeight="1" x14ac:dyDescent="0.25">
      <c r="A290" s="390">
        <v>162</v>
      </c>
      <c r="B290" s="292"/>
      <c r="C290" s="278"/>
      <c r="D290" s="293"/>
      <c r="E290" s="19"/>
      <c r="F290" s="20"/>
      <c r="G290" s="20"/>
      <c r="H290" s="43"/>
      <c r="I290" s="219" t="str">
        <f t="shared" ref="I290:I308" si="17">IF(AND(G290&lt;&gt;"",H290&lt;&gt;"",J290&lt;&gt;""),G290*H290,"")</f>
        <v/>
      </c>
      <c r="J290" s="49"/>
      <c r="K290" s="110" t="str">
        <f t="shared" si="16"/>
        <v/>
      </c>
    </row>
    <row r="291" spans="1:11" ht="18" customHeight="1" x14ac:dyDescent="0.25">
      <c r="A291" s="390">
        <v>163</v>
      </c>
      <c r="B291" s="292"/>
      <c r="C291" s="278"/>
      <c r="D291" s="293"/>
      <c r="E291" s="19"/>
      <c r="F291" s="20"/>
      <c r="G291" s="20"/>
      <c r="H291" s="43"/>
      <c r="I291" s="219" t="str">
        <f t="shared" si="17"/>
        <v/>
      </c>
      <c r="J291" s="49"/>
      <c r="K291" s="110" t="str">
        <f t="shared" si="16"/>
        <v/>
      </c>
    </row>
    <row r="292" spans="1:11" ht="18" customHeight="1" x14ac:dyDescent="0.25">
      <c r="A292" s="390">
        <v>164</v>
      </c>
      <c r="B292" s="292"/>
      <c r="C292" s="278"/>
      <c r="D292" s="293"/>
      <c r="E292" s="19"/>
      <c r="F292" s="20"/>
      <c r="G292" s="20"/>
      <c r="H292" s="43"/>
      <c r="I292" s="219" t="str">
        <f t="shared" si="17"/>
        <v/>
      </c>
      <c r="J292" s="49"/>
      <c r="K292" s="110" t="str">
        <f t="shared" si="16"/>
        <v/>
      </c>
    </row>
    <row r="293" spans="1:11" ht="18" customHeight="1" x14ac:dyDescent="0.25">
      <c r="A293" s="390">
        <v>165</v>
      </c>
      <c r="B293" s="292"/>
      <c r="C293" s="278"/>
      <c r="D293" s="293"/>
      <c r="E293" s="19"/>
      <c r="F293" s="20"/>
      <c r="G293" s="20"/>
      <c r="H293" s="43"/>
      <c r="I293" s="219" t="str">
        <f t="shared" si="17"/>
        <v/>
      </c>
      <c r="J293" s="49"/>
      <c r="K293" s="110" t="str">
        <f t="shared" si="16"/>
        <v/>
      </c>
    </row>
    <row r="294" spans="1:11" ht="18" customHeight="1" x14ac:dyDescent="0.25">
      <c r="A294" s="390">
        <v>166</v>
      </c>
      <c r="B294" s="292"/>
      <c r="C294" s="278"/>
      <c r="D294" s="293"/>
      <c r="E294" s="19"/>
      <c r="F294" s="20"/>
      <c r="G294" s="20"/>
      <c r="H294" s="43"/>
      <c r="I294" s="219" t="str">
        <f t="shared" si="17"/>
        <v/>
      </c>
      <c r="J294" s="49"/>
      <c r="K294" s="110" t="str">
        <f t="shared" si="16"/>
        <v/>
      </c>
    </row>
    <row r="295" spans="1:11" ht="18" customHeight="1" x14ac:dyDescent="0.25">
      <c r="A295" s="390">
        <v>167</v>
      </c>
      <c r="B295" s="292"/>
      <c r="C295" s="278"/>
      <c r="D295" s="293"/>
      <c r="E295" s="19"/>
      <c r="F295" s="20"/>
      <c r="G295" s="20"/>
      <c r="H295" s="43"/>
      <c r="I295" s="219" t="str">
        <f t="shared" si="17"/>
        <v/>
      </c>
      <c r="J295" s="49"/>
      <c r="K295" s="110" t="str">
        <f t="shared" si="16"/>
        <v/>
      </c>
    </row>
    <row r="296" spans="1:11" ht="18" customHeight="1" x14ac:dyDescent="0.25">
      <c r="A296" s="390">
        <v>168</v>
      </c>
      <c r="B296" s="292"/>
      <c r="C296" s="278"/>
      <c r="D296" s="293"/>
      <c r="E296" s="19"/>
      <c r="F296" s="20"/>
      <c r="G296" s="20"/>
      <c r="H296" s="43"/>
      <c r="I296" s="219" t="str">
        <f t="shared" si="17"/>
        <v/>
      </c>
      <c r="J296" s="49"/>
      <c r="K296" s="110" t="str">
        <f t="shared" si="16"/>
        <v/>
      </c>
    </row>
    <row r="297" spans="1:11" ht="18" customHeight="1" x14ac:dyDescent="0.25">
      <c r="A297" s="390">
        <v>169</v>
      </c>
      <c r="B297" s="292"/>
      <c r="C297" s="278"/>
      <c r="D297" s="293"/>
      <c r="E297" s="19"/>
      <c r="F297" s="20"/>
      <c r="G297" s="20"/>
      <c r="H297" s="43"/>
      <c r="I297" s="219" t="str">
        <f t="shared" si="17"/>
        <v/>
      </c>
      <c r="J297" s="49"/>
      <c r="K297" s="110" t="str">
        <f t="shared" si="16"/>
        <v/>
      </c>
    </row>
    <row r="298" spans="1:11" ht="18" customHeight="1" x14ac:dyDescent="0.25">
      <c r="A298" s="390">
        <v>170</v>
      </c>
      <c r="B298" s="292"/>
      <c r="C298" s="278"/>
      <c r="D298" s="293"/>
      <c r="E298" s="19"/>
      <c r="F298" s="20"/>
      <c r="G298" s="20"/>
      <c r="H298" s="43"/>
      <c r="I298" s="219" t="str">
        <f t="shared" si="17"/>
        <v/>
      </c>
      <c r="J298" s="49"/>
      <c r="K298" s="110" t="str">
        <f t="shared" si="16"/>
        <v/>
      </c>
    </row>
    <row r="299" spans="1:11" ht="18" customHeight="1" x14ac:dyDescent="0.25">
      <c r="A299" s="390">
        <v>171</v>
      </c>
      <c r="B299" s="292"/>
      <c r="C299" s="278"/>
      <c r="D299" s="293"/>
      <c r="E299" s="19"/>
      <c r="F299" s="20"/>
      <c r="G299" s="20"/>
      <c r="H299" s="43"/>
      <c r="I299" s="219" t="str">
        <f t="shared" si="17"/>
        <v/>
      </c>
      <c r="J299" s="49"/>
      <c r="K299" s="110" t="str">
        <f t="shared" si="16"/>
        <v/>
      </c>
    </row>
    <row r="300" spans="1:11" ht="18" customHeight="1" x14ac:dyDescent="0.25">
      <c r="A300" s="390">
        <v>172</v>
      </c>
      <c r="B300" s="292"/>
      <c r="C300" s="278"/>
      <c r="D300" s="293"/>
      <c r="E300" s="19"/>
      <c r="F300" s="20"/>
      <c r="G300" s="20"/>
      <c r="H300" s="43"/>
      <c r="I300" s="219" t="str">
        <f t="shared" si="17"/>
        <v/>
      </c>
      <c r="J300" s="49"/>
      <c r="K300" s="110" t="str">
        <f t="shared" si="16"/>
        <v/>
      </c>
    </row>
    <row r="301" spans="1:11" ht="18" customHeight="1" x14ac:dyDescent="0.25">
      <c r="A301" s="390">
        <v>173</v>
      </c>
      <c r="B301" s="292"/>
      <c r="C301" s="278"/>
      <c r="D301" s="293"/>
      <c r="E301" s="19"/>
      <c r="F301" s="20"/>
      <c r="G301" s="20"/>
      <c r="H301" s="43"/>
      <c r="I301" s="219" t="str">
        <f t="shared" si="17"/>
        <v/>
      </c>
      <c r="J301" s="49"/>
      <c r="K301" s="110" t="str">
        <f t="shared" si="16"/>
        <v/>
      </c>
    </row>
    <row r="302" spans="1:11" ht="18" customHeight="1" x14ac:dyDescent="0.25">
      <c r="A302" s="390">
        <v>174</v>
      </c>
      <c r="B302" s="292"/>
      <c r="C302" s="278"/>
      <c r="D302" s="293"/>
      <c r="E302" s="19"/>
      <c r="F302" s="20"/>
      <c r="G302" s="20"/>
      <c r="H302" s="43"/>
      <c r="I302" s="219" t="str">
        <f t="shared" si="17"/>
        <v/>
      </c>
      <c r="J302" s="49"/>
      <c r="K302" s="110" t="str">
        <f t="shared" si="16"/>
        <v/>
      </c>
    </row>
    <row r="303" spans="1:11" ht="18" customHeight="1" x14ac:dyDescent="0.25">
      <c r="A303" s="390">
        <v>175</v>
      </c>
      <c r="B303" s="292"/>
      <c r="C303" s="278"/>
      <c r="D303" s="293"/>
      <c r="E303" s="19"/>
      <c r="F303" s="20"/>
      <c r="G303" s="20"/>
      <c r="H303" s="43"/>
      <c r="I303" s="219" t="str">
        <f t="shared" si="17"/>
        <v/>
      </c>
      <c r="J303" s="49"/>
      <c r="K303" s="110" t="str">
        <f t="shared" si="16"/>
        <v/>
      </c>
    </row>
    <row r="304" spans="1:11" ht="18" customHeight="1" x14ac:dyDescent="0.25">
      <c r="A304" s="390">
        <v>176</v>
      </c>
      <c r="B304" s="292"/>
      <c r="C304" s="278"/>
      <c r="D304" s="293"/>
      <c r="E304" s="19"/>
      <c r="F304" s="20"/>
      <c r="G304" s="20"/>
      <c r="H304" s="43"/>
      <c r="I304" s="219" t="str">
        <f t="shared" si="17"/>
        <v/>
      </c>
      <c r="J304" s="49"/>
      <c r="K304" s="110" t="str">
        <f t="shared" si="16"/>
        <v/>
      </c>
    </row>
    <row r="305" spans="1:12" ht="18" customHeight="1" x14ac:dyDescent="0.25">
      <c r="A305" s="390">
        <v>177</v>
      </c>
      <c r="B305" s="292"/>
      <c r="C305" s="278"/>
      <c r="D305" s="293"/>
      <c r="E305" s="19"/>
      <c r="F305" s="20"/>
      <c r="G305" s="20"/>
      <c r="H305" s="43"/>
      <c r="I305" s="219" t="str">
        <f t="shared" si="17"/>
        <v/>
      </c>
      <c r="J305" s="49"/>
      <c r="K305" s="110" t="str">
        <f t="shared" si="16"/>
        <v/>
      </c>
    </row>
    <row r="306" spans="1:12" ht="18" customHeight="1" x14ac:dyDescent="0.25">
      <c r="A306" s="390">
        <v>178</v>
      </c>
      <c r="B306" s="292"/>
      <c r="C306" s="278"/>
      <c r="D306" s="293"/>
      <c r="E306" s="19"/>
      <c r="F306" s="20"/>
      <c r="G306" s="20"/>
      <c r="H306" s="43"/>
      <c r="I306" s="219" t="str">
        <f t="shared" si="17"/>
        <v/>
      </c>
      <c r="J306" s="49"/>
      <c r="K306" s="110" t="str">
        <f t="shared" si="16"/>
        <v/>
      </c>
    </row>
    <row r="307" spans="1:12" ht="18" customHeight="1" x14ac:dyDescent="0.25">
      <c r="A307" s="390">
        <v>179</v>
      </c>
      <c r="B307" s="292"/>
      <c r="C307" s="278"/>
      <c r="D307" s="293"/>
      <c r="E307" s="19"/>
      <c r="F307" s="20"/>
      <c r="G307" s="20"/>
      <c r="H307" s="43"/>
      <c r="I307" s="219" t="str">
        <f t="shared" si="17"/>
        <v/>
      </c>
      <c r="J307" s="49"/>
      <c r="K307" s="110" t="str">
        <f t="shared" si="16"/>
        <v/>
      </c>
    </row>
    <row r="308" spans="1:12" ht="18" customHeight="1" thickBot="1" x14ac:dyDescent="0.3">
      <c r="A308" s="391">
        <v>180</v>
      </c>
      <c r="B308" s="294"/>
      <c r="C308" s="279"/>
      <c r="D308" s="295"/>
      <c r="E308" s="21"/>
      <c r="F308" s="22"/>
      <c r="G308" s="22"/>
      <c r="H308" s="45"/>
      <c r="I308" s="220" t="str">
        <f t="shared" si="17"/>
        <v/>
      </c>
      <c r="J308" s="50"/>
      <c r="K308" s="110" t="str">
        <f t="shared" si="16"/>
        <v/>
      </c>
    </row>
    <row r="309" spans="1:12" ht="18" customHeight="1" thickBot="1" x14ac:dyDescent="0.3">
      <c r="H309" s="376" t="s">
        <v>128</v>
      </c>
      <c r="I309" s="195">
        <f>IF(stok&lt;&gt;"",SUM(I289:I308)+I274,0)</f>
        <v>0</v>
      </c>
      <c r="J309" s="223"/>
      <c r="L309" s="109">
        <f>IF(I309&gt;I274,ROW(A315),0)</f>
        <v>0</v>
      </c>
    </row>
    <row r="311" spans="1:12" ht="30.2" customHeight="1" x14ac:dyDescent="0.25">
      <c r="A311" s="566" t="s">
        <v>139</v>
      </c>
      <c r="B311" s="566"/>
      <c r="C311" s="566"/>
      <c r="D311" s="566"/>
      <c r="E311" s="566"/>
      <c r="F311" s="566"/>
      <c r="G311" s="566"/>
      <c r="H311" s="566"/>
      <c r="I311" s="566"/>
      <c r="J311" s="566"/>
    </row>
    <row r="313" spans="1:12" ht="18.75" x14ac:dyDescent="0.3">
      <c r="A313" s="352" t="s">
        <v>32</v>
      </c>
      <c r="B313" s="233"/>
      <c r="C313" s="233"/>
      <c r="D313" s="354">
        <f ca="1">imzatarihi</f>
        <v>46091</v>
      </c>
      <c r="E313" s="379" t="s">
        <v>33</v>
      </c>
      <c r="F313" s="355" t="str">
        <f>IF(kurulusyetkilisi&gt;0,kurulusyetkilisi,"")</f>
        <v/>
      </c>
      <c r="I313" s="46"/>
    </row>
    <row r="314" spans="1:12" ht="18.75" x14ac:dyDescent="0.3">
      <c r="D314" s="234"/>
      <c r="E314" s="379" t="s">
        <v>34</v>
      </c>
      <c r="H314" s="233"/>
      <c r="I314" s="46"/>
    </row>
    <row r="316" spans="1:12" x14ac:dyDescent="0.25">
      <c r="A316" s="555" t="s">
        <v>107</v>
      </c>
      <c r="B316" s="555"/>
      <c r="C316" s="555"/>
      <c r="D316" s="555"/>
      <c r="E316" s="555"/>
      <c r="F316" s="555"/>
      <c r="G316" s="555"/>
      <c r="H316" s="555"/>
      <c r="I316" s="555"/>
      <c r="J316" s="555"/>
      <c r="K316" s="2"/>
    </row>
    <row r="317" spans="1:12" x14ac:dyDescent="0.25">
      <c r="A317" s="508" t="str">
        <f>IF(YilDonem&lt;&gt;"",CONCATENATE(YilDonem," dönemine aittir."),"")</f>
        <v/>
      </c>
      <c r="B317" s="508"/>
      <c r="C317" s="508"/>
      <c r="D317" s="508"/>
      <c r="E317" s="508"/>
      <c r="F317" s="508"/>
      <c r="G317" s="508"/>
      <c r="H317" s="508"/>
      <c r="I317" s="508"/>
      <c r="J317" s="508"/>
      <c r="K317" s="2"/>
    </row>
    <row r="318" spans="1:12" ht="15.95" customHeight="1" thickBot="1" x14ac:dyDescent="0.3">
      <c r="A318" s="545" t="s">
        <v>130</v>
      </c>
      <c r="B318" s="545"/>
      <c r="C318" s="545"/>
      <c r="D318" s="545"/>
      <c r="E318" s="545"/>
      <c r="F318" s="545"/>
      <c r="G318" s="545"/>
      <c r="H318" s="545"/>
      <c r="I318" s="545"/>
      <c r="J318" s="545"/>
      <c r="K318" s="2"/>
    </row>
    <row r="319" spans="1:12" ht="31.7" customHeight="1" thickBot="1" x14ac:dyDescent="0.3">
      <c r="A319" s="546" t="s">
        <v>167</v>
      </c>
      <c r="B319" s="547"/>
      <c r="C319" s="547"/>
      <c r="D319" s="548"/>
      <c r="E319" s="546" t="str">
        <f>IF(ProjeNo&gt;0,ProjeNo,"")</f>
        <v/>
      </c>
      <c r="F319" s="547"/>
      <c r="G319" s="547"/>
      <c r="H319" s="547"/>
      <c r="I319" s="547"/>
      <c r="J319" s="548"/>
      <c r="K319" s="2"/>
    </row>
    <row r="320" spans="1:12" ht="45" customHeight="1" thickBot="1" x14ac:dyDescent="0.3">
      <c r="A320" s="549" t="s">
        <v>168</v>
      </c>
      <c r="B320" s="550"/>
      <c r="C320" s="550"/>
      <c r="D320" s="551"/>
      <c r="E320" s="552" t="str">
        <f>IF(ProjeAdi&gt;0,ProjeAdi,"")</f>
        <v/>
      </c>
      <c r="F320" s="553"/>
      <c r="G320" s="553"/>
      <c r="H320" s="553"/>
      <c r="I320" s="553"/>
      <c r="J320" s="554"/>
      <c r="K320" s="2"/>
    </row>
    <row r="321" spans="1:13" ht="30.2" customHeight="1" thickBot="1" x14ac:dyDescent="0.3">
      <c r="A321" s="567" t="s">
        <v>142</v>
      </c>
      <c r="B321" s="568"/>
      <c r="C321" s="568"/>
      <c r="D321" s="569"/>
      <c r="E321" s="552" t="str">
        <f>IF($E$6&lt;&gt;"",$E$6,"")</f>
        <v/>
      </c>
      <c r="F321" s="553"/>
      <c r="G321" s="553"/>
      <c r="H321" s="553"/>
      <c r="I321" s="553"/>
      <c r="J321" s="554"/>
      <c r="K321" s="2"/>
    </row>
    <row r="322" spans="1:13" s="47" customFormat="1" ht="37.15" customHeight="1" x14ac:dyDescent="0.25">
      <c r="A322" s="543" t="s">
        <v>3</v>
      </c>
      <c r="B322" s="543" t="s">
        <v>182</v>
      </c>
      <c r="C322" s="543" t="s">
        <v>183</v>
      </c>
      <c r="D322" s="543" t="s">
        <v>102</v>
      </c>
      <c r="E322" s="543" t="s">
        <v>103</v>
      </c>
      <c r="F322" s="543" t="s">
        <v>108</v>
      </c>
      <c r="G322" s="543" t="s">
        <v>109</v>
      </c>
      <c r="H322" s="543" t="s">
        <v>145</v>
      </c>
      <c r="I322" s="573" t="s">
        <v>35</v>
      </c>
      <c r="J322" s="573" t="s">
        <v>110</v>
      </c>
      <c r="K322" s="63"/>
      <c r="L322" s="71"/>
      <c r="M322" s="71"/>
    </row>
    <row r="323" spans="1:13" ht="18" customHeight="1" thickBot="1" x14ac:dyDescent="0.3">
      <c r="A323" s="559"/>
      <c r="B323" s="544"/>
      <c r="C323" s="544"/>
      <c r="D323" s="559"/>
      <c r="E323" s="559"/>
      <c r="F323" s="559"/>
      <c r="G323" s="559"/>
      <c r="H323" s="559"/>
      <c r="I323" s="574"/>
      <c r="J323" s="574"/>
      <c r="K323" s="2"/>
    </row>
    <row r="324" spans="1:13" ht="18" customHeight="1" x14ac:dyDescent="0.25">
      <c r="A324" s="388">
        <v>181</v>
      </c>
      <c r="B324" s="290"/>
      <c r="C324" s="277"/>
      <c r="D324" s="291"/>
      <c r="E324" s="27"/>
      <c r="F324" s="41"/>
      <c r="G324" s="41"/>
      <c r="H324" s="38"/>
      <c r="I324" s="210" t="str">
        <f>IF(AND(G324&lt;&gt;"",H324&lt;&gt;"",J324&lt;&gt;""),G324*H324,"")</f>
        <v/>
      </c>
      <c r="J324" s="48"/>
      <c r="K324" s="110" t="str">
        <f t="shared" ref="K324:K343" si="18">IF(AND(E324&lt;&gt;"",J324=""),"Stok Çıkış Tarihi Yazılmalıdır.","")</f>
        <v/>
      </c>
    </row>
    <row r="325" spans="1:13" ht="18" customHeight="1" x14ac:dyDescent="0.25">
      <c r="A325" s="390">
        <v>182</v>
      </c>
      <c r="B325" s="292"/>
      <c r="C325" s="278"/>
      <c r="D325" s="293"/>
      <c r="E325" s="19"/>
      <c r="F325" s="20"/>
      <c r="G325" s="20"/>
      <c r="H325" s="43"/>
      <c r="I325" s="219" t="str">
        <f t="shared" ref="I325:I343" si="19">IF(AND(G325&lt;&gt;"",H325&lt;&gt;"",J325&lt;&gt;""),G325*H325,"")</f>
        <v/>
      </c>
      <c r="J325" s="49"/>
      <c r="K325" s="110" t="str">
        <f t="shared" si="18"/>
        <v/>
      </c>
    </row>
    <row r="326" spans="1:13" ht="18" customHeight="1" x14ac:dyDescent="0.25">
      <c r="A326" s="390">
        <v>183</v>
      </c>
      <c r="B326" s="292"/>
      <c r="C326" s="278"/>
      <c r="D326" s="293"/>
      <c r="E326" s="19"/>
      <c r="F326" s="20"/>
      <c r="G326" s="20"/>
      <c r="H326" s="43"/>
      <c r="I326" s="219" t="str">
        <f t="shared" si="19"/>
        <v/>
      </c>
      <c r="J326" s="49"/>
      <c r="K326" s="110" t="str">
        <f t="shared" si="18"/>
        <v/>
      </c>
    </row>
    <row r="327" spans="1:13" ht="18" customHeight="1" x14ac:dyDescent="0.25">
      <c r="A327" s="390">
        <v>184</v>
      </c>
      <c r="B327" s="292"/>
      <c r="C327" s="278"/>
      <c r="D327" s="293"/>
      <c r="E327" s="19"/>
      <c r="F327" s="20"/>
      <c r="G327" s="20"/>
      <c r="H327" s="43"/>
      <c r="I327" s="219" t="str">
        <f t="shared" si="19"/>
        <v/>
      </c>
      <c r="J327" s="49"/>
      <c r="K327" s="110" t="str">
        <f t="shared" si="18"/>
        <v/>
      </c>
    </row>
    <row r="328" spans="1:13" ht="18" customHeight="1" x14ac:dyDescent="0.25">
      <c r="A328" s="390">
        <v>185</v>
      </c>
      <c r="B328" s="292"/>
      <c r="C328" s="278"/>
      <c r="D328" s="293"/>
      <c r="E328" s="19"/>
      <c r="F328" s="20"/>
      <c r="G328" s="20"/>
      <c r="H328" s="43"/>
      <c r="I328" s="219" t="str">
        <f t="shared" si="19"/>
        <v/>
      </c>
      <c r="J328" s="49"/>
      <c r="K328" s="110" t="str">
        <f t="shared" si="18"/>
        <v/>
      </c>
    </row>
    <row r="329" spans="1:13" ht="18" customHeight="1" x14ac:dyDescent="0.25">
      <c r="A329" s="390">
        <v>186</v>
      </c>
      <c r="B329" s="292"/>
      <c r="C329" s="278"/>
      <c r="D329" s="293"/>
      <c r="E329" s="19"/>
      <c r="F329" s="20"/>
      <c r="G329" s="20"/>
      <c r="H329" s="43"/>
      <c r="I329" s="219" t="str">
        <f t="shared" si="19"/>
        <v/>
      </c>
      <c r="J329" s="49"/>
      <c r="K329" s="110" t="str">
        <f t="shared" si="18"/>
        <v/>
      </c>
    </row>
    <row r="330" spans="1:13" ht="18" customHeight="1" x14ac:dyDescent="0.25">
      <c r="A330" s="390">
        <v>187</v>
      </c>
      <c r="B330" s="292"/>
      <c r="C330" s="278"/>
      <c r="D330" s="293"/>
      <c r="E330" s="19"/>
      <c r="F330" s="20"/>
      <c r="G330" s="20"/>
      <c r="H330" s="43"/>
      <c r="I330" s="219" t="str">
        <f t="shared" si="19"/>
        <v/>
      </c>
      <c r="J330" s="49"/>
      <c r="K330" s="110" t="str">
        <f t="shared" si="18"/>
        <v/>
      </c>
    </row>
    <row r="331" spans="1:13" ht="18" customHeight="1" x14ac:dyDescent="0.25">
      <c r="A331" s="390">
        <v>188</v>
      </c>
      <c r="B331" s="292"/>
      <c r="C331" s="278"/>
      <c r="D331" s="293"/>
      <c r="E331" s="19"/>
      <c r="F331" s="20"/>
      <c r="G331" s="20"/>
      <c r="H331" s="43"/>
      <c r="I331" s="219" t="str">
        <f t="shared" si="19"/>
        <v/>
      </c>
      <c r="J331" s="49"/>
      <c r="K331" s="110" t="str">
        <f t="shared" si="18"/>
        <v/>
      </c>
    </row>
    <row r="332" spans="1:13" ht="18" customHeight="1" x14ac:dyDescent="0.25">
      <c r="A332" s="390">
        <v>189</v>
      </c>
      <c r="B332" s="292"/>
      <c r="C332" s="278"/>
      <c r="D332" s="293"/>
      <c r="E332" s="19"/>
      <c r="F332" s="20"/>
      <c r="G332" s="20"/>
      <c r="H332" s="43"/>
      <c r="I332" s="219" t="str">
        <f t="shared" si="19"/>
        <v/>
      </c>
      <c r="J332" s="49"/>
      <c r="K332" s="110" t="str">
        <f t="shared" si="18"/>
        <v/>
      </c>
    </row>
    <row r="333" spans="1:13" ht="18" customHeight="1" x14ac:dyDescent="0.25">
      <c r="A333" s="390">
        <v>190</v>
      </c>
      <c r="B333" s="292"/>
      <c r="C333" s="278"/>
      <c r="D333" s="293"/>
      <c r="E333" s="19"/>
      <c r="F333" s="20"/>
      <c r="G333" s="20"/>
      <c r="H333" s="43"/>
      <c r="I333" s="219" t="str">
        <f t="shared" si="19"/>
        <v/>
      </c>
      <c r="J333" s="49"/>
      <c r="K333" s="110" t="str">
        <f t="shared" si="18"/>
        <v/>
      </c>
    </row>
    <row r="334" spans="1:13" ht="18" customHeight="1" x14ac:dyDescent="0.25">
      <c r="A334" s="390">
        <v>191</v>
      </c>
      <c r="B334" s="292"/>
      <c r="C334" s="278"/>
      <c r="D334" s="293"/>
      <c r="E334" s="19"/>
      <c r="F334" s="20"/>
      <c r="G334" s="20"/>
      <c r="H334" s="43"/>
      <c r="I334" s="219" t="str">
        <f t="shared" si="19"/>
        <v/>
      </c>
      <c r="J334" s="49"/>
      <c r="K334" s="110" t="str">
        <f t="shared" si="18"/>
        <v/>
      </c>
    </row>
    <row r="335" spans="1:13" ht="18" customHeight="1" x14ac:dyDescent="0.25">
      <c r="A335" s="390">
        <v>192</v>
      </c>
      <c r="B335" s="292"/>
      <c r="C335" s="278"/>
      <c r="D335" s="293"/>
      <c r="E335" s="19"/>
      <c r="F335" s="20"/>
      <c r="G335" s="20"/>
      <c r="H335" s="43"/>
      <c r="I335" s="219" t="str">
        <f t="shared" si="19"/>
        <v/>
      </c>
      <c r="J335" s="49"/>
      <c r="K335" s="110" t="str">
        <f t="shared" si="18"/>
        <v/>
      </c>
    </row>
    <row r="336" spans="1:13" ht="18" customHeight="1" x14ac:dyDescent="0.25">
      <c r="A336" s="390">
        <v>193</v>
      </c>
      <c r="B336" s="292"/>
      <c r="C336" s="278"/>
      <c r="D336" s="293"/>
      <c r="E336" s="19"/>
      <c r="F336" s="20"/>
      <c r="G336" s="20"/>
      <c r="H336" s="43"/>
      <c r="I336" s="219" t="str">
        <f t="shared" si="19"/>
        <v/>
      </c>
      <c r="J336" s="49"/>
      <c r="K336" s="110" t="str">
        <f t="shared" si="18"/>
        <v/>
      </c>
    </row>
    <row r="337" spans="1:12" ht="18" customHeight="1" x14ac:dyDescent="0.25">
      <c r="A337" s="390">
        <v>194</v>
      </c>
      <c r="B337" s="292"/>
      <c r="C337" s="278"/>
      <c r="D337" s="293"/>
      <c r="E337" s="19"/>
      <c r="F337" s="20"/>
      <c r="G337" s="20"/>
      <c r="H337" s="43"/>
      <c r="I337" s="219" t="str">
        <f t="shared" si="19"/>
        <v/>
      </c>
      <c r="J337" s="49"/>
      <c r="K337" s="110" t="str">
        <f t="shared" si="18"/>
        <v/>
      </c>
    </row>
    <row r="338" spans="1:12" ht="18" customHeight="1" x14ac:dyDescent="0.25">
      <c r="A338" s="390">
        <v>195</v>
      </c>
      <c r="B338" s="292"/>
      <c r="C338" s="278"/>
      <c r="D338" s="293"/>
      <c r="E338" s="19"/>
      <c r="F338" s="20"/>
      <c r="G338" s="20"/>
      <c r="H338" s="43"/>
      <c r="I338" s="219" t="str">
        <f t="shared" si="19"/>
        <v/>
      </c>
      <c r="J338" s="49"/>
      <c r="K338" s="110" t="str">
        <f t="shared" si="18"/>
        <v/>
      </c>
    </row>
    <row r="339" spans="1:12" ht="18" customHeight="1" x14ac:dyDescent="0.25">
      <c r="A339" s="390">
        <v>196</v>
      </c>
      <c r="B339" s="292"/>
      <c r="C339" s="278"/>
      <c r="D339" s="293"/>
      <c r="E339" s="19"/>
      <c r="F339" s="20"/>
      <c r="G339" s="20"/>
      <c r="H339" s="43"/>
      <c r="I339" s="219" t="str">
        <f t="shared" si="19"/>
        <v/>
      </c>
      <c r="J339" s="49"/>
      <c r="K339" s="110" t="str">
        <f t="shared" si="18"/>
        <v/>
      </c>
    </row>
    <row r="340" spans="1:12" ht="18" customHeight="1" x14ac:dyDescent="0.25">
      <c r="A340" s="390">
        <v>197</v>
      </c>
      <c r="B340" s="292"/>
      <c r="C340" s="278"/>
      <c r="D340" s="293"/>
      <c r="E340" s="19"/>
      <c r="F340" s="20"/>
      <c r="G340" s="20"/>
      <c r="H340" s="43"/>
      <c r="I340" s="219" t="str">
        <f t="shared" si="19"/>
        <v/>
      </c>
      <c r="J340" s="49"/>
      <c r="K340" s="110" t="str">
        <f t="shared" si="18"/>
        <v/>
      </c>
    </row>
    <row r="341" spans="1:12" ht="18" customHeight="1" x14ac:dyDescent="0.25">
      <c r="A341" s="390">
        <v>198</v>
      </c>
      <c r="B341" s="292"/>
      <c r="C341" s="278"/>
      <c r="D341" s="293"/>
      <c r="E341" s="19"/>
      <c r="F341" s="20"/>
      <c r="G341" s="20"/>
      <c r="H341" s="43"/>
      <c r="I341" s="219" t="str">
        <f t="shared" si="19"/>
        <v/>
      </c>
      <c r="J341" s="49"/>
      <c r="K341" s="110" t="str">
        <f t="shared" si="18"/>
        <v/>
      </c>
    </row>
    <row r="342" spans="1:12" ht="18" customHeight="1" x14ac:dyDescent="0.25">
      <c r="A342" s="390">
        <v>199</v>
      </c>
      <c r="B342" s="292"/>
      <c r="C342" s="278"/>
      <c r="D342" s="293"/>
      <c r="E342" s="19"/>
      <c r="F342" s="20"/>
      <c r="G342" s="20"/>
      <c r="H342" s="43"/>
      <c r="I342" s="219" t="str">
        <f t="shared" si="19"/>
        <v/>
      </c>
      <c r="J342" s="49"/>
      <c r="K342" s="110" t="str">
        <f t="shared" si="18"/>
        <v/>
      </c>
    </row>
    <row r="343" spans="1:12" ht="18" customHeight="1" thickBot="1" x14ac:dyDescent="0.3">
      <c r="A343" s="391">
        <v>200</v>
      </c>
      <c r="B343" s="294"/>
      <c r="C343" s="279"/>
      <c r="D343" s="295"/>
      <c r="E343" s="21"/>
      <c r="F343" s="22"/>
      <c r="G343" s="22"/>
      <c r="H343" s="45"/>
      <c r="I343" s="220" t="str">
        <f t="shared" si="19"/>
        <v/>
      </c>
      <c r="J343" s="50"/>
      <c r="K343" s="110" t="str">
        <f t="shared" si="18"/>
        <v/>
      </c>
    </row>
    <row r="344" spans="1:12" ht="18" customHeight="1" thickBot="1" x14ac:dyDescent="0.3">
      <c r="H344" s="376" t="s">
        <v>128</v>
      </c>
      <c r="I344" s="195">
        <f>IF(stok&lt;&gt;"",SUM(I324:I343)+I309,0)</f>
        <v>0</v>
      </c>
      <c r="J344" s="223"/>
      <c r="L344" s="109">
        <f>IF(I344&gt;I309,ROW(A350),0)</f>
        <v>0</v>
      </c>
    </row>
    <row r="346" spans="1:12" ht="30.2" customHeight="1" x14ac:dyDescent="0.25">
      <c r="A346" s="566" t="s">
        <v>139</v>
      </c>
      <c r="B346" s="566"/>
      <c r="C346" s="566"/>
      <c r="D346" s="566"/>
      <c r="E346" s="566"/>
      <c r="F346" s="566"/>
      <c r="G346" s="566"/>
      <c r="H346" s="566"/>
      <c r="I346" s="566"/>
      <c r="J346" s="566"/>
    </row>
    <row r="348" spans="1:12" ht="18.75" x14ac:dyDescent="0.3">
      <c r="A348" s="352" t="s">
        <v>32</v>
      </c>
      <c r="B348" s="233"/>
      <c r="C348" s="233"/>
      <c r="D348" s="354">
        <f ca="1">imzatarihi</f>
        <v>46091</v>
      </c>
      <c r="E348" s="379" t="s">
        <v>33</v>
      </c>
      <c r="F348" s="355" t="str">
        <f>IF(kurulusyetkilisi&gt;0,kurulusyetkilisi,"")</f>
        <v/>
      </c>
      <c r="I348" s="46"/>
    </row>
    <row r="349" spans="1:12" ht="18.75" x14ac:dyDescent="0.3">
      <c r="D349" s="234"/>
      <c r="E349" s="379" t="s">
        <v>34</v>
      </c>
      <c r="H349" s="233"/>
      <c r="I349" s="46"/>
    </row>
    <row r="351" spans="1:12" x14ac:dyDescent="0.25">
      <c r="A351" s="555" t="s">
        <v>107</v>
      </c>
      <c r="B351" s="555"/>
      <c r="C351" s="555"/>
      <c r="D351" s="555"/>
      <c r="E351" s="555"/>
      <c r="F351" s="555"/>
      <c r="G351" s="555"/>
      <c r="H351" s="555"/>
      <c r="I351" s="555"/>
      <c r="J351" s="555"/>
      <c r="K351" s="2"/>
    </row>
    <row r="352" spans="1:12" x14ac:dyDescent="0.25">
      <c r="A352" s="508" t="str">
        <f>IF(YilDonem&lt;&gt;"",CONCATENATE(YilDonem," dönemine aittir."),"")</f>
        <v/>
      </c>
      <c r="B352" s="508"/>
      <c r="C352" s="508"/>
      <c r="D352" s="508"/>
      <c r="E352" s="508"/>
      <c r="F352" s="508"/>
      <c r="G352" s="508"/>
      <c r="H352" s="508"/>
      <c r="I352" s="508"/>
      <c r="J352" s="508"/>
      <c r="K352" s="2"/>
    </row>
    <row r="353" spans="1:13" ht="15.95" customHeight="1" thickBot="1" x14ac:dyDescent="0.3">
      <c r="A353" s="545" t="s">
        <v>130</v>
      </c>
      <c r="B353" s="545"/>
      <c r="C353" s="545"/>
      <c r="D353" s="545"/>
      <c r="E353" s="545"/>
      <c r="F353" s="545"/>
      <c r="G353" s="545"/>
      <c r="H353" s="545"/>
      <c r="I353" s="545"/>
      <c r="J353" s="545"/>
      <c r="K353" s="2"/>
    </row>
    <row r="354" spans="1:13" ht="31.7" customHeight="1" thickBot="1" x14ac:dyDescent="0.3">
      <c r="A354" s="546" t="s">
        <v>167</v>
      </c>
      <c r="B354" s="547"/>
      <c r="C354" s="547"/>
      <c r="D354" s="548"/>
      <c r="E354" s="546" t="str">
        <f>IF(ProjeNo&gt;0,ProjeNo,"")</f>
        <v/>
      </c>
      <c r="F354" s="547"/>
      <c r="G354" s="547"/>
      <c r="H354" s="547"/>
      <c r="I354" s="547"/>
      <c r="J354" s="548"/>
      <c r="K354" s="2"/>
    </row>
    <row r="355" spans="1:13" ht="45" customHeight="1" thickBot="1" x14ac:dyDescent="0.3">
      <c r="A355" s="549" t="s">
        <v>168</v>
      </c>
      <c r="B355" s="550"/>
      <c r="C355" s="550"/>
      <c r="D355" s="551"/>
      <c r="E355" s="552" t="str">
        <f>IF(ProjeAdi&gt;0,ProjeAdi,"")</f>
        <v/>
      </c>
      <c r="F355" s="553"/>
      <c r="G355" s="553"/>
      <c r="H355" s="553"/>
      <c r="I355" s="553"/>
      <c r="J355" s="554"/>
      <c r="K355" s="2"/>
    </row>
    <row r="356" spans="1:13" ht="30.2" customHeight="1" thickBot="1" x14ac:dyDescent="0.3">
      <c r="A356" s="567" t="s">
        <v>142</v>
      </c>
      <c r="B356" s="568"/>
      <c r="C356" s="568"/>
      <c r="D356" s="569"/>
      <c r="E356" s="552" t="str">
        <f>IF($E$6&lt;&gt;"",$E$6,"")</f>
        <v/>
      </c>
      <c r="F356" s="553"/>
      <c r="G356" s="553"/>
      <c r="H356" s="553"/>
      <c r="I356" s="553"/>
      <c r="J356" s="554"/>
      <c r="K356" s="2"/>
    </row>
    <row r="357" spans="1:13" s="47" customFormat="1" ht="37.15" customHeight="1" x14ac:dyDescent="0.25">
      <c r="A357" s="543" t="s">
        <v>3</v>
      </c>
      <c r="B357" s="543" t="s">
        <v>182</v>
      </c>
      <c r="C357" s="543" t="s">
        <v>183</v>
      </c>
      <c r="D357" s="543" t="s">
        <v>102</v>
      </c>
      <c r="E357" s="543" t="s">
        <v>103</v>
      </c>
      <c r="F357" s="543" t="s">
        <v>108</v>
      </c>
      <c r="G357" s="543" t="s">
        <v>109</v>
      </c>
      <c r="H357" s="543" t="s">
        <v>145</v>
      </c>
      <c r="I357" s="573" t="s">
        <v>35</v>
      </c>
      <c r="J357" s="573" t="s">
        <v>110</v>
      </c>
      <c r="K357" s="63"/>
      <c r="L357" s="71"/>
      <c r="M357" s="71"/>
    </row>
    <row r="358" spans="1:13" ht="18" customHeight="1" thickBot="1" x14ac:dyDescent="0.3">
      <c r="A358" s="559"/>
      <c r="B358" s="544"/>
      <c r="C358" s="544"/>
      <c r="D358" s="559"/>
      <c r="E358" s="559"/>
      <c r="F358" s="559"/>
      <c r="G358" s="559"/>
      <c r="H358" s="559"/>
      <c r="I358" s="574"/>
      <c r="J358" s="574"/>
      <c r="K358" s="2"/>
    </row>
    <row r="359" spans="1:13" ht="18" customHeight="1" x14ac:dyDescent="0.25">
      <c r="A359" s="388">
        <v>201</v>
      </c>
      <c r="B359" s="290"/>
      <c r="C359" s="277"/>
      <c r="D359" s="291"/>
      <c r="E359" s="27"/>
      <c r="F359" s="41"/>
      <c r="G359" s="41"/>
      <c r="H359" s="38"/>
      <c r="I359" s="210" t="str">
        <f>IF(AND(G359&lt;&gt;"",H359&lt;&gt;"",J359&lt;&gt;""),G359*H359,"")</f>
        <v/>
      </c>
      <c r="J359" s="48"/>
      <c r="K359" s="110" t="str">
        <f t="shared" ref="K359:K378" si="20">IF(AND(E359&lt;&gt;"",J359=""),"Stok Çıkış Tarihi Yazılmalıdır.","")</f>
        <v/>
      </c>
    </row>
    <row r="360" spans="1:13" ht="18" customHeight="1" x14ac:dyDescent="0.25">
      <c r="A360" s="390">
        <v>202</v>
      </c>
      <c r="B360" s="292"/>
      <c r="C360" s="278"/>
      <c r="D360" s="293"/>
      <c r="E360" s="19"/>
      <c r="F360" s="20"/>
      <c r="G360" s="20"/>
      <c r="H360" s="43"/>
      <c r="I360" s="219" t="str">
        <f t="shared" ref="I360:I378" si="21">IF(AND(G360&lt;&gt;"",H360&lt;&gt;"",J360&lt;&gt;""),G360*H360,"")</f>
        <v/>
      </c>
      <c r="J360" s="49"/>
      <c r="K360" s="110" t="str">
        <f t="shared" si="20"/>
        <v/>
      </c>
    </row>
    <row r="361" spans="1:13" ht="18" customHeight="1" x14ac:dyDescent="0.25">
      <c r="A361" s="390">
        <v>203</v>
      </c>
      <c r="B361" s="292"/>
      <c r="C361" s="278"/>
      <c r="D361" s="293"/>
      <c r="E361" s="19"/>
      <c r="F361" s="20"/>
      <c r="G361" s="20"/>
      <c r="H361" s="43"/>
      <c r="I361" s="219" t="str">
        <f t="shared" si="21"/>
        <v/>
      </c>
      <c r="J361" s="49"/>
      <c r="K361" s="110" t="str">
        <f t="shared" si="20"/>
        <v/>
      </c>
    </row>
    <row r="362" spans="1:13" ht="18" customHeight="1" x14ac:dyDescent="0.25">
      <c r="A362" s="390">
        <v>204</v>
      </c>
      <c r="B362" s="292"/>
      <c r="C362" s="278"/>
      <c r="D362" s="293"/>
      <c r="E362" s="19"/>
      <c r="F362" s="20"/>
      <c r="G362" s="20"/>
      <c r="H362" s="43"/>
      <c r="I362" s="219" t="str">
        <f t="shared" si="21"/>
        <v/>
      </c>
      <c r="J362" s="49"/>
      <c r="K362" s="110" t="str">
        <f t="shared" si="20"/>
        <v/>
      </c>
    </row>
    <row r="363" spans="1:13" ht="18" customHeight="1" x14ac:dyDescent="0.25">
      <c r="A363" s="390">
        <v>205</v>
      </c>
      <c r="B363" s="292"/>
      <c r="C363" s="278"/>
      <c r="D363" s="293"/>
      <c r="E363" s="19"/>
      <c r="F363" s="20"/>
      <c r="G363" s="20"/>
      <c r="H363" s="43"/>
      <c r="I363" s="219" t="str">
        <f t="shared" si="21"/>
        <v/>
      </c>
      <c r="J363" s="49"/>
      <c r="K363" s="110" t="str">
        <f t="shared" si="20"/>
        <v/>
      </c>
    </row>
    <row r="364" spans="1:13" ht="18" customHeight="1" x14ac:dyDescent="0.25">
      <c r="A364" s="390">
        <v>206</v>
      </c>
      <c r="B364" s="292"/>
      <c r="C364" s="278"/>
      <c r="D364" s="293"/>
      <c r="E364" s="19"/>
      <c r="F364" s="20"/>
      <c r="G364" s="20"/>
      <c r="H364" s="43"/>
      <c r="I364" s="219" t="str">
        <f t="shared" si="21"/>
        <v/>
      </c>
      <c r="J364" s="49"/>
      <c r="K364" s="110" t="str">
        <f t="shared" si="20"/>
        <v/>
      </c>
    </row>
    <row r="365" spans="1:13" ht="18" customHeight="1" x14ac:dyDescent="0.25">
      <c r="A365" s="390">
        <v>207</v>
      </c>
      <c r="B365" s="292"/>
      <c r="C365" s="278"/>
      <c r="D365" s="293"/>
      <c r="E365" s="19"/>
      <c r="F365" s="20"/>
      <c r="G365" s="20"/>
      <c r="H365" s="43"/>
      <c r="I365" s="219" t="str">
        <f t="shared" si="21"/>
        <v/>
      </c>
      <c r="J365" s="49"/>
      <c r="K365" s="110" t="str">
        <f t="shared" si="20"/>
        <v/>
      </c>
    </row>
    <row r="366" spans="1:13" ht="18" customHeight="1" x14ac:dyDescent="0.25">
      <c r="A366" s="390">
        <v>208</v>
      </c>
      <c r="B366" s="292"/>
      <c r="C366" s="278"/>
      <c r="D366" s="293"/>
      <c r="E366" s="19"/>
      <c r="F366" s="20"/>
      <c r="G366" s="20"/>
      <c r="H366" s="43"/>
      <c r="I366" s="219" t="str">
        <f t="shared" si="21"/>
        <v/>
      </c>
      <c r="J366" s="49"/>
      <c r="K366" s="110" t="str">
        <f t="shared" si="20"/>
        <v/>
      </c>
    </row>
    <row r="367" spans="1:13" ht="18" customHeight="1" x14ac:dyDescent="0.25">
      <c r="A367" s="390">
        <v>209</v>
      </c>
      <c r="B367" s="292"/>
      <c r="C367" s="278"/>
      <c r="D367" s="293"/>
      <c r="E367" s="19"/>
      <c r="F367" s="20"/>
      <c r="G367" s="20"/>
      <c r="H367" s="43"/>
      <c r="I367" s="219" t="str">
        <f t="shared" si="21"/>
        <v/>
      </c>
      <c r="J367" s="49"/>
      <c r="K367" s="110" t="str">
        <f t="shared" si="20"/>
        <v/>
      </c>
    </row>
    <row r="368" spans="1:13" ht="18" customHeight="1" x14ac:dyDescent="0.25">
      <c r="A368" s="390">
        <v>210</v>
      </c>
      <c r="B368" s="292"/>
      <c r="C368" s="278"/>
      <c r="D368" s="293"/>
      <c r="E368" s="19"/>
      <c r="F368" s="20"/>
      <c r="G368" s="20"/>
      <c r="H368" s="43"/>
      <c r="I368" s="219" t="str">
        <f t="shared" si="21"/>
        <v/>
      </c>
      <c r="J368" s="49"/>
      <c r="K368" s="110" t="str">
        <f t="shared" si="20"/>
        <v/>
      </c>
    </row>
    <row r="369" spans="1:12" ht="18" customHeight="1" x14ac:dyDescent="0.25">
      <c r="A369" s="390">
        <v>211</v>
      </c>
      <c r="B369" s="292"/>
      <c r="C369" s="278"/>
      <c r="D369" s="293"/>
      <c r="E369" s="19"/>
      <c r="F369" s="20"/>
      <c r="G369" s="20"/>
      <c r="H369" s="43"/>
      <c r="I369" s="219" t="str">
        <f t="shared" si="21"/>
        <v/>
      </c>
      <c r="J369" s="49"/>
      <c r="K369" s="110" t="str">
        <f t="shared" si="20"/>
        <v/>
      </c>
    </row>
    <row r="370" spans="1:12" ht="18" customHeight="1" x14ac:dyDescent="0.25">
      <c r="A370" s="390">
        <v>212</v>
      </c>
      <c r="B370" s="292"/>
      <c r="C370" s="278"/>
      <c r="D370" s="293"/>
      <c r="E370" s="19"/>
      <c r="F370" s="20"/>
      <c r="G370" s="20"/>
      <c r="H370" s="43"/>
      <c r="I370" s="219" t="str">
        <f t="shared" si="21"/>
        <v/>
      </c>
      <c r="J370" s="49"/>
      <c r="K370" s="110" t="str">
        <f t="shared" si="20"/>
        <v/>
      </c>
    </row>
    <row r="371" spans="1:12" ht="18" customHeight="1" x14ac:dyDescent="0.25">
      <c r="A371" s="390">
        <v>213</v>
      </c>
      <c r="B371" s="292"/>
      <c r="C371" s="278"/>
      <c r="D371" s="293"/>
      <c r="E371" s="19"/>
      <c r="F371" s="20"/>
      <c r="G371" s="20"/>
      <c r="H371" s="43"/>
      <c r="I371" s="219" t="str">
        <f t="shared" si="21"/>
        <v/>
      </c>
      <c r="J371" s="49"/>
      <c r="K371" s="110" t="str">
        <f t="shared" si="20"/>
        <v/>
      </c>
    </row>
    <row r="372" spans="1:12" ht="18" customHeight="1" x14ac:dyDescent="0.25">
      <c r="A372" s="390">
        <v>214</v>
      </c>
      <c r="B372" s="292"/>
      <c r="C372" s="278"/>
      <c r="D372" s="293"/>
      <c r="E372" s="19"/>
      <c r="F372" s="20"/>
      <c r="G372" s="20"/>
      <c r="H372" s="43"/>
      <c r="I372" s="219" t="str">
        <f t="shared" si="21"/>
        <v/>
      </c>
      <c r="J372" s="49"/>
      <c r="K372" s="110" t="str">
        <f t="shared" si="20"/>
        <v/>
      </c>
    </row>
    <row r="373" spans="1:12" ht="18" customHeight="1" x14ac:dyDescent="0.25">
      <c r="A373" s="390">
        <v>215</v>
      </c>
      <c r="B373" s="292"/>
      <c r="C373" s="278"/>
      <c r="D373" s="293"/>
      <c r="E373" s="19"/>
      <c r="F373" s="20"/>
      <c r="G373" s="20"/>
      <c r="H373" s="43"/>
      <c r="I373" s="219" t="str">
        <f t="shared" si="21"/>
        <v/>
      </c>
      <c r="J373" s="49"/>
      <c r="K373" s="110" t="str">
        <f t="shared" si="20"/>
        <v/>
      </c>
    </row>
    <row r="374" spans="1:12" ht="18" customHeight="1" x14ac:dyDescent="0.25">
      <c r="A374" s="390">
        <v>216</v>
      </c>
      <c r="B374" s="292"/>
      <c r="C374" s="278"/>
      <c r="D374" s="293"/>
      <c r="E374" s="19"/>
      <c r="F374" s="20"/>
      <c r="G374" s="20"/>
      <c r="H374" s="43"/>
      <c r="I374" s="219" t="str">
        <f t="shared" si="21"/>
        <v/>
      </c>
      <c r="J374" s="49"/>
      <c r="K374" s="110" t="str">
        <f t="shared" si="20"/>
        <v/>
      </c>
    </row>
    <row r="375" spans="1:12" ht="18" customHeight="1" x14ac:dyDescent="0.25">
      <c r="A375" s="390">
        <v>217</v>
      </c>
      <c r="B375" s="292"/>
      <c r="C375" s="278"/>
      <c r="D375" s="293"/>
      <c r="E375" s="19"/>
      <c r="F375" s="20"/>
      <c r="G375" s="20"/>
      <c r="H375" s="43"/>
      <c r="I375" s="219" t="str">
        <f t="shared" si="21"/>
        <v/>
      </c>
      <c r="J375" s="49"/>
      <c r="K375" s="110" t="str">
        <f t="shared" si="20"/>
        <v/>
      </c>
    </row>
    <row r="376" spans="1:12" ht="18" customHeight="1" x14ac:dyDescent="0.25">
      <c r="A376" s="390">
        <v>218</v>
      </c>
      <c r="B376" s="292"/>
      <c r="C376" s="278"/>
      <c r="D376" s="293"/>
      <c r="E376" s="19"/>
      <c r="F376" s="20"/>
      <c r="G376" s="20"/>
      <c r="H376" s="43"/>
      <c r="I376" s="219" t="str">
        <f t="shared" si="21"/>
        <v/>
      </c>
      <c r="J376" s="49"/>
      <c r="K376" s="110" t="str">
        <f t="shared" si="20"/>
        <v/>
      </c>
    </row>
    <row r="377" spans="1:12" ht="18" customHeight="1" x14ac:dyDescent="0.25">
      <c r="A377" s="390">
        <v>219</v>
      </c>
      <c r="B377" s="292"/>
      <c r="C377" s="278"/>
      <c r="D377" s="293"/>
      <c r="E377" s="19"/>
      <c r="F377" s="20"/>
      <c r="G377" s="20"/>
      <c r="H377" s="43"/>
      <c r="I377" s="219" t="str">
        <f t="shared" si="21"/>
        <v/>
      </c>
      <c r="J377" s="49"/>
      <c r="K377" s="110" t="str">
        <f t="shared" si="20"/>
        <v/>
      </c>
    </row>
    <row r="378" spans="1:12" ht="18" customHeight="1" thickBot="1" x14ac:dyDescent="0.3">
      <c r="A378" s="391">
        <v>220</v>
      </c>
      <c r="B378" s="294"/>
      <c r="C378" s="279"/>
      <c r="D378" s="295"/>
      <c r="E378" s="21"/>
      <c r="F378" s="22"/>
      <c r="G378" s="22"/>
      <c r="H378" s="45"/>
      <c r="I378" s="220" t="str">
        <f t="shared" si="21"/>
        <v/>
      </c>
      <c r="J378" s="50"/>
      <c r="K378" s="110" t="str">
        <f t="shared" si="20"/>
        <v/>
      </c>
    </row>
    <row r="379" spans="1:12" ht="18" customHeight="1" thickBot="1" x14ac:dyDescent="0.3">
      <c r="H379" s="376" t="s">
        <v>128</v>
      </c>
      <c r="I379" s="195">
        <f>IF(stok&lt;&gt;"",SUM(I359:I378)+I344,0)</f>
        <v>0</v>
      </c>
      <c r="J379" s="223"/>
      <c r="L379" s="109">
        <f>IF(I379&gt;I344,ROW(A385),0)</f>
        <v>0</v>
      </c>
    </row>
    <row r="381" spans="1:12" ht="30.2" customHeight="1" x14ac:dyDescent="0.25">
      <c r="A381" s="566" t="s">
        <v>139</v>
      </c>
      <c r="B381" s="566"/>
      <c r="C381" s="566"/>
      <c r="D381" s="566"/>
      <c r="E381" s="566"/>
      <c r="F381" s="566"/>
      <c r="G381" s="566"/>
      <c r="H381" s="566"/>
      <c r="I381" s="566"/>
      <c r="J381" s="566"/>
    </row>
    <row r="383" spans="1:12" ht="18.75" x14ac:dyDescent="0.3">
      <c r="A383" s="352" t="s">
        <v>32</v>
      </c>
      <c r="B383" s="233"/>
      <c r="C383" s="233"/>
      <c r="D383" s="354">
        <f ca="1">imzatarihi</f>
        <v>46091</v>
      </c>
      <c r="E383" s="379" t="s">
        <v>33</v>
      </c>
      <c r="F383" s="355" t="str">
        <f>IF(kurulusyetkilisi&gt;0,kurulusyetkilisi,"")</f>
        <v/>
      </c>
      <c r="I383" s="46"/>
    </row>
    <row r="384" spans="1:12" ht="18.75" x14ac:dyDescent="0.3">
      <c r="D384" s="234"/>
      <c r="E384" s="379" t="s">
        <v>34</v>
      </c>
      <c r="H384" s="233"/>
      <c r="I384" s="46"/>
    </row>
    <row r="386" spans="1:13" x14ac:dyDescent="0.25">
      <c r="A386" s="555" t="s">
        <v>107</v>
      </c>
      <c r="B386" s="555"/>
      <c r="C386" s="555"/>
      <c r="D386" s="555"/>
      <c r="E386" s="555"/>
      <c r="F386" s="555"/>
      <c r="G386" s="555"/>
      <c r="H386" s="555"/>
      <c r="I386" s="555"/>
      <c r="J386" s="555"/>
      <c r="K386" s="2"/>
    </row>
    <row r="387" spans="1:13" x14ac:dyDescent="0.25">
      <c r="A387" s="508" t="str">
        <f>IF(YilDonem&lt;&gt;"",CONCATENATE(YilDonem," dönemine aittir."),"")</f>
        <v/>
      </c>
      <c r="B387" s="508"/>
      <c r="C387" s="508"/>
      <c r="D387" s="508"/>
      <c r="E387" s="508"/>
      <c r="F387" s="508"/>
      <c r="G387" s="508"/>
      <c r="H387" s="508"/>
      <c r="I387" s="508"/>
      <c r="J387" s="508"/>
      <c r="K387" s="2"/>
    </row>
    <row r="388" spans="1:13" ht="15.95" customHeight="1" thickBot="1" x14ac:dyDescent="0.3">
      <c r="A388" s="545" t="s">
        <v>130</v>
      </c>
      <c r="B388" s="545"/>
      <c r="C388" s="545"/>
      <c r="D388" s="545"/>
      <c r="E388" s="545"/>
      <c r="F388" s="545"/>
      <c r="G388" s="545"/>
      <c r="H388" s="545"/>
      <c r="I388" s="545"/>
      <c r="J388" s="545"/>
      <c r="K388" s="2"/>
    </row>
    <row r="389" spans="1:13" ht="31.7" customHeight="1" thickBot="1" x14ac:dyDescent="0.3">
      <c r="A389" s="546" t="s">
        <v>167</v>
      </c>
      <c r="B389" s="547"/>
      <c r="C389" s="547"/>
      <c r="D389" s="548"/>
      <c r="E389" s="546" t="str">
        <f>IF(ProjeNo&gt;0,ProjeNo,"")</f>
        <v/>
      </c>
      <c r="F389" s="547"/>
      <c r="G389" s="547"/>
      <c r="H389" s="547"/>
      <c r="I389" s="547"/>
      <c r="J389" s="548"/>
      <c r="K389" s="2"/>
    </row>
    <row r="390" spans="1:13" ht="45" customHeight="1" thickBot="1" x14ac:dyDescent="0.3">
      <c r="A390" s="549" t="s">
        <v>168</v>
      </c>
      <c r="B390" s="550"/>
      <c r="C390" s="550"/>
      <c r="D390" s="551"/>
      <c r="E390" s="552" t="str">
        <f>IF(ProjeAdi&gt;0,ProjeAdi,"")</f>
        <v/>
      </c>
      <c r="F390" s="553"/>
      <c r="G390" s="553"/>
      <c r="H390" s="553"/>
      <c r="I390" s="553"/>
      <c r="J390" s="554"/>
      <c r="K390" s="2"/>
    </row>
    <row r="391" spans="1:13" ht="30.2" customHeight="1" thickBot="1" x14ac:dyDescent="0.3">
      <c r="A391" s="567" t="s">
        <v>142</v>
      </c>
      <c r="B391" s="568"/>
      <c r="C391" s="568"/>
      <c r="D391" s="569"/>
      <c r="E391" s="552" t="str">
        <f>IF($E$6&lt;&gt;"",$E$6,"")</f>
        <v/>
      </c>
      <c r="F391" s="553"/>
      <c r="G391" s="553"/>
      <c r="H391" s="553"/>
      <c r="I391" s="553"/>
      <c r="J391" s="554"/>
      <c r="K391" s="2"/>
    </row>
    <row r="392" spans="1:13" s="47" customFormat="1" ht="37.15" customHeight="1" x14ac:dyDescent="0.25">
      <c r="A392" s="543" t="s">
        <v>3</v>
      </c>
      <c r="B392" s="543" t="s">
        <v>182</v>
      </c>
      <c r="C392" s="543" t="s">
        <v>183</v>
      </c>
      <c r="D392" s="543" t="s">
        <v>102</v>
      </c>
      <c r="E392" s="543" t="s">
        <v>103</v>
      </c>
      <c r="F392" s="543" t="s">
        <v>108</v>
      </c>
      <c r="G392" s="543" t="s">
        <v>109</v>
      </c>
      <c r="H392" s="543" t="s">
        <v>145</v>
      </c>
      <c r="I392" s="573" t="s">
        <v>35</v>
      </c>
      <c r="J392" s="573" t="s">
        <v>110</v>
      </c>
      <c r="K392" s="63"/>
      <c r="L392" s="71"/>
      <c r="M392" s="71"/>
    </row>
    <row r="393" spans="1:13" ht="18" customHeight="1" thickBot="1" x14ac:dyDescent="0.3">
      <c r="A393" s="559"/>
      <c r="B393" s="544"/>
      <c r="C393" s="544"/>
      <c r="D393" s="559"/>
      <c r="E393" s="559"/>
      <c r="F393" s="559"/>
      <c r="G393" s="559"/>
      <c r="H393" s="559"/>
      <c r="I393" s="574"/>
      <c r="J393" s="574"/>
      <c r="K393" s="2"/>
    </row>
    <row r="394" spans="1:13" ht="18" customHeight="1" x14ac:dyDescent="0.25">
      <c r="A394" s="388">
        <v>221</v>
      </c>
      <c r="B394" s="290"/>
      <c r="C394" s="277"/>
      <c r="D394" s="291"/>
      <c r="E394" s="27"/>
      <c r="F394" s="41"/>
      <c r="G394" s="41"/>
      <c r="H394" s="38"/>
      <c r="I394" s="210" t="str">
        <f>IF(AND(G394&lt;&gt;"",H394&lt;&gt;"",J394&lt;&gt;""),G394*H394,"")</f>
        <v/>
      </c>
      <c r="J394" s="48"/>
      <c r="K394" s="110" t="str">
        <f t="shared" ref="K394:K413" si="22">IF(AND(E394&lt;&gt;"",J394=""),"Stok Çıkış Tarihi Yazılmalıdır.","")</f>
        <v/>
      </c>
    </row>
    <row r="395" spans="1:13" ht="18" customHeight="1" x14ac:dyDescent="0.25">
      <c r="A395" s="390">
        <v>222</v>
      </c>
      <c r="B395" s="292"/>
      <c r="C395" s="278"/>
      <c r="D395" s="293"/>
      <c r="E395" s="19"/>
      <c r="F395" s="20"/>
      <c r="G395" s="20"/>
      <c r="H395" s="43"/>
      <c r="I395" s="219" t="str">
        <f t="shared" ref="I395:I413" si="23">IF(AND(G395&lt;&gt;"",H395&lt;&gt;"",J395&lt;&gt;""),G395*H395,"")</f>
        <v/>
      </c>
      <c r="J395" s="49"/>
      <c r="K395" s="110" t="str">
        <f t="shared" si="22"/>
        <v/>
      </c>
    </row>
    <row r="396" spans="1:13" ht="18" customHeight="1" x14ac:dyDescent="0.25">
      <c r="A396" s="390">
        <v>223</v>
      </c>
      <c r="B396" s="292"/>
      <c r="C396" s="278"/>
      <c r="D396" s="293"/>
      <c r="E396" s="19"/>
      <c r="F396" s="20"/>
      <c r="G396" s="20"/>
      <c r="H396" s="43"/>
      <c r="I396" s="219" t="str">
        <f t="shared" si="23"/>
        <v/>
      </c>
      <c r="J396" s="49"/>
      <c r="K396" s="110" t="str">
        <f t="shared" si="22"/>
        <v/>
      </c>
    </row>
    <row r="397" spans="1:13" ht="18" customHeight="1" x14ac:dyDescent="0.25">
      <c r="A397" s="390">
        <v>224</v>
      </c>
      <c r="B397" s="292"/>
      <c r="C397" s="278"/>
      <c r="D397" s="293"/>
      <c r="E397" s="19"/>
      <c r="F397" s="20"/>
      <c r="G397" s="20"/>
      <c r="H397" s="43"/>
      <c r="I397" s="219" t="str">
        <f t="shared" si="23"/>
        <v/>
      </c>
      <c r="J397" s="49"/>
      <c r="K397" s="110" t="str">
        <f t="shared" si="22"/>
        <v/>
      </c>
    </row>
    <row r="398" spans="1:13" ht="18" customHeight="1" x14ac:dyDescent="0.25">
      <c r="A398" s="390">
        <v>225</v>
      </c>
      <c r="B398" s="292"/>
      <c r="C398" s="278"/>
      <c r="D398" s="293"/>
      <c r="E398" s="19"/>
      <c r="F398" s="20"/>
      <c r="G398" s="20"/>
      <c r="H398" s="43"/>
      <c r="I398" s="219" t="str">
        <f t="shared" si="23"/>
        <v/>
      </c>
      <c r="J398" s="49"/>
      <c r="K398" s="110" t="str">
        <f t="shared" si="22"/>
        <v/>
      </c>
    </row>
    <row r="399" spans="1:13" ht="18" customHeight="1" x14ac:dyDescent="0.25">
      <c r="A399" s="390">
        <v>226</v>
      </c>
      <c r="B399" s="292"/>
      <c r="C399" s="278"/>
      <c r="D399" s="293"/>
      <c r="E399" s="19"/>
      <c r="F399" s="20"/>
      <c r="G399" s="20"/>
      <c r="H399" s="43"/>
      <c r="I399" s="219" t="str">
        <f t="shared" si="23"/>
        <v/>
      </c>
      <c r="J399" s="49"/>
      <c r="K399" s="110" t="str">
        <f t="shared" si="22"/>
        <v/>
      </c>
    </row>
    <row r="400" spans="1:13" ht="18" customHeight="1" x14ac:dyDescent="0.25">
      <c r="A400" s="390">
        <v>227</v>
      </c>
      <c r="B400" s="292"/>
      <c r="C400" s="278"/>
      <c r="D400" s="293"/>
      <c r="E400" s="19"/>
      <c r="F400" s="20"/>
      <c r="G400" s="20"/>
      <c r="H400" s="43"/>
      <c r="I400" s="219" t="str">
        <f t="shared" si="23"/>
        <v/>
      </c>
      <c r="J400" s="49"/>
      <c r="K400" s="110" t="str">
        <f t="shared" si="22"/>
        <v/>
      </c>
    </row>
    <row r="401" spans="1:12" ht="18" customHeight="1" x14ac:dyDescent="0.25">
      <c r="A401" s="390">
        <v>228</v>
      </c>
      <c r="B401" s="292"/>
      <c r="C401" s="278"/>
      <c r="D401" s="293"/>
      <c r="E401" s="19"/>
      <c r="F401" s="20"/>
      <c r="G401" s="20"/>
      <c r="H401" s="43"/>
      <c r="I401" s="219" t="str">
        <f t="shared" si="23"/>
        <v/>
      </c>
      <c r="J401" s="49"/>
      <c r="K401" s="110" t="str">
        <f t="shared" si="22"/>
        <v/>
      </c>
    </row>
    <row r="402" spans="1:12" ht="18" customHeight="1" x14ac:dyDescent="0.25">
      <c r="A402" s="390">
        <v>229</v>
      </c>
      <c r="B402" s="292"/>
      <c r="C402" s="278"/>
      <c r="D402" s="293"/>
      <c r="E402" s="19"/>
      <c r="F402" s="20"/>
      <c r="G402" s="20"/>
      <c r="H402" s="43"/>
      <c r="I402" s="219" t="str">
        <f t="shared" si="23"/>
        <v/>
      </c>
      <c r="J402" s="49"/>
      <c r="K402" s="110" t="str">
        <f t="shared" si="22"/>
        <v/>
      </c>
    </row>
    <row r="403" spans="1:12" ht="18" customHeight="1" x14ac:dyDescent="0.25">
      <c r="A403" s="390">
        <v>230</v>
      </c>
      <c r="B403" s="292"/>
      <c r="C403" s="278"/>
      <c r="D403" s="293"/>
      <c r="E403" s="19"/>
      <c r="F403" s="20"/>
      <c r="G403" s="20"/>
      <c r="H403" s="43"/>
      <c r="I403" s="219" t="str">
        <f t="shared" si="23"/>
        <v/>
      </c>
      <c r="J403" s="49"/>
      <c r="K403" s="110" t="str">
        <f t="shared" si="22"/>
        <v/>
      </c>
    </row>
    <row r="404" spans="1:12" ht="18" customHeight="1" x14ac:dyDescent="0.25">
      <c r="A404" s="390">
        <v>231</v>
      </c>
      <c r="B404" s="292"/>
      <c r="C404" s="278"/>
      <c r="D404" s="293"/>
      <c r="E404" s="19"/>
      <c r="F404" s="20"/>
      <c r="G404" s="20"/>
      <c r="H404" s="43"/>
      <c r="I404" s="219" t="str">
        <f t="shared" si="23"/>
        <v/>
      </c>
      <c r="J404" s="49"/>
      <c r="K404" s="110" t="str">
        <f t="shared" si="22"/>
        <v/>
      </c>
    </row>
    <row r="405" spans="1:12" ht="18" customHeight="1" x14ac:dyDescent="0.25">
      <c r="A405" s="390">
        <v>232</v>
      </c>
      <c r="B405" s="292"/>
      <c r="C405" s="278"/>
      <c r="D405" s="293"/>
      <c r="E405" s="19"/>
      <c r="F405" s="20"/>
      <c r="G405" s="20"/>
      <c r="H405" s="43"/>
      <c r="I405" s="219" t="str">
        <f t="shared" si="23"/>
        <v/>
      </c>
      <c r="J405" s="49"/>
      <c r="K405" s="110" t="str">
        <f t="shared" si="22"/>
        <v/>
      </c>
    </row>
    <row r="406" spans="1:12" ht="18" customHeight="1" x14ac:dyDescent="0.25">
      <c r="A406" s="390">
        <v>233</v>
      </c>
      <c r="B406" s="292"/>
      <c r="C406" s="278"/>
      <c r="D406" s="293"/>
      <c r="E406" s="19"/>
      <c r="F406" s="20"/>
      <c r="G406" s="20"/>
      <c r="H406" s="43"/>
      <c r="I406" s="219" t="str">
        <f t="shared" si="23"/>
        <v/>
      </c>
      <c r="J406" s="49"/>
      <c r="K406" s="110" t="str">
        <f t="shared" si="22"/>
        <v/>
      </c>
    </row>
    <row r="407" spans="1:12" ht="18" customHeight="1" x14ac:dyDescent="0.25">
      <c r="A407" s="390">
        <v>234</v>
      </c>
      <c r="B407" s="292"/>
      <c r="C407" s="278"/>
      <c r="D407" s="293"/>
      <c r="E407" s="19"/>
      <c r="F407" s="20"/>
      <c r="G407" s="20"/>
      <c r="H407" s="43"/>
      <c r="I407" s="219" t="str">
        <f t="shared" si="23"/>
        <v/>
      </c>
      <c r="J407" s="49"/>
      <c r="K407" s="110" t="str">
        <f t="shared" si="22"/>
        <v/>
      </c>
    </row>
    <row r="408" spans="1:12" ht="18" customHeight="1" x14ac:dyDescent="0.25">
      <c r="A408" s="390">
        <v>235</v>
      </c>
      <c r="B408" s="292"/>
      <c r="C408" s="278"/>
      <c r="D408" s="293"/>
      <c r="E408" s="19"/>
      <c r="F408" s="20"/>
      <c r="G408" s="20"/>
      <c r="H408" s="43"/>
      <c r="I408" s="219" t="str">
        <f t="shared" si="23"/>
        <v/>
      </c>
      <c r="J408" s="49"/>
      <c r="K408" s="110" t="str">
        <f t="shared" si="22"/>
        <v/>
      </c>
    </row>
    <row r="409" spans="1:12" ht="18" customHeight="1" x14ac:dyDescent="0.25">
      <c r="A409" s="390">
        <v>236</v>
      </c>
      <c r="B409" s="292"/>
      <c r="C409" s="278"/>
      <c r="D409" s="293"/>
      <c r="E409" s="19"/>
      <c r="F409" s="20"/>
      <c r="G409" s="20"/>
      <c r="H409" s="43"/>
      <c r="I409" s="219" t="str">
        <f t="shared" si="23"/>
        <v/>
      </c>
      <c r="J409" s="49"/>
      <c r="K409" s="110" t="str">
        <f t="shared" si="22"/>
        <v/>
      </c>
    </row>
    <row r="410" spans="1:12" ht="18" customHeight="1" x14ac:dyDescent="0.25">
      <c r="A410" s="390">
        <v>237</v>
      </c>
      <c r="B410" s="292"/>
      <c r="C410" s="278"/>
      <c r="D410" s="293"/>
      <c r="E410" s="19"/>
      <c r="F410" s="20"/>
      <c r="G410" s="20"/>
      <c r="H410" s="43"/>
      <c r="I410" s="219" t="str">
        <f t="shared" si="23"/>
        <v/>
      </c>
      <c r="J410" s="49"/>
      <c r="K410" s="110" t="str">
        <f t="shared" si="22"/>
        <v/>
      </c>
    </row>
    <row r="411" spans="1:12" ht="18" customHeight="1" x14ac:dyDescent="0.25">
      <c r="A411" s="390">
        <v>238</v>
      </c>
      <c r="B411" s="292"/>
      <c r="C411" s="278"/>
      <c r="D411" s="293"/>
      <c r="E411" s="19"/>
      <c r="F411" s="20"/>
      <c r="G411" s="20"/>
      <c r="H411" s="43"/>
      <c r="I411" s="219" t="str">
        <f t="shared" si="23"/>
        <v/>
      </c>
      <c r="J411" s="49"/>
      <c r="K411" s="110" t="str">
        <f t="shared" si="22"/>
        <v/>
      </c>
    </row>
    <row r="412" spans="1:12" ht="18" customHeight="1" x14ac:dyDescent="0.25">
      <c r="A412" s="390">
        <v>239</v>
      </c>
      <c r="B412" s="292"/>
      <c r="C412" s="278"/>
      <c r="D412" s="293"/>
      <c r="E412" s="19"/>
      <c r="F412" s="20"/>
      <c r="G412" s="20"/>
      <c r="H412" s="43"/>
      <c r="I412" s="219" t="str">
        <f t="shared" si="23"/>
        <v/>
      </c>
      <c r="J412" s="49"/>
      <c r="K412" s="110" t="str">
        <f t="shared" si="22"/>
        <v/>
      </c>
    </row>
    <row r="413" spans="1:12" ht="18" customHeight="1" thickBot="1" x14ac:dyDescent="0.3">
      <c r="A413" s="391">
        <v>240</v>
      </c>
      <c r="B413" s="294"/>
      <c r="C413" s="279"/>
      <c r="D413" s="295"/>
      <c r="E413" s="21"/>
      <c r="F413" s="22"/>
      <c r="G413" s="22"/>
      <c r="H413" s="45"/>
      <c r="I413" s="220" t="str">
        <f t="shared" si="23"/>
        <v/>
      </c>
      <c r="J413" s="50"/>
      <c r="K413" s="110" t="str">
        <f t="shared" si="22"/>
        <v/>
      </c>
    </row>
    <row r="414" spans="1:12" ht="18" customHeight="1" thickBot="1" x14ac:dyDescent="0.3">
      <c r="H414" s="376" t="s">
        <v>128</v>
      </c>
      <c r="I414" s="195">
        <f>IF(stok&lt;&gt;"",SUM(I394:I413)+I379,0)</f>
        <v>0</v>
      </c>
      <c r="J414" s="223"/>
      <c r="L414" s="109">
        <f>IF(I414&gt;I379,ROW(A420),0)</f>
        <v>0</v>
      </c>
    </row>
    <row r="416" spans="1:12" ht="30.2" customHeight="1" x14ac:dyDescent="0.25">
      <c r="A416" s="566" t="s">
        <v>139</v>
      </c>
      <c r="B416" s="566"/>
      <c r="C416" s="566"/>
      <c r="D416" s="566"/>
      <c r="E416" s="566"/>
      <c r="F416" s="566"/>
      <c r="G416" s="566"/>
      <c r="H416" s="566"/>
      <c r="I416" s="566"/>
      <c r="J416" s="566"/>
    </row>
    <row r="418" spans="1:13" ht="18.75" x14ac:dyDescent="0.3">
      <c r="A418" s="352" t="s">
        <v>32</v>
      </c>
      <c r="B418" s="233"/>
      <c r="C418" s="233"/>
      <c r="D418" s="354">
        <f ca="1">imzatarihi</f>
        <v>46091</v>
      </c>
      <c r="E418" s="379" t="s">
        <v>33</v>
      </c>
      <c r="F418" s="355" t="str">
        <f>IF(kurulusyetkilisi&gt;0,kurulusyetkilisi,"")</f>
        <v/>
      </c>
      <c r="I418" s="46"/>
    </row>
    <row r="419" spans="1:13" ht="18.75" x14ac:dyDescent="0.3">
      <c r="D419" s="234"/>
      <c r="E419" s="379" t="s">
        <v>34</v>
      </c>
      <c r="H419" s="233"/>
      <c r="I419" s="46"/>
    </row>
    <row r="421" spans="1:13" x14ac:dyDescent="0.25">
      <c r="A421" s="555" t="s">
        <v>107</v>
      </c>
      <c r="B421" s="555"/>
      <c r="C421" s="555"/>
      <c r="D421" s="555"/>
      <c r="E421" s="555"/>
      <c r="F421" s="555"/>
      <c r="G421" s="555"/>
      <c r="H421" s="555"/>
      <c r="I421" s="555"/>
      <c r="J421" s="555"/>
      <c r="K421" s="2"/>
    </row>
    <row r="422" spans="1:13" x14ac:dyDescent="0.25">
      <c r="A422" s="508" t="str">
        <f>IF(YilDonem&lt;&gt;"",CONCATENATE(YilDonem," dönemine aittir."),"")</f>
        <v/>
      </c>
      <c r="B422" s="508"/>
      <c r="C422" s="508"/>
      <c r="D422" s="508"/>
      <c r="E422" s="508"/>
      <c r="F422" s="508"/>
      <c r="G422" s="508"/>
      <c r="H422" s="508"/>
      <c r="I422" s="508"/>
      <c r="J422" s="508"/>
      <c r="K422" s="2"/>
    </row>
    <row r="423" spans="1:13" ht="15.95" customHeight="1" thickBot="1" x14ac:dyDescent="0.3">
      <c r="A423" s="545" t="s">
        <v>130</v>
      </c>
      <c r="B423" s="545"/>
      <c r="C423" s="545"/>
      <c r="D423" s="545"/>
      <c r="E423" s="545"/>
      <c r="F423" s="545"/>
      <c r="G423" s="545"/>
      <c r="H423" s="545"/>
      <c r="I423" s="545"/>
      <c r="J423" s="545"/>
      <c r="K423" s="2"/>
    </row>
    <row r="424" spans="1:13" ht="31.7" customHeight="1" thickBot="1" x14ac:dyDescent="0.3">
      <c r="A424" s="546" t="s">
        <v>167</v>
      </c>
      <c r="B424" s="547"/>
      <c r="C424" s="547"/>
      <c r="D424" s="548"/>
      <c r="E424" s="546" t="str">
        <f>IF(ProjeNo&gt;0,ProjeNo,"")</f>
        <v/>
      </c>
      <c r="F424" s="547"/>
      <c r="G424" s="547"/>
      <c r="H424" s="547"/>
      <c r="I424" s="547"/>
      <c r="J424" s="548"/>
      <c r="K424" s="2"/>
    </row>
    <row r="425" spans="1:13" ht="45" customHeight="1" thickBot="1" x14ac:dyDescent="0.3">
      <c r="A425" s="549" t="s">
        <v>168</v>
      </c>
      <c r="B425" s="550"/>
      <c r="C425" s="550"/>
      <c r="D425" s="551"/>
      <c r="E425" s="552" t="str">
        <f>IF(ProjeAdi&gt;0,ProjeAdi,"")</f>
        <v/>
      </c>
      <c r="F425" s="553"/>
      <c r="G425" s="553"/>
      <c r="H425" s="553"/>
      <c r="I425" s="553"/>
      <c r="J425" s="554"/>
      <c r="K425" s="2"/>
    </row>
    <row r="426" spans="1:13" ht="30.2" customHeight="1" thickBot="1" x14ac:dyDescent="0.3">
      <c r="A426" s="567" t="s">
        <v>142</v>
      </c>
      <c r="B426" s="568"/>
      <c r="C426" s="568"/>
      <c r="D426" s="569"/>
      <c r="E426" s="552" t="str">
        <f>IF($E$6&lt;&gt;"",$E$6,"")</f>
        <v/>
      </c>
      <c r="F426" s="553"/>
      <c r="G426" s="553"/>
      <c r="H426" s="553"/>
      <c r="I426" s="553"/>
      <c r="J426" s="554"/>
      <c r="K426" s="2"/>
    </row>
    <row r="427" spans="1:13" s="47" customFormat="1" ht="37.15" customHeight="1" x14ac:dyDescent="0.25">
      <c r="A427" s="543" t="s">
        <v>3</v>
      </c>
      <c r="B427" s="543" t="s">
        <v>182</v>
      </c>
      <c r="C427" s="543" t="s">
        <v>183</v>
      </c>
      <c r="D427" s="543" t="s">
        <v>102</v>
      </c>
      <c r="E427" s="543" t="s">
        <v>103</v>
      </c>
      <c r="F427" s="543" t="s">
        <v>108</v>
      </c>
      <c r="G427" s="543" t="s">
        <v>109</v>
      </c>
      <c r="H427" s="543" t="s">
        <v>145</v>
      </c>
      <c r="I427" s="573" t="s">
        <v>35</v>
      </c>
      <c r="J427" s="573" t="s">
        <v>110</v>
      </c>
      <c r="K427" s="63"/>
      <c r="L427" s="71"/>
      <c r="M427" s="71"/>
    </row>
    <row r="428" spans="1:13" ht="18" customHeight="1" thickBot="1" x14ac:dyDescent="0.3">
      <c r="A428" s="559"/>
      <c r="B428" s="544"/>
      <c r="C428" s="544"/>
      <c r="D428" s="559"/>
      <c r="E428" s="559"/>
      <c r="F428" s="559"/>
      <c r="G428" s="559"/>
      <c r="H428" s="559"/>
      <c r="I428" s="574"/>
      <c r="J428" s="574"/>
      <c r="K428" s="2"/>
    </row>
    <row r="429" spans="1:13" ht="18" customHeight="1" x14ac:dyDescent="0.25">
      <c r="A429" s="388">
        <v>241</v>
      </c>
      <c r="B429" s="290"/>
      <c r="C429" s="277"/>
      <c r="D429" s="291"/>
      <c r="E429" s="27"/>
      <c r="F429" s="41"/>
      <c r="G429" s="41"/>
      <c r="H429" s="38"/>
      <c r="I429" s="210" t="str">
        <f>IF(AND(G429&lt;&gt;"",H429&lt;&gt;"",J429&lt;&gt;""),G429*H429,"")</f>
        <v/>
      </c>
      <c r="J429" s="48"/>
      <c r="K429" s="110" t="str">
        <f t="shared" ref="K429:K448" si="24">IF(AND(E429&lt;&gt;"",J429=""),"Stok Çıkış Tarihi Yazılmalıdır.","")</f>
        <v/>
      </c>
    </row>
    <row r="430" spans="1:13" ht="18" customHeight="1" x14ac:dyDescent="0.25">
      <c r="A430" s="390">
        <v>242</v>
      </c>
      <c r="B430" s="292"/>
      <c r="C430" s="278"/>
      <c r="D430" s="293"/>
      <c r="E430" s="19"/>
      <c r="F430" s="20"/>
      <c r="G430" s="20"/>
      <c r="H430" s="43"/>
      <c r="I430" s="219" t="str">
        <f t="shared" ref="I430:I448" si="25">IF(AND(G430&lt;&gt;"",H430&lt;&gt;"",J430&lt;&gt;""),G430*H430,"")</f>
        <v/>
      </c>
      <c r="J430" s="49"/>
      <c r="K430" s="110" t="str">
        <f t="shared" si="24"/>
        <v/>
      </c>
    </row>
    <row r="431" spans="1:13" ht="18" customHeight="1" x14ac:dyDescent="0.25">
      <c r="A431" s="390">
        <v>243</v>
      </c>
      <c r="B431" s="292"/>
      <c r="C431" s="278"/>
      <c r="D431" s="293"/>
      <c r="E431" s="19"/>
      <c r="F431" s="20"/>
      <c r="G431" s="20"/>
      <c r="H431" s="43"/>
      <c r="I431" s="219" t="str">
        <f t="shared" si="25"/>
        <v/>
      </c>
      <c r="J431" s="49"/>
      <c r="K431" s="110" t="str">
        <f t="shared" si="24"/>
        <v/>
      </c>
    </row>
    <row r="432" spans="1:13" ht="18" customHeight="1" x14ac:dyDescent="0.25">
      <c r="A432" s="390">
        <v>244</v>
      </c>
      <c r="B432" s="292"/>
      <c r="C432" s="278"/>
      <c r="D432" s="293"/>
      <c r="E432" s="19"/>
      <c r="F432" s="20"/>
      <c r="G432" s="20"/>
      <c r="H432" s="43"/>
      <c r="I432" s="219" t="str">
        <f t="shared" si="25"/>
        <v/>
      </c>
      <c r="J432" s="49"/>
      <c r="K432" s="110" t="str">
        <f t="shared" si="24"/>
        <v/>
      </c>
    </row>
    <row r="433" spans="1:11" ht="18" customHeight="1" x14ac:dyDescent="0.25">
      <c r="A433" s="390">
        <v>245</v>
      </c>
      <c r="B433" s="292"/>
      <c r="C433" s="278"/>
      <c r="D433" s="293"/>
      <c r="E433" s="19"/>
      <c r="F433" s="20"/>
      <c r="G433" s="20"/>
      <c r="H433" s="43"/>
      <c r="I433" s="219" t="str">
        <f t="shared" si="25"/>
        <v/>
      </c>
      <c r="J433" s="49"/>
      <c r="K433" s="110" t="str">
        <f t="shared" si="24"/>
        <v/>
      </c>
    </row>
    <row r="434" spans="1:11" ht="18" customHeight="1" x14ac:dyDescent="0.25">
      <c r="A434" s="390">
        <v>246</v>
      </c>
      <c r="B434" s="292"/>
      <c r="C434" s="278"/>
      <c r="D434" s="293"/>
      <c r="E434" s="19"/>
      <c r="F434" s="20"/>
      <c r="G434" s="20"/>
      <c r="H434" s="43"/>
      <c r="I434" s="219" t="str">
        <f t="shared" si="25"/>
        <v/>
      </c>
      <c r="J434" s="49"/>
      <c r="K434" s="110" t="str">
        <f t="shared" si="24"/>
        <v/>
      </c>
    </row>
    <row r="435" spans="1:11" ht="18" customHeight="1" x14ac:dyDescent="0.25">
      <c r="A435" s="390">
        <v>247</v>
      </c>
      <c r="B435" s="292"/>
      <c r="C435" s="278"/>
      <c r="D435" s="293"/>
      <c r="E435" s="19"/>
      <c r="F435" s="20"/>
      <c r="G435" s="20"/>
      <c r="H435" s="43"/>
      <c r="I435" s="219" t="str">
        <f t="shared" si="25"/>
        <v/>
      </c>
      <c r="J435" s="49"/>
      <c r="K435" s="110" t="str">
        <f t="shared" si="24"/>
        <v/>
      </c>
    </row>
    <row r="436" spans="1:11" ht="18" customHeight="1" x14ac:dyDescent="0.25">
      <c r="A436" s="390">
        <v>248</v>
      </c>
      <c r="B436" s="292"/>
      <c r="C436" s="278"/>
      <c r="D436" s="293"/>
      <c r="E436" s="19"/>
      <c r="F436" s="20"/>
      <c r="G436" s="20"/>
      <c r="H436" s="43"/>
      <c r="I436" s="219" t="str">
        <f t="shared" si="25"/>
        <v/>
      </c>
      <c r="J436" s="49"/>
      <c r="K436" s="110" t="str">
        <f t="shared" si="24"/>
        <v/>
      </c>
    </row>
    <row r="437" spans="1:11" ht="18" customHeight="1" x14ac:dyDescent="0.25">
      <c r="A437" s="390">
        <v>249</v>
      </c>
      <c r="B437" s="292"/>
      <c r="C437" s="278"/>
      <c r="D437" s="293"/>
      <c r="E437" s="19"/>
      <c r="F437" s="20"/>
      <c r="G437" s="20"/>
      <c r="H437" s="43"/>
      <c r="I437" s="219" t="str">
        <f t="shared" si="25"/>
        <v/>
      </c>
      <c r="J437" s="49"/>
      <c r="K437" s="110" t="str">
        <f t="shared" si="24"/>
        <v/>
      </c>
    </row>
    <row r="438" spans="1:11" ht="18" customHeight="1" x14ac:dyDescent="0.25">
      <c r="A438" s="390">
        <v>250</v>
      </c>
      <c r="B438" s="292"/>
      <c r="C438" s="278"/>
      <c r="D438" s="293"/>
      <c r="E438" s="19"/>
      <c r="F438" s="20"/>
      <c r="G438" s="20"/>
      <c r="H438" s="43"/>
      <c r="I438" s="219" t="str">
        <f t="shared" si="25"/>
        <v/>
      </c>
      <c r="J438" s="49"/>
      <c r="K438" s="110" t="str">
        <f t="shared" si="24"/>
        <v/>
      </c>
    </row>
    <row r="439" spans="1:11" ht="18" customHeight="1" x14ac:dyDescent="0.25">
      <c r="A439" s="390">
        <v>251</v>
      </c>
      <c r="B439" s="292"/>
      <c r="C439" s="278"/>
      <c r="D439" s="293"/>
      <c r="E439" s="19"/>
      <c r="F439" s="20"/>
      <c r="G439" s="20"/>
      <c r="H439" s="43"/>
      <c r="I439" s="219" t="str">
        <f t="shared" si="25"/>
        <v/>
      </c>
      <c r="J439" s="49"/>
      <c r="K439" s="110" t="str">
        <f t="shared" si="24"/>
        <v/>
      </c>
    </row>
    <row r="440" spans="1:11" ht="18" customHeight="1" x14ac:dyDescent="0.25">
      <c r="A440" s="390">
        <v>252</v>
      </c>
      <c r="B440" s="292"/>
      <c r="C440" s="278"/>
      <c r="D440" s="293"/>
      <c r="E440" s="19"/>
      <c r="F440" s="20"/>
      <c r="G440" s="20"/>
      <c r="H440" s="43"/>
      <c r="I440" s="219" t="str">
        <f t="shared" si="25"/>
        <v/>
      </c>
      <c r="J440" s="49"/>
      <c r="K440" s="110" t="str">
        <f t="shared" si="24"/>
        <v/>
      </c>
    </row>
    <row r="441" spans="1:11" ht="18" customHeight="1" x14ac:dyDescent="0.25">
      <c r="A441" s="390">
        <v>253</v>
      </c>
      <c r="B441" s="292"/>
      <c r="C441" s="278"/>
      <c r="D441" s="293"/>
      <c r="E441" s="19"/>
      <c r="F441" s="20"/>
      <c r="G441" s="20"/>
      <c r="H441" s="43"/>
      <c r="I441" s="219" t="str">
        <f t="shared" si="25"/>
        <v/>
      </c>
      <c r="J441" s="49"/>
      <c r="K441" s="110" t="str">
        <f t="shared" si="24"/>
        <v/>
      </c>
    </row>
    <row r="442" spans="1:11" ht="18" customHeight="1" x14ac:dyDescent="0.25">
      <c r="A442" s="390">
        <v>254</v>
      </c>
      <c r="B442" s="292"/>
      <c r="C442" s="278"/>
      <c r="D442" s="293"/>
      <c r="E442" s="19"/>
      <c r="F442" s="20"/>
      <c r="G442" s="20"/>
      <c r="H442" s="43"/>
      <c r="I442" s="219" t="str">
        <f t="shared" si="25"/>
        <v/>
      </c>
      <c r="J442" s="49"/>
      <c r="K442" s="110" t="str">
        <f t="shared" si="24"/>
        <v/>
      </c>
    </row>
    <row r="443" spans="1:11" ht="18" customHeight="1" x14ac:dyDescent="0.25">
      <c r="A443" s="390">
        <v>255</v>
      </c>
      <c r="B443" s="292"/>
      <c r="C443" s="278"/>
      <c r="D443" s="293"/>
      <c r="E443" s="19"/>
      <c r="F443" s="20"/>
      <c r="G443" s="20"/>
      <c r="H443" s="43"/>
      <c r="I443" s="219" t="str">
        <f t="shared" si="25"/>
        <v/>
      </c>
      <c r="J443" s="49"/>
      <c r="K443" s="110" t="str">
        <f t="shared" si="24"/>
        <v/>
      </c>
    </row>
    <row r="444" spans="1:11" ht="18" customHeight="1" x14ac:dyDescent="0.25">
      <c r="A444" s="390">
        <v>256</v>
      </c>
      <c r="B444" s="292"/>
      <c r="C444" s="278"/>
      <c r="D444" s="293"/>
      <c r="E444" s="19"/>
      <c r="F444" s="20"/>
      <c r="G444" s="20"/>
      <c r="H444" s="43"/>
      <c r="I444" s="219" t="str">
        <f t="shared" si="25"/>
        <v/>
      </c>
      <c r="J444" s="49"/>
      <c r="K444" s="110" t="str">
        <f t="shared" si="24"/>
        <v/>
      </c>
    </row>
    <row r="445" spans="1:11" ht="18" customHeight="1" x14ac:dyDescent="0.25">
      <c r="A445" s="390">
        <v>257</v>
      </c>
      <c r="B445" s="292"/>
      <c r="C445" s="278"/>
      <c r="D445" s="293"/>
      <c r="E445" s="19"/>
      <c r="F445" s="20"/>
      <c r="G445" s="20"/>
      <c r="H445" s="43"/>
      <c r="I445" s="219" t="str">
        <f t="shared" si="25"/>
        <v/>
      </c>
      <c r="J445" s="49"/>
      <c r="K445" s="110" t="str">
        <f t="shared" si="24"/>
        <v/>
      </c>
    </row>
    <row r="446" spans="1:11" ht="18" customHeight="1" x14ac:dyDescent="0.25">
      <c r="A446" s="390">
        <v>258</v>
      </c>
      <c r="B446" s="292"/>
      <c r="C446" s="278"/>
      <c r="D446" s="293"/>
      <c r="E446" s="19"/>
      <c r="F446" s="20"/>
      <c r="G446" s="20"/>
      <c r="H446" s="43"/>
      <c r="I446" s="219" t="str">
        <f t="shared" si="25"/>
        <v/>
      </c>
      <c r="J446" s="49"/>
      <c r="K446" s="110" t="str">
        <f t="shared" si="24"/>
        <v/>
      </c>
    </row>
    <row r="447" spans="1:11" ht="18" customHeight="1" x14ac:dyDescent="0.25">
      <c r="A447" s="390">
        <v>259</v>
      </c>
      <c r="B447" s="292"/>
      <c r="C447" s="278"/>
      <c r="D447" s="293"/>
      <c r="E447" s="19"/>
      <c r="F447" s="20"/>
      <c r="G447" s="20"/>
      <c r="H447" s="43"/>
      <c r="I447" s="219" t="str">
        <f t="shared" si="25"/>
        <v/>
      </c>
      <c r="J447" s="49"/>
      <c r="K447" s="110" t="str">
        <f t="shared" si="24"/>
        <v/>
      </c>
    </row>
    <row r="448" spans="1:11" ht="18" customHeight="1" thickBot="1" x14ac:dyDescent="0.3">
      <c r="A448" s="391">
        <v>260</v>
      </c>
      <c r="B448" s="294"/>
      <c r="C448" s="279"/>
      <c r="D448" s="295"/>
      <c r="E448" s="21"/>
      <c r="F448" s="22"/>
      <c r="G448" s="22"/>
      <c r="H448" s="45"/>
      <c r="I448" s="220" t="str">
        <f t="shared" si="25"/>
        <v/>
      </c>
      <c r="J448" s="50"/>
      <c r="K448" s="110" t="str">
        <f t="shared" si="24"/>
        <v/>
      </c>
    </row>
    <row r="449" spans="1:13" ht="18" customHeight="1" thickBot="1" x14ac:dyDescent="0.3">
      <c r="H449" s="376" t="s">
        <v>128</v>
      </c>
      <c r="I449" s="195">
        <f>IF(stok&lt;&gt;"",SUM(I429:I448)+I414,0)</f>
        <v>0</v>
      </c>
      <c r="J449" s="223"/>
      <c r="L449" s="109">
        <f>IF(I449&gt;I414,ROW(A455),0)</f>
        <v>0</v>
      </c>
    </row>
    <row r="451" spans="1:13" ht="30.2" customHeight="1" x14ac:dyDescent="0.25">
      <c r="A451" s="566" t="s">
        <v>139</v>
      </c>
      <c r="B451" s="566"/>
      <c r="C451" s="566"/>
      <c r="D451" s="566"/>
      <c r="E451" s="566"/>
      <c r="F451" s="566"/>
      <c r="G451" s="566"/>
      <c r="H451" s="566"/>
      <c r="I451" s="566"/>
      <c r="J451" s="566"/>
    </row>
    <row r="453" spans="1:13" ht="18.75" x14ac:dyDescent="0.3">
      <c r="A453" s="352" t="s">
        <v>32</v>
      </c>
      <c r="B453" s="233"/>
      <c r="C453" s="233"/>
      <c r="D453" s="354">
        <f ca="1">imzatarihi</f>
        <v>46091</v>
      </c>
      <c r="E453" s="379" t="s">
        <v>33</v>
      </c>
      <c r="F453" s="355" t="str">
        <f>IF(kurulusyetkilisi&gt;0,kurulusyetkilisi,"")</f>
        <v/>
      </c>
      <c r="I453" s="46"/>
    </row>
    <row r="454" spans="1:13" ht="18.75" x14ac:dyDescent="0.3">
      <c r="D454" s="234"/>
      <c r="E454" s="379" t="s">
        <v>34</v>
      </c>
      <c r="H454" s="233"/>
      <c r="I454" s="46"/>
    </row>
    <row r="456" spans="1:13" x14ac:dyDescent="0.25">
      <c r="A456" s="555" t="s">
        <v>107</v>
      </c>
      <c r="B456" s="555"/>
      <c r="C456" s="555"/>
      <c r="D456" s="555"/>
      <c r="E456" s="555"/>
      <c r="F456" s="555"/>
      <c r="G456" s="555"/>
      <c r="H456" s="555"/>
      <c r="I456" s="555"/>
      <c r="J456" s="555"/>
      <c r="K456" s="2"/>
    </row>
    <row r="457" spans="1:13" x14ac:dyDescent="0.25">
      <c r="A457" s="508" t="str">
        <f>IF(YilDonem&lt;&gt;"",CONCATENATE(YilDonem," dönemine aittir."),"")</f>
        <v/>
      </c>
      <c r="B457" s="508"/>
      <c r="C457" s="508"/>
      <c r="D457" s="508"/>
      <c r="E457" s="508"/>
      <c r="F457" s="508"/>
      <c r="G457" s="508"/>
      <c r="H457" s="508"/>
      <c r="I457" s="508"/>
      <c r="J457" s="508"/>
      <c r="K457" s="2"/>
    </row>
    <row r="458" spans="1:13" ht="15.95" customHeight="1" thickBot="1" x14ac:dyDescent="0.3">
      <c r="A458" s="545" t="s">
        <v>130</v>
      </c>
      <c r="B458" s="545"/>
      <c r="C458" s="545"/>
      <c r="D458" s="545"/>
      <c r="E458" s="545"/>
      <c r="F458" s="545"/>
      <c r="G458" s="545"/>
      <c r="H458" s="545"/>
      <c r="I458" s="545"/>
      <c r="J458" s="545"/>
      <c r="K458" s="2"/>
    </row>
    <row r="459" spans="1:13" ht="31.7" customHeight="1" thickBot="1" x14ac:dyDescent="0.3">
      <c r="A459" s="546" t="s">
        <v>167</v>
      </c>
      <c r="B459" s="547"/>
      <c r="C459" s="547"/>
      <c r="D459" s="548"/>
      <c r="E459" s="546" t="str">
        <f>IF(ProjeNo&gt;0,ProjeNo,"")</f>
        <v/>
      </c>
      <c r="F459" s="547"/>
      <c r="G459" s="547"/>
      <c r="H459" s="547"/>
      <c r="I459" s="547"/>
      <c r="J459" s="548"/>
      <c r="K459" s="2"/>
    </row>
    <row r="460" spans="1:13" ht="45" customHeight="1" thickBot="1" x14ac:dyDescent="0.3">
      <c r="A460" s="549" t="s">
        <v>168</v>
      </c>
      <c r="B460" s="550"/>
      <c r="C460" s="550"/>
      <c r="D460" s="551"/>
      <c r="E460" s="552" t="str">
        <f>IF(ProjeAdi&gt;0,ProjeAdi,"")</f>
        <v/>
      </c>
      <c r="F460" s="553"/>
      <c r="G460" s="553"/>
      <c r="H460" s="553"/>
      <c r="I460" s="553"/>
      <c r="J460" s="554"/>
      <c r="K460" s="2"/>
    </row>
    <row r="461" spans="1:13" ht="30.2" customHeight="1" thickBot="1" x14ac:dyDescent="0.3">
      <c r="A461" s="567" t="s">
        <v>142</v>
      </c>
      <c r="B461" s="568"/>
      <c r="C461" s="568"/>
      <c r="D461" s="569"/>
      <c r="E461" s="552" t="str">
        <f>IF($E$6&lt;&gt;"",$E$6,"")</f>
        <v/>
      </c>
      <c r="F461" s="553"/>
      <c r="G461" s="553"/>
      <c r="H461" s="553"/>
      <c r="I461" s="553"/>
      <c r="J461" s="554"/>
      <c r="K461" s="2"/>
    </row>
    <row r="462" spans="1:13" s="47" customFormat="1" ht="37.15" customHeight="1" x14ac:dyDescent="0.25">
      <c r="A462" s="543" t="s">
        <v>3</v>
      </c>
      <c r="B462" s="543" t="s">
        <v>182</v>
      </c>
      <c r="C462" s="543" t="s">
        <v>183</v>
      </c>
      <c r="D462" s="543" t="s">
        <v>102</v>
      </c>
      <c r="E462" s="543" t="s">
        <v>103</v>
      </c>
      <c r="F462" s="543" t="s">
        <v>108</v>
      </c>
      <c r="G462" s="543" t="s">
        <v>109</v>
      </c>
      <c r="H462" s="543" t="s">
        <v>145</v>
      </c>
      <c r="I462" s="573" t="s">
        <v>35</v>
      </c>
      <c r="J462" s="573" t="s">
        <v>110</v>
      </c>
      <c r="K462" s="63"/>
      <c r="L462" s="71"/>
      <c r="M462" s="71"/>
    </row>
    <row r="463" spans="1:13" ht="18" customHeight="1" thickBot="1" x14ac:dyDescent="0.3">
      <c r="A463" s="559"/>
      <c r="B463" s="544"/>
      <c r="C463" s="544"/>
      <c r="D463" s="559"/>
      <c r="E463" s="559"/>
      <c r="F463" s="559"/>
      <c r="G463" s="559"/>
      <c r="H463" s="559"/>
      <c r="I463" s="574"/>
      <c r="J463" s="574"/>
      <c r="K463" s="2"/>
    </row>
    <row r="464" spans="1:13" ht="18" customHeight="1" x14ac:dyDescent="0.25">
      <c r="A464" s="388">
        <v>261</v>
      </c>
      <c r="B464" s="290"/>
      <c r="C464" s="277"/>
      <c r="D464" s="291"/>
      <c r="E464" s="27"/>
      <c r="F464" s="41"/>
      <c r="G464" s="41"/>
      <c r="H464" s="38"/>
      <c r="I464" s="210" t="str">
        <f>IF(AND(G464&lt;&gt;"",H464&lt;&gt;"",J464&lt;&gt;""),G464*H464,"")</f>
        <v/>
      </c>
      <c r="J464" s="48"/>
      <c r="K464" s="110" t="str">
        <f t="shared" ref="K464:K483" si="26">IF(AND(E464&lt;&gt;"",J464=""),"Stok Çıkış Tarihi Yazılmalıdır.","")</f>
        <v/>
      </c>
    </row>
    <row r="465" spans="1:11" ht="18" customHeight="1" x14ac:dyDescent="0.25">
      <c r="A465" s="390">
        <v>262</v>
      </c>
      <c r="B465" s="292"/>
      <c r="C465" s="278"/>
      <c r="D465" s="293"/>
      <c r="E465" s="19"/>
      <c r="F465" s="20"/>
      <c r="G465" s="20"/>
      <c r="H465" s="43"/>
      <c r="I465" s="219" t="str">
        <f t="shared" ref="I465:I483" si="27">IF(AND(G465&lt;&gt;"",H465&lt;&gt;"",J465&lt;&gt;""),G465*H465,"")</f>
        <v/>
      </c>
      <c r="J465" s="49"/>
      <c r="K465" s="110" t="str">
        <f t="shared" si="26"/>
        <v/>
      </c>
    </row>
    <row r="466" spans="1:11" ht="18" customHeight="1" x14ac:dyDescent="0.25">
      <c r="A466" s="390">
        <v>263</v>
      </c>
      <c r="B466" s="292"/>
      <c r="C466" s="278"/>
      <c r="D466" s="293"/>
      <c r="E466" s="19"/>
      <c r="F466" s="20"/>
      <c r="G466" s="20"/>
      <c r="H466" s="43"/>
      <c r="I466" s="219" t="str">
        <f t="shared" si="27"/>
        <v/>
      </c>
      <c r="J466" s="49"/>
      <c r="K466" s="110" t="str">
        <f t="shared" si="26"/>
        <v/>
      </c>
    </row>
    <row r="467" spans="1:11" ht="18" customHeight="1" x14ac:dyDescent="0.25">
      <c r="A467" s="390">
        <v>264</v>
      </c>
      <c r="B467" s="292"/>
      <c r="C467" s="278"/>
      <c r="D467" s="293"/>
      <c r="E467" s="19"/>
      <c r="F467" s="20"/>
      <c r="G467" s="20"/>
      <c r="H467" s="43"/>
      <c r="I467" s="219" t="str">
        <f t="shared" si="27"/>
        <v/>
      </c>
      <c r="J467" s="49"/>
      <c r="K467" s="110" t="str">
        <f t="shared" si="26"/>
        <v/>
      </c>
    </row>
    <row r="468" spans="1:11" ht="18" customHeight="1" x14ac:dyDescent="0.25">
      <c r="A468" s="390">
        <v>265</v>
      </c>
      <c r="B468" s="292"/>
      <c r="C468" s="278"/>
      <c r="D468" s="293"/>
      <c r="E468" s="19"/>
      <c r="F468" s="20"/>
      <c r="G468" s="20"/>
      <c r="H468" s="43"/>
      <c r="I468" s="219" t="str">
        <f t="shared" si="27"/>
        <v/>
      </c>
      <c r="J468" s="49"/>
      <c r="K468" s="110" t="str">
        <f t="shared" si="26"/>
        <v/>
      </c>
    </row>
    <row r="469" spans="1:11" ht="18" customHeight="1" x14ac:dyDescent="0.25">
      <c r="A469" s="390">
        <v>266</v>
      </c>
      <c r="B469" s="292"/>
      <c r="C469" s="278"/>
      <c r="D469" s="293"/>
      <c r="E469" s="19"/>
      <c r="F469" s="20"/>
      <c r="G469" s="20"/>
      <c r="H469" s="43"/>
      <c r="I469" s="219" t="str">
        <f t="shared" si="27"/>
        <v/>
      </c>
      <c r="J469" s="49"/>
      <c r="K469" s="110" t="str">
        <f t="shared" si="26"/>
        <v/>
      </c>
    </row>
    <row r="470" spans="1:11" ht="18" customHeight="1" x14ac:dyDescent="0.25">
      <c r="A470" s="390">
        <v>267</v>
      </c>
      <c r="B470" s="292"/>
      <c r="C470" s="278"/>
      <c r="D470" s="293"/>
      <c r="E470" s="19"/>
      <c r="F470" s="20"/>
      <c r="G470" s="20"/>
      <c r="H470" s="43"/>
      <c r="I470" s="219" t="str">
        <f t="shared" si="27"/>
        <v/>
      </c>
      <c r="J470" s="49"/>
      <c r="K470" s="110" t="str">
        <f t="shared" si="26"/>
        <v/>
      </c>
    </row>
    <row r="471" spans="1:11" ht="18" customHeight="1" x14ac:dyDescent="0.25">
      <c r="A471" s="390">
        <v>268</v>
      </c>
      <c r="B471" s="292"/>
      <c r="C471" s="278"/>
      <c r="D471" s="293"/>
      <c r="E471" s="19"/>
      <c r="F471" s="20"/>
      <c r="G471" s="20"/>
      <c r="H471" s="43"/>
      <c r="I471" s="219" t="str">
        <f t="shared" si="27"/>
        <v/>
      </c>
      <c r="J471" s="49"/>
      <c r="K471" s="110" t="str">
        <f t="shared" si="26"/>
        <v/>
      </c>
    </row>
    <row r="472" spans="1:11" ht="18" customHeight="1" x14ac:dyDescent="0.25">
      <c r="A472" s="390">
        <v>269</v>
      </c>
      <c r="B472" s="292"/>
      <c r="C472" s="278"/>
      <c r="D472" s="293"/>
      <c r="E472" s="19"/>
      <c r="F472" s="20"/>
      <c r="G472" s="20"/>
      <c r="H472" s="43"/>
      <c r="I472" s="219" t="str">
        <f t="shared" si="27"/>
        <v/>
      </c>
      <c r="J472" s="49"/>
      <c r="K472" s="110" t="str">
        <f t="shared" si="26"/>
        <v/>
      </c>
    </row>
    <row r="473" spans="1:11" ht="18" customHeight="1" x14ac:dyDescent="0.25">
      <c r="A473" s="390">
        <v>270</v>
      </c>
      <c r="B473" s="292"/>
      <c r="C473" s="278"/>
      <c r="D473" s="293"/>
      <c r="E473" s="19"/>
      <c r="F473" s="20"/>
      <c r="G473" s="20"/>
      <c r="H473" s="43"/>
      <c r="I473" s="219" t="str">
        <f t="shared" si="27"/>
        <v/>
      </c>
      <c r="J473" s="49"/>
      <c r="K473" s="110" t="str">
        <f t="shared" si="26"/>
        <v/>
      </c>
    </row>
    <row r="474" spans="1:11" ht="18" customHeight="1" x14ac:dyDescent="0.25">
      <c r="A474" s="390">
        <v>271</v>
      </c>
      <c r="B474" s="292"/>
      <c r="C474" s="278"/>
      <c r="D474" s="293"/>
      <c r="E474" s="19"/>
      <c r="F474" s="20"/>
      <c r="G474" s="20"/>
      <c r="H474" s="43"/>
      <c r="I474" s="219" t="str">
        <f t="shared" si="27"/>
        <v/>
      </c>
      <c r="J474" s="49"/>
      <c r="K474" s="110" t="str">
        <f t="shared" si="26"/>
        <v/>
      </c>
    </row>
    <row r="475" spans="1:11" ht="18" customHeight="1" x14ac:dyDescent="0.25">
      <c r="A475" s="390">
        <v>272</v>
      </c>
      <c r="B475" s="292"/>
      <c r="C475" s="278"/>
      <c r="D475" s="293"/>
      <c r="E475" s="19"/>
      <c r="F475" s="20"/>
      <c r="G475" s="20"/>
      <c r="H475" s="43"/>
      <c r="I475" s="219" t="str">
        <f t="shared" si="27"/>
        <v/>
      </c>
      <c r="J475" s="49"/>
      <c r="K475" s="110" t="str">
        <f t="shared" si="26"/>
        <v/>
      </c>
    </row>
    <row r="476" spans="1:11" ht="18" customHeight="1" x14ac:dyDescent="0.25">
      <c r="A476" s="390">
        <v>273</v>
      </c>
      <c r="B476" s="292"/>
      <c r="C476" s="278"/>
      <c r="D476" s="293"/>
      <c r="E476" s="19"/>
      <c r="F476" s="20"/>
      <c r="G476" s="20"/>
      <c r="H476" s="43"/>
      <c r="I476" s="219" t="str">
        <f t="shared" si="27"/>
        <v/>
      </c>
      <c r="J476" s="49"/>
      <c r="K476" s="110" t="str">
        <f t="shared" si="26"/>
        <v/>
      </c>
    </row>
    <row r="477" spans="1:11" ht="18" customHeight="1" x14ac:dyDescent="0.25">
      <c r="A477" s="390">
        <v>274</v>
      </c>
      <c r="B477" s="292"/>
      <c r="C477" s="278"/>
      <c r="D477" s="293"/>
      <c r="E477" s="19"/>
      <c r="F477" s="20"/>
      <c r="G477" s="20"/>
      <c r="H477" s="43"/>
      <c r="I477" s="219" t="str">
        <f t="shared" si="27"/>
        <v/>
      </c>
      <c r="J477" s="49"/>
      <c r="K477" s="110" t="str">
        <f t="shared" si="26"/>
        <v/>
      </c>
    </row>
    <row r="478" spans="1:11" ht="18" customHeight="1" x14ac:dyDescent="0.25">
      <c r="A478" s="390">
        <v>275</v>
      </c>
      <c r="B478" s="292"/>
      <c r="C478" s="278"/>
      <c r="D478" s="293"/>
      <c r="E478" s="19"/>
      <c r="F478" s="20"/>
      <c r="G478" s="20"/>
      <c r="H478" s="43"/>
      <c r="I478" s="219" t="str">
        <f t="shared" si="27"/>
        <v/>
      </c>
      <c r="J478" s="49"/>
      <c r="K478" s="110" t="str">
        <f t="shared" si="26"/>
        <v/>
      </c>
    </row>
    <row r="479" spans="1:11" ht="18" customHeight="1" x14ac:dyDescent="0.25">
      <c r="A479" s="390">
        <v>276</v>
      </c>
      <c r="B479" s="292"/>
      <c r="C479" s="278"/>
      <c r="D479" s="293"/>
      <c r="E479" s="19"/>
      <c r="F479" s="20"/>
      <c r="G479" s="20"/>
      <c r="H479" s="43"/>
      <c r="I479" s="219" t="str">
        <f t="shared" si="27"/>
        <v/>
      </c>
      <c r="J479" s="49"/>
      <c r="K479" s="110" t="str">
        <f t="shared" si="26"/>
        <v/>
      </c>
    </row>
    <row r="480" spans="1:11" ht="18" customHeight="1" x14ac:dyDescent="0.25">
      <c r="A480" s="390">
        <v>277</v>
      </c>
      <c r="B480" s="292"/>
      <c r="C480" s="278"/>
      <c r="D480" s="293"/>
      <c r="E480" s="19"/>
      <c r="F480" s="20"/>
      <c r="G480" s="20"/>
      <c r="H480" s="43"/>
      <c r="I480" s="219" t="str">
        <f t="shared" si="27"/>
        <v/>
      </c>
      <c r="J480" s="49"/>
      <c r="K480" s="110" t="str">
        <f t="shared" si="26"/>
        <v/>
      </c>
    </row>
    <row r="481" spans="1:12" ht="18" customHeight="1" x14ac:dyDescent="0.25">
      <c r="A481" s="390">
        <v>278</v>
      </c>
      <c r="B481" s="292"/>
      <c r="C481" s="278"/>
      <c r="D481" s="293"/>
      <c r="E481" s="19"/>
      <c r="F481" s="20"/>
      <c r="G481" s="20"/>
      <c r="H481" s="43"/>
      <c r="I481" s="219" t="str">
        <f t="shared" si="27"/>
        <v/>
      </c>
      <c r="J481" s="49"/>
      <c r="K481" s="110" t="str">
        <f t="shared" si="26"/>
        <v/>
      </c>
    </row>
    <row r="482" spans="1:12" ht="18" customHeight="1" x14ac:dyDescent="0.25">
      <c r="A482" s="390">
        <v>279</v>
      </c>
      <c r="B482" s="292"/>
      <c r="C482" s="278"/>
      <c r="D482" s="293"/>
      <c r="E482" s="19"/>
      <c r="F482" s="20"/>
      <c r="G482" s="20"/>
      <c r="H482" s="43"/>
      <c r="I482" s="219" t="str">
        <f t="shared" si="27"/>
        <v/>
      </c>
      <c r="J482" s="49"/>
      <c r="K482" s="110" t="str">
        <f t="shared" si="26"/>
        <v/>
      </c>
    </row>
    <row r="483" spans="1:12" ht="18" customHeight="1" thickBot="1" x14ac:dyDescent="0.3">
      <c r="A483" s="391">
        <v>280</v>
      </c>
      <c r="B483" s="294"/>
      <c r="C483" s="279"/>
      <c r="D483" s="295"/>
      <c r="E483" s="21"/>
      <c r="F483" s="22"/>
      <c r="G483" s="22"/>
      <c r="H483" s="45"/>
      <c r="I483" s="220" t="str">
        <f t="shared" si="27"/>
        <v/>
      </c>
      <c r="J483" s="50"/>
      <c r="K483" s="110" t="str">
        <f t="shared" si="26"/>
        <v/>
      </c>
    </row>
    <row r="484" spans="1:12" ht="18" customHeight="1" thickBot="1" x14ac:dyDescent="0.3">
      <c r="H484" s="376" t="s">
        <v>128</v>
      </c>
      <c r="I484" s="195">
        <f>IF(stok&lt;&gt;"",SUM(I464:I483)+I449,0)</f>
        <v>0</v>
      </c>
      <c r="J484" s="223"/>
      <c r="L484" s="109">
        <f>IF(I484&gt;I449,ROW(A490),0)</f>
        <v>0</v>
      </c>
    </row>
    <row r="486" spans="1:12" ht="30.2" customHeight="1" x14ac:dyDescent="0.25">
      <c r="A486" s="566" t="s">
        <v>139</v>
      </c>
      <c r="B486" s="566"/>
      <c r="C486" s="566"/>
      <c r="D486" s="566"/>
      <c r="E486" s="566"/>
      <c r="F486" s="566"/>
      <c r="G486" s="566"/>
      <c r="H486" s="566"/>
      <c r="I486" s="566"/>
      <c r="J486" s="566"/>
    </row>
    <row r="488" spans="1:12" ht="18.75" x14ac:dyDescent="0.3">
      <c r="A488" s="352" t="s">
        <v>32</v>
      </c>
      <c r="B488" s="233"/>
      <c r="C488" s="233"/>
      <c r="D488" s="354">
        <f ca="1">imzatarihi</f>
        <v>46091</v>
      </c>
      <c r="E488" s="379" t="s">
        <v>33</v>
      </c>
      <c r="F488" s="355" t="str">
        <f>IF(kurulusyetkilisi&gt;0,kurulusyetkilisi,"")</f>
        <v/>
      </c>
      <c r="I488" s="46"/>
    </row>
    <row r="489" spans="1:12" ht="18.75" x14ac:dyDescent="0.3">
      <c r="D489" s="234"/>
      <c r="E489" s="379" t="s">
        <v>34</v>
      </c>
      <c r="H489" s="233"/>
      <c r="I489" s="46"/>
    </row>
    <row r="491" spans="1:12" x14ac:dyDescent="0.25">
      <c r="A491" s="555" t="s">
        <v>107</v>
      </c>
      <c r="B491" s="555"/>
      <c r="C491" s="555"/>
      <c r="D491" s="555"/>
      <c r="E491" s="555"/>
      <c r="F491" s="555"/>
      <c r="G491" s="555"/>
      <c r="H491" s="555"/>
      <c r="I491" s="555"/>
      <c r="J491" s="555"/>
      <c r="K491" s="2"/>
    </row>
    <row r="492" spans="1:12" x14ac:dyDescent="0.25">
      <c r="A492" s="508" t="str">
        <f>IF(YilDonem&lt;&gt;"",CONCATENATE(YilDonem," dönemine aittir."),"")</f>
        <v/>
      </c>
      <c r="B492" s="508"/>
      <c r="C492" s="508"/>
      <c r="D492" s="508"/>
      <c r="E492" s="508"/>
      <c r="F492" s="508"/>
      <c r="G492" s="508"/>
      <c r="H492" s="508"/>
      <c r="I492" s="508"/>
      <c r="J492" s="508"/>
      <c r="K492" s="2"/>
    </row>
    <row r="493" spans="1:12" ht="15.95" customHeight="1" thickBot="1" x14ac:dyDescent="0.3">
      <c r="A493" s="545" t="s">
        <v>130</v>
      </c>
      <c r="B493" s="545"/>
      <c r="C493" s="545"/>
      <c r="D493" s="545"/>
      <c r="E493" s="545"/>
      <c r="F493" s="545"/>
      <c r="G493" s="545"/>
      <c r="H493" s="545"/>
      <c r="I493" s="545"/>
      <c r="J493" s="545"/>
      <c r="K493" s="2"/>
    </row>
    <row r="494" spans="1:12" ht="31.7" customHeight="1" thickBot="1" x14ac:dyDescent="0.3">
      <c r="A494" s="546" t="s">
        <v>167</v>
      </c>
      <c r="B494" s="547"/>
      <c r="C494" s="547"/>
      <c r="D494" s="548"/>
      <c r="E494" s="546" t="str">
        <f>IF(ProjeNo&gt;0,ProjeNo,"")</f>
        <v/>
      </c>
      <c r="F494" s="547"/>
      <c r="G494" s="547"/>
      <c r="H494" s="547"/>
      <c r="I494" s="547"/>
      <c r="J494" s="548"/>
      <c r="K494" s="2"/>
    </row>
    <row r="495" spans="1:12" ht="45" customHeight="1" thickBot="1" x14ac:dyDescent="0.3">
      <c r="A495" s="549" t="s">
        <v>168</v>
      </c>
      <c r="B495" s="550"/>
      <c r="C495" s="550"/>
      <c r="D495" s="551"/>
      <c r="E495" s="552" t="str">
        <f>IF(ProjeAdi&gt;0,ProjeAdi,"")</f>
        <v/>
      </c>
      <c r="F495" s="553"/>
      <c r="G495" s="553"/>
      <c r="H495" s="553"/>
      <c r="I495" s="553"/>
      <c r="J495" s="554"/>
      <c r="K495" s="2"/>
    </row>
    <row r="496" spans="1:12" ht="30.2" customHeight="1" thickBot="1" x14ac:dyDescent="0.3">
      <c r="A496" s="567" t="s">
        <v>142</v>
      </c>
      <c r="B496" s="568"/>
      <c r="C496" s="568"/>
      <c r="D496" s="569"/>
      <c r="E496" s="552" t="str">
        <f>IF($E$6&lt;&gt;"",$E$6,"")</f>
        <v/>
      </c>
      <c r="F496" s="553"/>
      <c r="G496" s="553"/>
      <c r="H496" s="553"/>
      <c r="I496" s="553"/>
      <c r="J496" s="554"/>
      <c r="K496" s="2"/>
    </row>
    <row r="497" spans="1:13" s="47" customFormat="1" ht="37.15" customHeight="1" x14ac:dyDescent="0.25">
      <c r="A497" s="543" t="s">
        <v>3</v>
      </c>
      <c r="B497" s="543" t="s">
        <v>182</v>
      </c>
      <c r="C497" s="543" t="s">
        <v>183</v>
      </c>
      <c r="D497" s="543" t="s">
        <v>102</v>
      </c>
      <c r="E497" s="543" t="s">
        <v>103</v>
      </c>
      <c r="F497" s="543" t="s">
        <v>108</v>
      </c>
      <c r="G497" s="543" t="s">
        <v>109</v>
      </c>
      <c r="H497" s="543" t="s">
        <v>145</v>
      </c>
      <c r="I497" s="573" t="s">
        <v>35</v>
      </c>
      <c r="J497" s="573" t="s">
        <v>110</v>
      </c>
      <c r="K497" s="63"/>
      <c r="L497" s="71"/>
      <c r="M497" s="71"/>
    </row>
    <row r="498" spans="1:13" ht="18" customHeight="1" thickBot="1" x14ac:dyDescent="0.3">
      <c r="A498" s="559"/>
      <c r="B498" s="544"/>
      <c r="C498" s="544"/>
      <c r="D498" s="559"/>
      <c r="E498" s="559"/>
      <c r="F498" s="559"/>
      <c r="G498" s="559"/>
      <c r="H498" s="559"/>
      <c r="I498" s="574"/>
      <c r="J498" s="574"/>
      <c r="K498" s="2"/>
    </row>
    <row r="499" spans="1:13" ht="18" customHeight="1" x14ac:dyDescent="0.25">
      <c r="A499" s="388">
        <v>281</v>
      </c>
      <c r="B499" s="290"/>
      <c r="C499" s="277"/>
      <c r="D499" s="291"/>
      <c r="E499" s="27"/>
      <c r="F499" s="41"/>
      <c r="G499" s="41"/>
      <c r="H499" s="38"/>
      <c r="I499" s="210" t="str">
        <f>IF(AND(G499&lt;&gt;"",H499&lt;&gt;"",J499&lt;&gt;""),G499*H499,"")</f>
        <v/>
      </c>
      <c r="J499" s="48"/>
      <c r="K499" s="110" t="str">
        <f t="shared" ref="K499:K518" si="28">IF(AND(E499&lt;&gt;"",J499=""),"Stok Çıkış Tarihi Yazılmalıdır.","")</f>
        <v/>
      </c>
    </row>
    <row r="500" spans="1:13" ht="18" customHeight="1" x14ac:dyDescent="0.25">
      <c r="A500" s="390">
        <v>282</v>
      </c>
      <c r="B500" s="292"/>
      <c r="C500" s="278"/>
      <c r="D500" s="293"/>
      <c r="E500" s="19"/>
      <c r="F500" s="20"/>
      <c r="G500" s="20"/>
      <c r="H500" s="43"/>
      <c r="I500" s="219" t="str">
        <f t="shared" ref="I500:I518" si="29">IF(AND(G500&lt;&gt;"",H500&lt;&gt;"",J500&lt;&gt;""),G500*H500,"")</f>
        <v/>
      </c>
      <c r="J500" s="49"/>
      <c r="K500" s="110" t="str">
        <f t="shared" si="28"/>
        <v/>
      </c>
    </row>
    <row r="501" spans="1:13" ht="18" customHeight="1" x14ac:dyDescent="0.25">
      <c r="A501" s="390">
        <v>283</v>
      </c>
      <c r="B501" s="292"/>
      <c r="C501" s="278"/>
      <c r="D501" s="293"/>
      <c r="E501" s="19"/>
      <c r="F501" s="20"/>
      <c r="G501" s="20"/>
      <c r="H501" s="43"/>
      <c r="I501" s="219" t="str">
        <f t="shared" si="29"/>
        <v/>
      </c>
      <c r="J501" s="49"/>
      <c r="K501" s="110" t="str">
        <f t="shared" si="28"/>
        <v/>
      </c>
    </row>
    <row r="502" spans="1:13" ht="18" customHeight="1" x14ac:dyDescent="0.25">
      <c r="A502" s="390">
        <v>284</v>
      </c>
      <c r="B502" s="292"/>
      <c r="C502" s="278"/>
      <c r="D502" s="293"/>
      <c r="E502" s="19"/>
      <c r="F502" s="20"/>
      <c r="G502" s="20"/>
      <c r="H502" s="43"/>
      <c r="I502" s="219" t="str">
        <f t="shared" si="29"/>
        <v/>
      </c>
      <c r="J502" s="49"/>
      <c r="K502" s="110" t="str">
        <f t="shared" si="28"/>
        <v/>
      </c>
    </row>
    <row r="503" spans="1:13" ht="18" customHeight="1" x14ac:dyDescent="0.25">
      <c r="A503" s="390">
        <v>285</v>
      </c>
      <c r="B503" s="292"/>
      <c r="C503" s="278"/>
      <c r="D503" s="293"/>
      <c r="E503" s="19"/>
      <c r="F503" s="20"/>
      <c r="G503" s="20"/>
      <c r="H503" s="43"/>
      <c r="I503" s="219" t="str">
        <f t="shared" si="29"/>
        <v/>
      </c>
      <c r="J503" s="49"/>
      <c r="K503" s="110" t="str">
        <f t="shared" si="28"/>
        <v/>
      </c>
    </row>
    <row r="504" spans="1:13" ht="18" customHeight="1" x14ac:dyDescent="0.25">
      <c r="A504" s="390">
        <v>286</v>
      </c>
      <c r="B504" s="292"/>
      <c r="C504" s="278"/>
      <c r="D504" s="293"/>
      <c r="E504" s="19"/>
      <c r="F504" s="20"/>
      <c r="G504" s="20"/>
      <c r="H504" s="43"/>
      <c r="I504" s="219" t="str">
        <f t="shared" si="29"/>
        <v/>
      </c>
      <c r="J504" s="49"/>
      <c r="K504" s="110" t="str">
        <f t="shared" si="28"/>
        <v/>
      </c>
    </row>
    <row r="505" spans="1:13" ht="18" customHeight="1" x14ac:dyDescent="0.25">
      <c r="A505" s="390">
        <v>287</v>
      </c>
      <c r="B505" s="292"/>
      <c r="C505" s="278"/>
      <c r="D505" s="293"/>
      <c r="E505" s="19"/>
      <c r="F505" s="20"/>
      <c r="G505" s="20"/>
      <c r="H505" s="43"/>
      <c r="I505" s="219" t="str">
        <f t="shared" si="29"/>
        <v/>
      </c>
      <c r="J505" s="49"/>
      <c r="K505" s="110" t="str">
        <f t="shared" si="28"/>
        <v/>
      </c>
    </row>
    <row r="506" spans="1:13" ht="18" customHeight="1" x14ac:dyDescent="0.25">
      <c r="A506" s="390">
        <v>288</v>
      </c>
      <c r="B506" s="292"/>
      <c r="C506" s="278"/>
      <c r="D506" s="293"/>
      <c r="E506" s="19"/>
      <c r="F506" s="20"/>
      <c r="G506" s="20"/>
      <c r="H506" s="43"/>
      <c r="I506" s="219" t="str">
        <f t="shared" si="29"/>
        <v/>
      </c>
      <c r="J506" s="49"/>
      <c r="K506" s="110" t="str">
        <f t="shared" si="28"/>
        <v/>
      </c>
    </row>
    <row r="507" spans="1:13" ht="18" customHeight="1" x14ac:dyDescent="0.25">
      <c r="A507" s="390">
        <v>289</v>
      </c>
      <c r="B507" s="292"/>
      <c r="C507" s="278"/>
      <c r="D507" s="293"/>
      <c r="E507" s="19"/>
      <c r="F507" s="20"/>
      <c r="G507" s="20"/>
      <c r="H507" s="43"/>
      <c r="I507" s="219" t="str">
        <f t="shared" si="29"/>
        <v/>
      </c>
      <c r="J507" s="49"/>
      <c r="K507" s="110" t="str">
        <f t="shared" si="28"/>
        <v/>
      </c>
    </row>
    <row r="508" spans="1:13" ht="18" customHeight="1" x14ac:dyDescent="0.25">
      <c r="A508" s="390">
        <v>290</v>
      </c>
      <c r="B508" s="292"/>
      <c r="C508" s="278"/>
      <c r="D508" s="293"/>
      <c r="E508" s="19"/>
      <c r="F508" s="20"/>
      <c r="G508" s="20"/>
      <c r="H508" s="43"/>
      <c r="I508" s="219" t="str">
        <f t="shared" si="29"/>
        <v/>
      </c>
      <c r="J508" s="49"/>
      <c r="K508" s="110" t="str">
        <f t="shared" si="28"/>
        <v/>
      </c>
    </row>
    <row r="509" spans="1:13" ht="18" customHeight="1" x14ac:dyDescent="0.25">
      <c r="A509" s="390">
        <v>291</v>
      </c>
      <c r="B509" s="292"/>
      <c r="C509" s="278"/>
      <c r="D509" s="293"/>
      <c r="E509" s="19"/>
      <c r="F509" s="20"/>
      <c r="G509" s="20"/>
      <c r="H509" s="43"/>
      <c r="I509" s="219" t="str">
        <f t="shared" si="29"/>
        <v/>
      </c>
      <c r="J509" s="49"/>
      <c r="K509" s="110" t="str">
        <f t="shared" si="28"/>
        <v/>
      </c>
    </row>
    <row r="510" spans="1:13" ht="18" customHeight="1" x14ac:dyDescent="0.25">
      <c r="A510" s="390">
        <v>292</v>
      </c>
      <c r="B510" s="292"/>
      <c r="C510" s="278"/>
      <c r="D510" s="293"/>
      <c r="E510" s="19"/>
      <c r="F510" s="20"/>
      <c r="G510" s="20"/>
      <c r="H510" s="43"/>
      <c r="I510" s="219" t="str">
        <f t="shared" si="29"/>
        <v/>
      </c>
      <c r="J510" s="49"/>
      <c r="K510" s="110" t="str">
        <f t="shared" si="28"/>
        <v/>
      </c>
    </row>
    <row r="511" spans="1:13" ht="18" customHeight="1" x14ac:dyDescent="0.25">
      <c r="A511" s="390">
        <v>293</v>
      </c>
      <c r="B511" s="292"/>
      <c r="C511" s="278"/>
      <c r="D511" s="293"/>
      <c r="E511" s="19"/>
      <c r="F511" s="20"/>
      <c r="G511" s="20"/>
      <c r="H511" s="43"/>
      <c r="I511" s="219" t="str">
        <f t="shared" si="29"/>
        <v/>
      </c>
      <c r="J511" s="49"/>
      <c r="K511" s="110" t="str">
        <f t="shared" si="28"/>
        <v/>
      </c>
    </row>
    <row r="512" spans="1:13" ht="18" customHeight="1" x14ac:dyDescent="0.25">
      <c r="A512" s="390">
        <v>294</v>
      </c>
      <c r="B512" s="292"/>
      <c r="C512" s="278"/>
      <c r="D512" s="293"/>
      <c r="E512" s="19"/>
      <c r="F512" s="20"/>
      <c r="G512" s="20"/>
      <c r="H512" s="43"/>
      <c r="I512" s="219" t="str">
        <f t="shared" si="29"/>
        <v/>
      </c>
      <c r="J512" s="49"/>
      <c r="K512" s="110" t="str">
        <f t="shared" si="28"/>
        <v/>
      </c>
    </row>
    <row r="513" spans="1:12" ht="18" customHeight="1" x14ac:dyDescent="0.25">
      <c r="A513" s="390">
        <v>295</v>
      </c>
      <c r="B513" s="292"/>
      <c r="C513" s="278"/>
      <c r="D513" s="293"/>
      <c r="E513" s="19"/>
      <c r="F513" s="20"/>
      <c r="G513" s="20"/>
      <c r="H513" s="43"/>
      <c r="I513" s="219" t="str">
        <f t="shared" si="29"/>
        <v/>
      </c>
      <c r="J513" s="49"/>
      <c r="K513" s="110" t="str">
        <f t="shared" si="28"/>
        <v/>
      </c>
    </row>
    <row r="514" spans="1:12" ht="18" customHeight="1" x14ac:dyDescent="0.25">
      <c r="A514" s="390">
        <v>296</v>
      </c>
      <c r="B514" s="292"/>
      <c r="C514" s="278"/>
      <c r="D514" s="293"/>
      <c r="E514" s="19"/>
      <c r="F514" s="20"/>
      <c r="G514" s="20"/>
      <c r="H514" s="43"/>
      <c r="I514" s="219" t="str">
        <f t="shared" si="29"/>
        <v/>
      </c>
      <c r="J514" s="49"/>
      <c r="K514" s="110" t="str">
        <f t="shared" si="28"/>
        <v/>
      </c>
    </row>
    <row r="515" spans="1:12" ht="18" customHeight="1" x14ac:dyDescent="0.25">
      <c r="A515" s="390">
        <v>297</v>
      </c>
      <c r="B515" s="292"/>
      <c r="C515" s="278"/>
      <c r="D515" s="293"/>
      <c r="E515" s="19"/>
      <c r="F515" s="20"/>
      <c r="G515" s="20"/>
      <c r="H515" s="43"/>
      <c r="I515" s="219" t="str">
        <f t="shared" si="29"/>
        <v/>
      </c>
      <c r="J515" s="49"/>
      <c r="K515" s="110" t="str">
        <f t="shared" si="28"/>
        <v/>
      </c>
    </row>
    <row r="516" spans="1:12" ht="18" customHeight="1" x14ac:dyDescent="0.25">
      <c r="A516" s="390">
        <v>298</v>
      </c>
      <c r="B516" s="292"/>
      <c r="C516" s="278"/>
      <c r="D516" s="293"/>
      <c r="E516" s="19"/>
      <c r="F516" s="20"/>
      <c r="G516" s="20"/>
      <c r="H516" s="43"/>
      <c r="I516" s="219" t="str">
        <f t="shared" si="29"/>
        <v/>
      </c>
      <c r="J516" s="49"/>
      <c r="K516" s="110" t="str">
        <f t="shared" si="28"/>
        <v/>
      </c>
    </row>
    <row r="517" spans="1:12" ht="18" customHeight="1" x14ac:dyDescent="0.25">
      <c r="A517" s="390">
        <v>299</v>
      </c>
      <c r="B517" s="292"/>
      <c r="C517" s="278"/>
      <c r="D517" s="293"/>
      <c r="E517" s="19"/>
      <c r="F517" s="20"/>
      <c r="G517" s="20"/>
      <c r="H517" s="43"/>
      <c r="I517" s="219" t="str">
        <f t="shared" si="29"/>
        <v/>
      </c>
      <c r="J517" s="49"/>
      <c r="K517" s="110" t="str">
        <f t="shared" si="28"/>
        <v/>
      </c>
    </row>
    <row r="518" spans="1:12" ht="18" customHeight="1" thickBot="1" x14ac:dyDescent="0.3">
      <c r="A518" s="391">
        <v>300</v>
      </c>
      <c r="B518" s="294"/>
      <c r="C518" s="279"/>
      <c r="D518" s="295"/>
      <c r="E518" s="21"/>
      <c r="F518" s="22"/>
      <c r="G518" s="22"/>
      <c r="H518" s="45"/>
      <c r="I518" s="220" t="str">
        <f t="shared" si="29"/>
        <v/>
      </c>
      <c r="J518" s="50"/>
      <c r="K518" s="110" t="str">
        <f t="shared" si="28"/>
        <v/>
      </c>
    </row>
    <row r="519" spans="1:12" ht="18" customHeight="1" thickBot="1" x14ac:dyDescent="0.3">
      <c r="H519" s="376" t="s">
        <v>128</v>
      </c>
      <c r="I519" s="195">
        <f>IF(stok&lt;&gt;"",SUM(I499:I518)+I484,0)</f>
        <v>0</v>
      </c>
      <c r="J519" s="223"/>
      <c r="L519" s="109">
        <f>IF(I519&gt;I484,ROW(A525),0)</f>
        <v>0</v>
      </c>
    </row>
    <row r="521" spans="1:12" ht="30.2" customHeight="1" x14ac:dyDescent="0.25">
      <c r="A521" s="566" t="s">
        <v>139</v>
      </c>
      <c r="B521" s="566"/>
      <c r="C521" s="566"/>
      <c r="D521" s="566"/>
      <c r="E521" s="566"/>
      <c r="F521" s="566"/>
      <c r="G521" s="566"/>
      <c r="H521" s="566"/>
      <c r="I521" s="566"/>
      <c r="J521" s="566"/>
    </row>
    <row r="523" spans="1:12" ht="18.75" x14ac:dyDescent="0.3">
      <c r="A523" s="352" t="s">
        <v>32</v>
      </c>
      <c r="B523" s="233"/>
      <c r="C523" s="233"/>
      <c r="D523" s="354">
        <f ca="1">imzatarihi</f>
        <v>46091</v>
      </c>
      <c r="E523" s="379" t="s">
        <v>33</v>
      </c>
      <c r="F523" s="355" t="str">
        <f>IF(kurulusyetkilisi&gt;0,kurulusyetkilisi,"")</f>
        <v/>
      </c>
      <c r="I523" s="46"/>
    </row>
    <row r="524" spans="1:12" ht="18.75" x14ac:dyDescent="0.3">
      <c r="D524" s="234"/>
      <c r="E524" s="379" t="s">
        <v>34</v>
      </c>
      <c r="H524" s="233"/>
      <c r="I524" s="46"/>
    </row>
    <row r="526" spans="1:12" x14ac:dyDescent="0.25">
      <c r="A526" s="555" t="s">
        <v>107</v>
      </c>
      <c r="B526" s="555"/>
      <c r="C526" s="555"/>
      <c r="D526" s="555"/>
      <c r="E526" s="555"/>
      <c r="F526" s="555"/>
      <c r="G526" s="555"/>
      <c r="H526" s="555"/>
      <c r="I526" s="555"/>
      <c r="J526" s="555"/>
      <c r="K526" s="2"/>
    </row>
    <row r="527" spans="1:12" x14ac:dyDescent="0.25">
      <c r="A527" s="508" t="str">
        <f>IF(YilDonem&lt;&gt;"",CONCATENATE(YilDonem," dönemine aittir."),"")</f>
        <v/>
      </c>
      <c r="B527" s="508"/>
      <c r="C527" s="508"/>
      <c r="D527" s="508"/>
      <c r="E527" s="508"/>
      <c r="F527" s="508"/>
      <c r="G527" s="508"/>
      <c r="H527" s="508"/>
      <c r="I527" s="508"/>
      <c r="J527" s="508"/>
      <c r="K527" s="2"/>
    </row>
    <row r="528" spans="1:12" ht="15.95" customHeight="1" thickBot="1" x14ac:dyDescent="0.3">
      <c r="A528" s="545" t="s">
        <v>130</v>
      </c>
      <c r="B528" s="545"/>
      <c r="C528" s="545"/>
      <c r="D528" s="545"/>
      <c r="E528" s="545"/>
      <c r="F528" s="545"/>
      <c r="G528" s="545"/>
      <c r="H528" s="545"/>
      <c r="I528" s="545"/>
      <c r="J528" s="545"/>
      <c r="K528" s="2"/>
    </row>
    <row r="529" spans="1:13" ht="31.7" customHeight="1" thickBot="1" x14ac:dyDescent="0.3">
      <c r="A529" s="546" t="s">
        <v>167</v>
      </c>
      <c r="B529" s="547"/>
      <c r="C529" s="547"/>
      <c r="D529" s="548"/>
      <c r="E529" s="546" t="str">
        <f>IF(ProjeNo&gt;0,ProjeNo,"")</f>
        <v/>
      </c>
      <c r="F529" s="547"/>
      <c r="G529" s="547"/>
      <c r="H529" s="547"/>
      <c r="I529" s="547"/>
      <c r="J529" s="548"/>
      <c r="K529" s="2"/>
    </row>
    <row r="530" spans="1:13" ht="45" customHeight="1" thickBot="1" x14ac:dyDescent="0.3">
      <c r="A530" s="549" t="s">
        <v>168</v>
      </c>
      <c r="B530" s="550"/>
      <c r="C530" s="550"/>
      <c r="D530" s="551"/>
      <c r="E530" s="552" t="str">
        <f>IF(ProjeAdi&gt;0,ProjeAdi,"")</f>
        <v/>
      </c>
      <c r="F530" s="553"/>
      <c r="G530" s="553"/>
      <c r="H530" s="553"/>
      <c r="I530" s="553"/>
      <c r="J530" s="554"/>
      <c r="K530" s="2"/>
    </row>
    <row r="531" spans="1:13" ht="30.2" customHeight="1" thickBot="1" x14ac:dyDescent="0.3">
      <c r="A531" s="567" t="s">
        <v>142</v>
      </c>
      <c r="B531" s="568"/>
      <c r="C531" s="568"/>
      <c r="D531" s="569"/>
      <c r="E531" s="552" t="str">
        <f>IF($E$6&lt;&gt;"",$E$6,"")</f>
        <v/>
      </c>
      <c r="F531" s="553"/>
      <c r="G531" s="553"/>
      <c r="H531" s="553"/>
      <c r="I531" s="553"/>
      <c r="J531" s="554"/>
      <c r="K531" s="2"/>
    </row>
    <row r="532" spans="1:13" s="47" customFormat="1" ht="37.15" customHeight="1" x14ac:dyDescent="0.25">
      <c r="A532" s="543" t="s">
        <v>3</v>
      </c>
      <c r="B532" s="543" t="s">
        <v>182</v>
      </c>
      <c r="C532" s="543" t="s">
        <v>183</v>
      </c>
      <c r="D532" s="543" t="s">
        <v>102</v>
      </c>
      <c r="E532" s="543" t="s">
        <v>103</v>
      </c>
      <c r="F532" s="543" t="s">
        <v>108</v>
      </c>
      <c r="G532" s="543" t="s">
        <v>109</v>
      </c>
      <c r="H532" s="543" t="s">
        <v>145</v>
      </c>
      <c r="I532" s="573" t="s">
        <v>35</v>
      </c>
      <c r="J532" s="573" t="s">
        <v>110</v>
      </c>
      <c r="K532" s="63"/>
      <c r="L532" s="71"/>
      <c r="M532" s="71"/>
    </row>
    <row r="533" spans="1:13" ht="18" customHeight="1" thickBot="1" x14ac:dyDescent="0.3">
      <c r="A533" s="559"/>
      <c r="B533" s="544"/>
      <c r="C533" s="544"/>
      <c r="D533" s="559"/>
      <c r="E533" s="559"/>
      <c r="F533" s="559"/>
      <c r="G533" s="559"/>
      <c r="H533" s="559"/>
      <c r="I533" s="574"/>
      <c r="J533" s="574"/>
      <c r="K533" s="2"/>
    </row>
    <row r="534" spans="1:13" ht="18" customHeight="1" x14ac:dyDescent="0.25">
      <c r="A534" s="388">
        <v>301</v>
      </c>
      <c r="B534" s="290"/>
      <c r="C534" s="277"/>
      <c r="D534" s="291"/>
      <c r="E534" s="27"/>
      <c r="F534" s="41"/>
      <c r="G534" s="41"/>
      <c r="H534" s="38"/>
      <c r="I534" s="210" t="str">
        <f>IF(AND(G534&lt;&gt;"",H534&lt;&gt;"",J534&lt;&gt;""),G534*H534,"")</f>
        <v/>
      </c>
      <c r="J534" s="48"/>
      <c r="K534" s="110" t="str">
        <f t="shared" ref="K534:K553" si="30">IF(AND(E534&lt;&gt;"",J534=""),"Stok Çıkış Tarihi Yazılmalıdır.","")</f>
        <v/>
      </c>
    </row>
    <row r="535" spans="1:13" ht="18" customHeight="1" x14ac:dyDescent="0.25">
      <c r="A535" s="390">
        <v>302</v>
      </c>
      <c r="B535" s="292"/>
      <c r="C535" s="278"/>
      <c r="D535" s="293"/>
      <c r="E535" s="19"/>
      <c r="F535" s="20"/>
      <c r="G535" s="20"/>
      <c r="H535" s="43"/>
      <c r="I535" s="219" t="str">
        <f t="shared" ref="I535:I553" si="31">IF(AND(G535&lt;&gt;"",H535&lt;&gt;"",J535&lt;&gt;""),G535*H535,"")</f>
        <v/>
      </c>
      <c r="J535" s="49"/>
      <c r="K535" s="110" t="str">
        <f t="shared" si="30"/>
        <v/>
      </c>
    </row>
    <row r="536" spans="1:13" ht="18" customHeight="1" x14ac:dyDescent="0.25">
      <c r="A536" s="390">
        <v>303</v>
      </c>
      <c r="B536" s="292"/>
      <c r="C536" s="278"/>
      <c r="D536" s="293"/>
      <c r="E536" s="19"/>
      <c r="F536" s="20"/>
      <c r="G536" s="20"/>
      <c r="H536" s="43"/>
      <c r="I536" s="219" t="str">
        <f t="shared" si="31"/>
        <v/>
      </c>
      <c r="J536" s="49"/>
      <c r="K536" s="110" t="str">
        <f t="shared" si="30"/>
        <v/>
      </c>
    </row>
    <row r="537" spans="1:13" ht="18" customHeight="1" x14ac:dyDescent="0.25">
      <c r="A537" s="390">
        <v>304</v>
      </c>
      <c r="B537" s="292"/>
      <c r="C537" s="278"/>
      <c r="D537" s="293"/>
      <c r="E537" s="19"/>
      <c r="F537" s="20"/>
      <c r="G537" s="20"/>
      <c r="H537" s="43"/>
      <c r="I537" s="219" t="str">
        <f t="shared" si="31"/>
        <v/>
      </c>
      <c r="J537" s="49"/>
      <c r="K537" s="110" t="str">
        <f t="shared" si="30"/>
        <v/>
      </c>
    </row>
    <row r="538" spans="1:13" ht="18" customHeight="1" x14ac:dyDescent="0.25">
      <c r="A538" s="390">
        <v>305</v>
      </c>
      <c r="B538" s="292"/>
      <c r="C538" s="278"/>
      <c r="D538" s="293"/>
      <c r="E538" s="19"/>
      <c r="F538" s="20"/>
      <c r="G538" s="20"/>
      <c r="H538" s="43"/>
      <c r="I538" s="219" t="str">
        <f t="shared" si="31"/>
        <v/>
      </c>
      <c r="J538" s="49"/>
      <c r="K538" s="110" t="str">
        <f t="shared" si="30"/>
        <v/>
      </c>
    </row>
    <row r="539" spans="1:13" ht="18" customHeight="1" x14ac:dyDescent="0.25">
      <c r="A539" s="390">
        <v>306</v>
      </c>
      <c r="B539" s="292"/>
      <c r="C539" s="278"/>
      <c r="D539" s="293"/>
      <c r="E539" s="19"/>
      <c r="F539" s="20"/>
      <c r="G539" s="20"/>
      <c r="H539" s="43"/>
      <c r="I539" s="219" t="str">
        <f t="shared" si="31"/>
        <v/>
      </c>
      <c r="J539" s="49"/>
      <c r="K539" s="110" t="str">
        <f t="shared" si="30"/>
        <v/>
      </c>
    </row>
    <row r="540" spans="1:13" ht="18" customHeight="1" x14ac:dyDescent="0.25">
      <c r="A540" s="390">
        <v>307</v>
      </c>
      <c r="B540" s="292"/>
      <c r="C540" s="278"/>
      <c r="D540" s="293"/>
      <c r="E540" s="19"/>
      <c r="F540" s="20"/>
      <c r="G540" s="20"/>
      <c r="H540" s="43"/>
      <c r="I540" s="219" t="str">
        <f t="shared" si="31"/>
        <v/>
      </c>
      <c r="J540" s="49"/>
      <c r="K540" s="110" t="str">
        <f t="shared" si="30"/>
        <v/>
      </c>
    </row>
    <row r="541" spans="1:13" ht="18" customHeight="1" x14ac:dyDescent="0.25">
      <c r="A541" s="390">
        <v>308</v>
      </c>
      <c r="B541" s="292"/>
      <c r="C541" s="278"/>
      <c r="D541" s="293"/>
      <c r="E541" s="19"/>
      <c r="F541" s="20"/>
      <c r="G541" s="20"/>
      <c r="H541" s="43"/>
      <c r="I541" s="219" t="str">
        <f t="shared" si="31"/>
        <v/>
      </c>
      <c r="J541" s="49"/>
      <c r="K541" s="110" t="str">
        <f t="shared" si="30"/>
        <v/>
      </c>
    </row>
    <row r="542" spans="1:13" ht="18" customHeight="1" x14ac:dyDescent="0.25">
      <c r="A542" s="390">
        <v>309</v>
      </c>
      <c r="B542" s="292"/>
      <c r="C542" s="278"/>
      <c r="D542" s="293"/>
      <c r="E542" s="19"/>
      <c r="F542" s="20"/>
      <c r="G542" s="20"/>
      <c r="H542" s="43"/>
      <c r="I542" s="219" t="str">
        <f t="shared" si="31"/>
        <v/>
      </c>
      <c r="J542" s="49"/>
      <c r="K542" s="110" t="str">
        <f t="shared" si="30"/>
        <v/>
      </c>
    </row>
    <row r="543" spans="1:13" ht="18" customHeight="1" x14ac:dyDescent="0.25">
      <c r="A543" s="390">
        <v>310</v>
      </c>
      <c r="B543" s="292"/>
      <c r="C543" s="278"/>
      <c r="D543" s="293"/>
      <c r="E543" s="19"/>
      <c r="F543" s="20"/>
      <c r="G543" s="20"/>
      <c r="H543" s="43"/>
      <c r="I543" s="219" t="str">
        <f t="shared" si="31"/>
        <v/>
      </c>
      <c r="J543" s="49"/>
      <c r="K543" s="110" t="str">
        <f t="shared" si="30"/>
        <v/>
      </c>
    </row>
    <row r="544" spans="1:13" ht="18" customHeight="1" x14ac:dyDescent="0.25">
      <c r="A544" s="390">
        <v>311</v>
      </c>
      <c r="B544" s="292"/>
      <c r="C544" s="278"/>
      <c r="D544" s="293"/>
      <c r="E544" s="19"/>
      <c r="F544" s="20"/>
      <c r="G544" s="20"/>
      <c r="H544" s="43"/>
      <c r="I544" s="219" t="str">
        <f t="shared" si="31"/>
        <v/>
      </c>
      <c r="J544" s="49"/>
      <c r="K544" s="110" t="str">
        <f t="shared" si="30"/>
        <v/>
      </c>
    </row>
    <row r="545" spans="1:12" ht="18" customHeight="1" x14ac:dyDescent="0.25">
      <c r="A545" s="390">
        <v>312</v>
      </c>
      <c r="B545" s="292"/>
      <c r="C545" s="278"/>
      <c r="D545" s="293"/>
      <c r="E545" s="19"/>
      <c r="F545" s="20"/>
      <c r="G545" s="20"/>
      <c r="H545" s="43"/>
      <c r="I545" s="219" t="str">
        <f t="shared" si="31"/>
        <v/>
      </c>
      <c r="J545" s="49"/>
      <c r="K545" s="110" t="str">
        <f t="shared" si="30"/>
        <v/>
      </c>
    </row>
    <row r="546" spans="1:12" ht="18" customHeight="1" x14ac:dyDescent="0.25">
      <c r="A546" s="390">
        <v>313</v>
      </c>
      <c r="B546" s="292"/>
      <c r="C546" s="278"/>
      <c r="D546" s="293"/>
      <c r="E546" s="19"/>
      <c r="F546" s="20"/>
      <c r="G546" s="20"/>
      <c r="H546" s="43"/>
      <c r="I546" s="219" t="str">
        <f t="shared" si="31"/>
        <v/>
      </c>
      <c r="J546" s="49"/>
      <c r="K546" s="110" t="str">
        <f t="shared" si="30"/>
        <v/>
      </c>
    </row>
    <row r="547" spans="1:12" ht="18" customHeight="1" x14ac:dyDescent="0.25">
      <c r="A547" s="390">
        <v>314</v>
      </c>
      <c r="B547" s="292"/>
      <c r="C547" s="278"/>
      <c r="D547" s="293"/>
      <c r="E547" s="19"/>
      <c r="F547" s="20"/>
      <c r="G547" s="20"/>
      <c r="H547" s="43"/>
      <c r="I547" s="219" t="str">
        <f t="shared" si="31"/>
        <v/>
      </c>
      <c r="J547" s="49"/>
      <c r="K547" s="110" t="str">
        <f t="shared" si="30"/>
        <v/>
      </c>
    </row>
    <row r="548" spans="1:12" ht="18" customHeight="1" x14ac:dyDescent="0.25">
      <c r="A548" s="390">
        <v>315</v>
      </c>
      <c r="B548" s="292"/>
      <c r="C548" s="278"/>
      <c r="D548" s="293"/>
      <c r="E548" s="19"/>
      <c r="F548" s="20"/>
      <c r="G548" s="20"/>
      <c r="H548" s="43"/>
      <c r="I548" s="219" t="str">
        <f t="shared" si="31"/>
        <v/>
      </c>
      <c r="J548" s="49"/>
      <c r="K548" s="110" t="str">
        <f t="shared" si="30"/>
        <v/>
      </c>
    </row>
    <row r="549" spans="1:12" ht="18" customHeight="1" x14ac:dyDescent="0.25">
      <c r="A549" s="390">
        <v>316</v>
      </c>
      <c r="B549" s="292"/>
      <c r="C549" s="278"/>
      <c r="D549" s="293"/>
      <c r="E549" s="19"/>
      <c r="F549" s="20"/>
      <c r="G549" s="20"/>
      <c r="H549" s="43"/>
      <c r="I549" s="219" t="str">
        <f t="shared" si="31"/>
        <v/>
      </c>
      <c r="J549" s="49"/>
      <c r="K549" s="110" t="str">
        <f t="shared" si="30"/>
        <v/>
      </c>
    </row>
    <row r="550" spans="1:12" ht="18" customHeight="1" x14ac:dyDescent="0.25">
      <c r="A550" s="390">
        <v>317</v>
      </c>
      <c r="B550" s="292"/>
      <c r="C550" s="278"/>
      <c r="D550" s="293"/>
      <c r="E550" s="19"/>
      <c r="F550" s="20"/>
      <c r="G550" s="20"/>
      <c r="H550" s="43"/>
      <c r="I550" s="219" t="str">
        <f t="shared" si="31"/>
        <v/>
      </c>
      <c r="J550" s="49"/>
      <c r="K550" s="110" t="str">
        <f t="shared" si="30"/>
        <v/>
      </c>
    </row>
    <row r="551" spans="1:12" ht="18" customHeight="1" x14ac:dyDescent="0.25">
      <c r="A551" s="390">
        <v>318</v>
      </c>
      <c r="B551" s="292"/>
      <c r="C551" s="278"/>
      <c r="D551" s="293"/>
      <c r="E551" s="19"/>
      <c r="F551" s="20"/>
      <c r="G551" s="20"/>
      <c r="H551" s="43"/>
      <c r="I551" s="219" t="str">
        <f t="shared" si="31"/>
        <v/>
      </c>
      <c r="J551" s="49"/>
      <c r="K551" s="110" t="str">
        <f t="shared" si="30"/>
        <v/>
      </c>
    </row>
    <row r="552" spans="1:12" ht="18" customHeight="1" x14ac:dyDescent="0.25">
      <c r="A552" s="390">
        <v>319</v>
      </c>
      <c r="B552" s="292"/>
      <c r="C552" s="278"/>
      <c r="D552" s="293"/>
      <c r="E552" s="19"/>
      <c r="F552" s="20"/>
      <c r="G552" s="20"/>
      <c r="H552" s="43"/>
      <c r="I552" s="219" t="str">
        <f t="shared" si="31"/>
        <v/>
      </c>
      <c r="J552" s="49"/>
      <c r="K552" s="110" t="str">
        <f t="shared" si="30"/>
        <v/>
      </c>
    </row>
    <row r="553" spans="1:12" ht="18" customHeight="1" thickBot="1" x14ac:dyDescent="0.3">
      <c r="A553" s="391">
        <v>320</v>
      </c>
      <c r="B553" s="294"/>
      <c r="C553" s="279"/>
      <c r="D553" s="295"/>
      <c r="E553" s="21"/>
      <c r="F553" s="22"/>
      <c r="G553" s="22"/>
      <c r="H553" s="45"/>
      <c r="I553" s="220" t="str">
        <f t="shared" si="31"/>
        <v/>
      </c>
      <c r="J553" s="50"/>
      <c r="K553" s="110" t="str">
        <f t="shared" si="30"/>
        <v/>
      </c>
    </row>
    <row r="554" spans="1:12" ht="18" customHeight="1" thickBot="1" x14ac:dyDescent="0.3">
      <c r="H554" s="376" t="s">
        <v>128</v>
      </c>
      <c r="I554" s="195">
        <f>IF(stok&lt;&gt;"",SUM(I534:I553)+I519,0)</f>
        <v>0</v>
      </c>
      <c r="J554" s="223"/>
      <c r="L554" s="109">
        <f>IF(I554&gt;I519,ROW(A560),0)</f>
        <v>0</v>
      </c>
    </row>
    <row r="556" spans="1:12" ht="30.2" customHeight="1" x14ac:dyDescent="0.25">
      <c r="A556" s="566" t="s">
        <v>139</v>
      </c>
      <c r="B556" s="566"/>
      <c r="C556" s="566"/>
      <c r="D556" s="566"/>
      <c r="E556" s="566"/>
      <c r="F556" s="566"/>
      <c r="G556" s="566"/>
      <c r="H556" s="566"/>
      <c r="I556" s="566"/>
      <c r="J556" s="566"/>
    </row>
    <row r="558" spans="1:12" ht="18.75" x14ac:dyDescent="0.3">
      <c r="A558" s="352" t="s">
        <v>32</v>
      </c>
      <c r="B558" s="233"/>
      <c r="C558" s="233"/>
      <c r="D558" s="354">
        <f ca="1">imzatarihi</f>
        <v>46091</v>
      </c>
      <c r="E558" s="379" t="s">
        <v>33</v>
      </c>
      <c r="F558" s="355" t="str">
        <f>IF(kurulusyetkilisi&gt;0,kurulusyetkilisi,"")</f>
        <v/>
      </c>
      <c r="I558" s="46"/>
    </row>
    <row r="559" spans="1:12" ht="18.75" x14ac:dyDescent="0.3">
      <c r="D559" s="234"/>
      <c r="E559" s="379" t="s">
        <v>34</v>
      </c>
      <c r="H559" s="233"/>
      <c r="I559" s="46"/>
    </row>
    <row r="561" spans="1:13" x14ac:dyDescent="0.25">
      <c r="A561" s="555" t="s">
        <v>107</v>
      </c>
      <c r="B561" s="555"/>
      <c r="C561" s="555"/>
      <c r="D561" s="555"/>
      <c r="E561" s="555"/>
      <c r="F561" s="555"/>
      <c r="G561" s="555"/>
      <c r="H561" s="555"/>
      <c r="I561" s="555"/>
      <c r="J561" s="555"/>
      <c r="K561" s="2"/>
    </row>
    <row r="562" spans="1:13" x14ac:dyDescent="0.25">
      <c r="A562" s="508" t="str">
        <f>IF(YilDonem&lt;&gt;"",CONCATENATE(YilDonem," dönemine aittir."),"")</f>
        <v/>
      </c>
      <c r="B562" s="508"/>
      <c r="C562" s="508"/>
      <c r="D562" s="508"/>
      <c r="E562" s="508"/>
      <c r="F562" s="508"/>
      <c r="G562" s="508"/>
      <c r="H562" s="508"/>
      <c r="I562" s="508"/>
      <c r="J562" s="508"/>
      <c r="K562" s="2"/>
    </row>
    <row r="563" spans="1:13" ht="15.95" customHeight="1" thickBot="1" x14ac:dyDescent="0.3">
      <c r="A563" s="545" t="s">
        <v>130</v>
      </c>
      <c r="B563" s="545"/>
      <c r="C563" s="545"/>
      <c r="D563" s="545"/>
      <c r="E563" s="545"/>
      <c r="F563" s="545"/>
      <c r="G563" s="545"/>
      <c r="H563" s="545"/>
      <c r="I563" s="545"/>
      <c r="J563" s="545"/>
      <c r="K563" s="2"/>
    </row>
    <row r="564" spans="1:13" ht="31.7" customHeight="1" thickBot="1" x14ac:dyDescent="0.3">
      <c r="A564" s="546" t="s">
        <v>167</v>
      </c>
      <c r="B564" s="547"/>
      <c r="C564" s="547"/>
      <c r="D564" s="548"/>
      <c r="E564" s="546" t="str">
        <f>IF(ProjeNo&gt;0,ProjeNo,"")</f>
        <v/>
      </c>
      <c r="F564" s="547"/>
      <c r="G564" s="547"/>
      <c r="H564" s="547"/>
      <c r="I564" s="547"/>
      <c r="J564" s="548"/>
      <c r="K564" s="2"/>
    </row>
    <row r="565" spans="1:13" ht="45" customHeight="1" thickBot="1" x14ac:dyDescent="0.3">
      <c r="A565" s="549" t="s">
        <v>168</v>
      </c>
      <c r="B565" s="550"/>
      <c r="C565" s="550"/>
      <c r="D565" s="551"/>
      <c r="E565" s="552" t="str">
        <f>IF(ProjeAdi&gt;0,ProjeAdi,"")</f>
        <v/>
      </c>
      <c r="F565" s="553"/>
      <c r="G565" s="553"/>
      <c r="H565" s="553"/>
      <c r="I565" s="553"/>
      <c r="J565" s="554"/>
      <c r="K565" s="2"/>
    </row>
    <row r="566" spans="1:13" ht="30.2" customHeight="1" thickBot="1" x14ac:dyDescent="0.3">
      <c r="A566" s="567" t="s">
        <v>142</v>
      </c>
      <c r="B566" s="568"/>
      <c r="C566" s="568"/>
      <c r="D566" s="569"/>
      <c r="E566" s="552" t="str">
        <f>IF($E$6&lt;&gt;"",$E$6,"")</f>
        <v/>
      </c>
      <c r="F566" s="553"/>
      <c r="G566" s="553"/>
      <c r="H566" s="553"/>
      <c r="I566" s="553"/>
      <c r="J566" s="554"/>
      <c r="K566" s="2"/>
    </row>
    <row r="567" spans="1:13" s="47" customFormat="1" ht="37.15" customHeight="1" x14ac:dyDescent="0.25">
      <c r="A567" s="543" t="s">
        <v>3</v>
      </c>
      <c r="B567" s="543" t="s">
        <v>182</v>
      </c>
      <c r="C567" s="543" t="s">
        <v>183</v>
      </c>
      <c r="D567" s="543" t="s">
        <v>102</v>
      </c>
      <c r="E567" s="543" t="s">
        <v>103</v>
      </c>
      <c r="F567" s="543" t="s">
        <v>108</v>
      </c>
      <c r="G567" s="543" t="s">
        <v>109</v>
      </c>
      <c r="H567" s="543" t="s">
        <v>145</v>
      </c>
      <c r="I567" s="573" t="s">
        <v>35</v>
      </c>
      <c r="J567" s="573" t="s">
        <v>110</v>
      </c>
      <c r="K567" s="63"/>
      <c r="L567" s="71"/>
      <c r="M567" s="71"/>
    </row>
    <row r="568" spans="1:13" ht="18" customHeight="1" thickBot="1" x14ac:dyDescent="0.3">
      <c r="A568" s="559"/>
      <c r="B568" s="544"/>
      <c r="C568" s="544"/>
      <c r="D568" s="559"/>
      <c r="E568" s="559"/>
      <c r="F568" s="559"/>
      <c r="G568" s="559"/>
      <c r="H568" s="559"/>
      <c r="I568" s="574"/>
      <c r="J568" s="574"/>
      <c r="K568" s="2"/>
    </row>
    <row r="569" spans="1:13" ht="18" customHeight="1" x14ac:dyDescent="0.25">
      <c r="A569" s="388">
        <v>321</v>
      </c>
      <c r="B569" s="290"/>
      <c r="C569" s="277"/>
      <c r="D569" s="291"/>
      <c r="E569" s="27"/>
      <c r="F569" s="41"/>
      <c r="G569" s="41"/>
      <c r="H569" s="38"/>
      <c r="I569" s="210" t="str">
        <f>IF(AND(G569&lt;&gt;"",H569&lt;&gt;"",J569&lt;&gt;""),G569*H569,"")</f>
        <v/>
      </c>
      <c r="J569" s="48"/>
      <c r="K569" s="110" t="str">
        <f t="shared" ref="K569:K588" si="32">IF(AND(E569&lt;&gt;"",J569=""),"Stok Çıkış Tarihi Yazılmalıdır.","")</f>
        <v/>
      </c>
    </row>
    <row r="570" spans="1:13" ht="18" customHeight="1" x14ac:dyDescent="0.25">
      <c r="A570" s="390">
        <v>322</v>
      </c>
      <c r="B570" s="292"/>
      <c r="C570" s="278"/>
      <c r="D570" s="293"/>
      <c r="E570" s="19"/>
      <c r="F570" s="20"/>
      <c r="G570" s="20"/>
      <c r="H570" s="43"/>
      <c r="I570" s="219" t="str">
        <f t="shared" ref="I570:I588" si="33">IF(AND(G570&lt;&gt;"",H570&lt;&gt;"",J570&lt;&gt;""),G570*H570,"")</f>
        <v/>
      </c>
      <c r="J570" s="49"/>
      <c r="K570" s="110" t="str">
        <f t="shared" si="32"/>
        <v/>
      </c>
    </row>
    <row r="571" spans="1:13" ht="18" customHeight="1" x14ac:dyDescent="0.25">
      <c r="A571" s="390">
        <v>323</v>
      </c>
      <c r="B571" s="292"/>
      <c r="C571" s="278"/>
      <c r="D571" s="293"/>
      <c r="E571" s="19"/>
      <c r="F571" s="20"/>
      <c r="G571" s="20"/>
      <c r="H571" s="43"/>
      <c r="I571" s="219" t="str">
        <f t="shared" si="33"/>
        <v/>
      </c>
      <c r="J571" s="49"/>
      <c r="K571" s="110" t="str">
        <f t="shared" si="32"/>
        <v/>
      </c>
    </row>
    <row r="572" spans="1:13" ht="18" customHeight="1" x14ac:dyDescent="0.25">
      <c r="A572" s="390">
        <v>324</v>
      </c>
      <c r="B572" s="292"/>
      <c r="C572" s="278"/>
      <c r="D572" s="293"/>
      <c r="E572" s="19"/>
      <c r="F572" s="20"/>
      <c r="G572" s="20"/>
      <c r="H572" s="43"/>
      <c r="I572" s="219" t="str">
        <f t="shared" si="33"/>
        <v/>
      </c>
      <c r="J572" s="49"/>
      <c r="K572" s="110" t="str">
        <f t="shared" si="32"/>
        <v/>
      </c>
    </row>
    <row r="573" spans="1:13" ht="18" customHeight="1" x14ac:dyDescent="0.25">
      <c r="A573" s="390">
        <v>325</v>
      </c>
      <c r="B573" s="292"/>
      <c r="C573" s="278"/>
      <c r="D573" s="293"/>
      <c r="E573" s="19"/>
      <c r="F573" s="20"/>
      <c r="G573" s="20"/>
      <c r="H573" s="43"/>
      <c r="I573" s="219" t="str">
        <f t="shared" si="33"/>
        <v/>
      </c>
      <c r="J573" s="49"/>
      <c r="K573" s="110" t="str">
        <f t="shared" si="32"/>
        <v/>
      </c>
    </row>
    <row r="574" spans="1:13" ht="18" customHeight="1" x14ac:dyDescent="0.25">
      <c r="A574" s="390">
        <v>326</v>
      </c>
      <c r="B574" s="292"/>
      <c r="C574" s="278"/>
      <c r="D574" s="293"/>
      <c r="E574" s="19"/>
      <c r="F574" s="20"/>
      <c r="G574" s="20"/>
      <c r="H574" s="43"/>
      <c r="I574" s="219" t="str">
        <f t="shared" si="33"/>
        <v/>
      </c>
      <c r="J574" s="49"/>
      <c r="K574" s="110" t="str">
        <f t="shared" si="32"/>
        <v/>
      </c>
    </row>
    <row r="575" spans="1:13" ht="18" customHeight="1" x14ac:dyDescent="0.25">
      <c r="A575" s="390">
        <v>327</v>
      </c>
      <c r="B575" s="292"/>
      <c r="C575" s="278"/>
      <c r="D575" s="293"/>
      <c r="E575" s="19"/>
      <c r="F575" s="20"/>
      <c r="G575" s="20"/>
      <c r="H575" s="43"/>
      <c r="I575" s="219" t="str">
        <f t="shared" si="33"/>
        <v/>
      </c>
      <c r="J575" s="49"/>
      <c r="K575" s="110" t="str">
        <f t="shared" si="32"/>
        <v/>
      </c>
    </row>
    <row r="576" spans="1:13" ht="18" customHeight="1" x14ac:dyDescent="0.25">
      <c r="A576" s="390">
        <v>328</v>
      </c>
      <c r="B576" s="292"/>
      <c r="C576" s="278"/>
      <c r="D576" s="293"/>
      <c r="E576" s="19"/>
      <c r="F576" s="20"/>
      <c r="G576" s="20"/>
      <c r="H576" s="43"/>
      <c r="I576" s="219" t="str">
        <f t="shared" si="33"/>
        <v/>
      </c>
      <c r="J576" s="49"/>
      <c r="K576" s="110" t="str">
        <f t="shared" si="32"/>
        <v/>
      </c>
    </row>
    <row r="577" spans="1:12" ht="18" customHeight="1" x14ac:dyDescent="0.25">
      <c r="A577" s="390">
        <v>329</v>
      </c>
      <c r="B577" s="292"/>
      <c r="C577" s="278"/>
      <c r="D577" s="293"/>
      <c r="E577" s="19"/>
      <c r="F577" s="20"/>
      <c r="G577" s="20"/>
      <c r="H577" s="43"/>
      <c r="I577" s="219" t="str">
        <f t="shared" si="33"/>
        <v/>
      </c>
      <c r="J577" s="49"/>
      <c r="K577" s="110" t="str">
        <f t="shared" si="32"/>
        <v/>
      </c>
    </row>
    <row r="578" spans="1:12" ht="18" customHeight="1" x14ac:dyDescent="0.25">
      <c r="A578" s="390">
        <v>330</v>
      </c>
      <c r="B578" s="292"/>
      <c r="C578" s="278"/>
      <c r="D578" s="293"/>
      <c r="E578" s="19"/>
      <c r="F578" s="20"/>
      <c r="G578" s="20"/>
      <c r="H578" s="43"/>
      <c r="I578" s="219" t="str">
        <f t="shared" si="33"/>
        <v/>
      </c>
      <c r="J578" s="49"/>
      <c r="K578" s="110" t="str">
        <f t="shared" si="32"/>
        <v/>
      </c>
    </row>
    <row r="579" spans="1:12" ht="18" customHeight="1" x14ac:dyDescent="0.25">
      <c r="A579" s="390">
        <v>331</v>
      </c>
      <c r="B579" s="292"/>
      <c r="C579" s="278"/>
      <c r="D579" s="293"/>
      <c r="E579" s="19"/>
      <c r="F579" s="20"/>
      <c r="G579" s="20"/>
      <c r="H579" s="43"/>
      <c r="I579" s="219" t="str">
        <f t="shared" si="33"/>
        <v/>
      </c>
      <c r="J579" s="49"/>
      <c r="K579" s="110" t="str">
        <f t="shared" si="32"/>
        <v/>
      </c>
    </row>
    <row r="580" spans="1:12" ht="18" customHeight="1" x14ac:dyDescent="0.25">
      <c r="A580" s="390">
        <v>332</v>
      </c>
      <c r="B580" s="292"/>
      <c r="C580" s="278"/>
      <c r="D580" s="293"/>
      <c r="E580" s="19"/>
      <c r="F580" s="20"/>
      <c r="G580" s="20"/>
      <c r="H580" s="43"/>
      <c r="I580" s="219" t="str">
        <f t="shared" si="33"/>
        <v/>
      </c>
      <c r="J580" s="49"/>
      <c r="K580" s="110" t="str">
        <f t="shared" si="32"/>
        <v/>
      </c>
    </row>
    <row r="581" spans="1:12" ht="18" customHeight="1" x14ac:dyDescent="0.25">
      <c r="A581" s="390">
        <v>333</v>
      </c>
      <c r="B581" s="292"/>
      <c r="C581" s="278"/>
      <c r="D581" s="293"/>
      <c r="E581" s="19"/>
      <c r="F581" s="20"/>
      <c r="G581" s="20"/>
      <c r="H581" s="43"/>
      <c r="I581" s="219" t="str">
        <f t="shared" si="33"/>
        <v/>
      </c>
      <c r="J581" s="49"/>
      <c r="K581" s="110" t="str">
        <f t="shared" si="32"/>
        <v/>
      </c>
    </row>
    <row r="582" spans="1:12" ht="18" customHeight="1" x14ac:dyDescent="0.25">
      <c r="A582" s="390">
        <v>334</v>
      </c>
      <c r="B582" s="292"/>
      <c r="C582" s="278"/>
      <c r="D582" s="293"/>
      <c r="E582" s="19"/>
      <c r="F582" s="20"/>
      <c r="G582" s="20"/>
      <c r="H582" s="43"/>
      <c r="I582" s="219" t="str">
        <f t="shared" si="33"/>
        <v/>
      </c>
      <c r="J582" s="49"/>
      <c r="K582" s="110" t="str">
        <f t="shared" si="32"/>
        <v/>
      </c>
    </row>
    <row r="583" spans="1:12" ht="18" customHeight="1" x14ac:dyDescent="0.25">
      <c r="A583" s="390">
        <v>335</v>
      </c>
      <c r="B583" s="292"/>
      <c r="C583" s="278"/>
      <c r="D583" s="293"/>
      <c r="E583" s="19"/>
      <c r="F583" s="20"/>
      <c r="G583" s="20"/>
      <c r="H583" s="43"/>
      <c r="I583" s="219" t="str">
        <f t="shared" si="33"/>
        <v/>
      </c>
      <c r="J583" s="49"/>
      <c r="K583" s="110" t="str">
        <f t="shared" si="32"/>
        <v/>
      </c>
    </row>
    <row r="584" spans="1:12" ht="18" customHeight="1" x14ac:dyDescent="0.25">
      <c r="A584" s="390">
        <v>336</v>
      </c>
      <c r="B584" s="292"/>
      <c r="C584" s="278"/>
      <c r="D584" s="293"/>
      <c r="E584" s="19"/>
      <c r="F584" s="20"/>
      <c r="G584" s="20"/>
      <c r="H584" s="43"/>
      <c r="I584" s="219" t="str">
        <f t="shared" si="33"/>
        <v/>
      </c>
      <c r="J584" s="49"/>
      <c r="K584" s="110" t="str">
        <f t="shared" si="32"/>
        <v/>
      </c>
    </row>
    <row r="585" spans="1:12" ht="18" customHeight="1" x14ac:dyDescent="0.25">
      <c r="A585" s="390">
        <v>337</v>
      </c>
      <c r="B585" s="292"/>
      <c r="C585" s="278"/>
      <c r="D585" s="293"/>
      <c r="E585" s="19"/>
      <c r="F585" s="20"/>
      <c r="G585" s="20"/>
      <c r="H585" s="43"/>
      <c r="I585" s="219" t="str">
        <f t="shared" si="33"/>
        <v/>
      </c>
      <c r="J585" s="49"/>
      <c r="K585" s="110" t="str">
        <f t="shared" si="32"/>
        <v/>
      </c>
    </row>
    <row r="586" spans="1:12" ht="18" customHeight="1" x14ac:dyDescent="0.25">
      <c r="A586" s="390">
        <v>338</v>
      </c>
      <c r="B586" s="292"/>
      <c r="C586" s="278"/>
      <c r="D586" s="293"/>
      <c r="E586" s="19"/>
      <c r="F586" s="20"/>
      <c r="G586" s="20"/>
      <c r="H586" s="43"/>
      <c r="I586" s="219" t="str">
        <f t="shared" si="33"/>
        <v/>
      </c>
      <c r="J586" s="49"/>
      <c r="K586" s="110" t="str">
        <f t="shared" si="32"/>
        <v/>
      </c>
    </row>
    <row r="587" spans="1:12" ht="18" customHeight="1" x14ac:dyDescent="0.25">
      <c r="A587" s="390">
        <v>339</v>
      </c>
      <c r="B587" s="292"/>
      <c r="C587" s="278"/>
      <c r="D587" s="293"/>
      <c r="E587" s="19"/>
      <c r="F587" s="20"/>
      <c r="G587" s="20"/>
      <c r="H587" s="43"/>
      <c r="I587" s="219" t="str">
        <f t="shared" si="33"/>
        <v/>
      </c>
      <c r="J587" s="49"/>
      <c r="K587" s="110" t="str">
        <f t="shared" si="32"/>
        <v/>
      </c>
    </row>
    <row r="588" spans="1:12" ht="18" customHeight="1" thickBot="1" x14ac:dyDescent="0.3">
      <c r="A588" s="391">
        <v>340</v>
      </c>
      <c r="B588" s="294"/>
      <c r="C588" s="279"/>
      <c r="D588" s="295"/>
      <c r="E588" s="21"/>
      <c r="F588" s="22"/>
      <c r="G588" s="22"/>
      <c r="H588" s="45"/>
      <c r="I588" s="220" t="str">
        <f t="shared" si="33"/>
        <v/>
      </c>
      <c r="J588" s="50"/>
      <c r="K588" s="110" t="str">
        <f t="shared" si="32"/>
        <v/>
      </c>
    </row>
    <row r="589" spans="1:12" ht="18" customHeight="1" thickBot="1" x14ac:dyDescent="0.3">
      <c r="H589" s="376" t="s">
        <v>128</v>
      </c>
      <c r="I589" s="195">
        <f>IF(stok&lt;&gt;"",SUM(I569:I588)+I554,0)</f>
        <v>0</v>
      </c>
      <c r="J589" s="223"/>
      <c r="L589" s="109">
        <f>IF(I589&gt;I554,ROW(A595),0)</f>
        <v>0</v>
      </c>
    </row>
    <row r="591" spans="1:12" ht="30.2" customHeight="1" x14ac:dyDescent="0.25">
      <c r="A591" s="566" t="s">
        <v>139</v>
      </c>
      <c r="B591" s="566"/>
      <c r="C591" s="566"/>
      <c r="D591" s="566"/>
      <c r="E591" s="566"/>
      <c r="F591" s="566"/>
      <c r="G591" s="566"/>
      <c r="H591" s="566"/>
      <c r="I591" s="566"/>
      <c r="J591" s="566"/>
    </row>
    <row r="593" spans="1:13" ht="18.75" x14ac:dyDescent="0.3">
      <c r="A593" s="352" t="s">
        <v>32</v>
      </c>
      <c r="B593" s="233"/>
      <c r="C593" s="233"/>
      <c r="D593" s="354">
        <f ca="1">imzatarihi</f>
        <v>46091</v>
      </c>
      <c r="E593" s="379" t="s">
        <v>33</v>
      </c>
      <c r="F593" s="355" t="str">
        <f>IF(kurulusyetkilisi&gt;0,kurulusyetkilisi,"")</f>
        <v/>
      </c>
      <c r="I593" s="46"/>
    </row>
    <row r="594" spans="1:13" ht="18.75" x14ac:dyDescent="0.3">
      <c r="D594" s="234"/>
      <c r="E594" s="379" t="s">
        <v>34</v>
      </c>
      <c r="H594" s="233"/>
      <c r="I594" s="46"/>
    </row>
    <row r="596" spans="1:13" x14ac:dyDescent="0.25">
      <c r="A596" s="555" t="s">
        <v>107</v>
      </c>
      <c r="B596" s="555"/>
      <c r="C596" s="555"/>
      <c r="D596" s="555"/>
      <c r="E596" s="555"/>
      <c r="F596" s="555"/>
      <c r="G596" s="555"/>
      <c r="H596" s="555"/>
      <c r="I596" s="555"/>
      <c r="J596" s="555"/>
      <c r="K596" s="2"/>
    </row>
    <row r="597" spans="1:13" x14ac:dyDescent="0.25">
      <c r="A597" s="508" t="str">
        <f>IF(YilDonem&lt;&gt;"",CONCATENATE(YilDonem," dönemine aittir."),"")</f>
        <v/>
      </c>
      <c r="B597" s="508"/>
      <c r="C597" s="508"/>
      <c r="D597" s="508"/>
      <c r="E597" s="508"/>
      <c r="F597" s="508"/>
      <c r="G597" s="508"/>
      <c r="H597" s="508"/>
      <c r="I597" s="508"/>
      <c r="J597" s="508"/>
      <c r="K597" s="2"/>
    </row>
    <row r="598" spans="1:13" ht="15.95" customHeight="1" thickBot="1" x14ac:dyDescent="0.3">
      <c r="A598" s="545" t="s">
        <v>130</v>
      </c>
      <c r="B598" s="545"/>
      <c r="C598" s="545"/>
      <c r="D598" s="545"/>
      <c r="E598" s="545"/>
      <c r="F598" s="545"/>
      <c r="G598" s="545"/>
      <c r="H598" s="545"/>
      <c r="I598" s="545"/>
      <c r="J598" s="545"/>
      <c r="K598" s="2"/>
    </row>
    <row r="599" spans="1:13" ht="31.7" customHeight="1" thickBot="1" x14ac:dyDescent="0.3">
      <c r="A599" s="546" t="s">
        <v>167</v>
      </c>
      <c r="B599" s="547"/>
      <c r="C599" s="547"/>
      <c r="D599" s="548"/>
      <c r="E599" s="546" t="str">
        <f>IF(ProjeNo&gt;0,ProjeNo,"")</f>
        <v/>
      </c>
      <c r="F599" s="547"/>
      <c r="G599" s="547"/>
      <c r="H599" s="547"/>
      <c r="I599" s="547"/>
      <c r="J599" s="548"/>
      <c r="K599" s="2"/>
    </row>
    <row r="600" spans="1:13" ht="45" customHeight="1" thickBot="1" x14ac:dyDescent="0.3">
      <c r="A600" s="549" t="s">
        <v>168</v>
      </c>
      <c r="B600" s="550"/>
      <c r="C600" s="550"/>
      <c r="D600" s="551"/>
      <c r="E600" s="552" t="str">
        <f>IF(ProjeAdi&gt;0,ProjeAdi,"")</f>
        <v/>
      </c>
      <c r="F600" s="553"/>
      <c r="G600" s="553"/>
      <c r="H600" s="553"/>
      <c r="I600" s="553"/>
      <c r="J600" s="554"/>
      <c r="K600" s="2"/>
    </row>
    <row r="601" spans="1:13" ht="30.2" customHeight="1" thickBot="1" x14ac:dyDescent="0.3">
      <c r="A601" s="567" t="s">
        <v>142</v>
      </c>
      <c r="B601" s="568"/>
      <c r="C601" s="568"/>
      <c r="D601" s="569"/>
      <c r="E601" s="552" t="str">
        <f>IF($E$6&lt;&gt;"",$E$6,"")</f>
        <v/>
      </c>
      <c r="F601" s="553"/>
      <c r="G601" s="553"/>
      <c r="H601" s="553"/>
      <c r="I601" s="553"/>
      <c r="J601" s="554"/>
      <c r="K601" s="2"/>
    </row>
    <row r="602" spans="1:13" s="47" customFormat="1" ht="37.15" customHeight="1" x14ac:dyDescent="0.25">
      <c r="A602" s="543" t="s">
        <v>3</v>
      </c>
      <c r="B602" s="543" t="s">
        <v>182</v>
      </c>
      <c r="C602" s="543" t="s">
        <v>183</v>
      </c>
      <c r="D602" s="543" t="s">
        <v>102</v>
      </c>
      <c r="E602" s="543" t="s">
        <v>103</v>
      </c>
      <c r="F602" s="543" t="s">
        <v>108</v>
      </c>
      <c r="G602" s="543" t="s">
        <v>109</v>
      </c>
      <c r="H602" s="543" t="s">
        <v>145</v>
      </c>
      <c r="I602" s="573" t="s">
        <v>35</v>
      </c>
      <c r="J602" s="573" t="s">
        <v>110</v>
      </c>
      <c r="K602" s="63"/>
      <c r="L602" s="71"/>
      <c r="M602" s="71"/>
    </row>
    <row r="603" spans="1:13" ht="18" customHeight="1" thickBot="1" x14ac:dyDescent="0.3">
      <c r="A603" s="559"/>
      <c r="B603" s="544"/>
      <c r="C603" s="544"/>
      <c r="D603" s="559"/>
      <c r="E603" s="559"/>
      <c r="F603" s="559"/>
      <c r="G603" s="559"/>
      <c r="H603" s="559"/>
      <c r="I603" s="574"/>
      <c r="J603" s="574"/>
      <c r="K603" s="2"/>
    </row>
    <row r="604" spans="1:13" ht="18" customHeight="1" x14ac:dyDescent="0.25">
      <c r="A604" s="388">
        <v>341</v>
      </c>
      <c r="B604" s="290"/>
      <c r="C604" s="277"/>
      <c r="D604" s="291"/>
      <c r="E604" s="27"/>
      <c r="F604" s="41"/>
      <c r="G604" s="41"/>
      <c r="H604" s="38"/>
      <c r="I604" s="210" t="str">
        <f>IF(AND(G604&lt;&gt;"",H604&lt;&gt;"",J604&lt;&gt;""),G604*H604,"")</f>
        <v/>
      </c>
      <c r="J604" s="48"/>
      <c r="K604" s="110" t="str">
        <f t="shared" ref="K604:K623" si="34">IF(AND(E604&lt;&gt;"",J604=""),"Stok Çıkış Tarihi Yazılmalıdır.","")</f>
        <v/>
      </c>
    </row>
    <row r="605" spans="1:13" ht="18" customHeight="1" x14ac:dyDescent="0.25">
      <c r="A605" s="390">
        <v>342</v>
      </c>
      <c r="B605" s="292"/>
      <c r="C605" s="278"/>
      <c r="D605" s="293"/>
      <c r="E605" s="19"/>
      <c r="F605" s="20"/>
      <c r="G605" s="20"/>
      <c r="H605" s="43"/>
      <c r="I605" s="219" t="str">
        <f t="shared" ref="I605:I623" si="35">IF(AND(G605&lt;&gt;"",H605&lt;&gt;"",J605&lt;&gt;""),G605*H605,"")</f>
        <v/>
      </c>
      <c r="J605" s="49"/>
      <c r="K605" s="110" t="str">
        <f t="shared" si="34"/>
        <v/>
      </c>
    </row>
    <row r="606" spans="1:13" ht="18" customHeight="1" x14ac:dyDescent="0.25">
      <c r="A606" s="390">
        <v>343</v>
      </c>
      <c r="B606" s="292"/>
      <c r="C606" s="278"/>
      <c r="D606" s="293"/>
      <c r="E606" s="19"/>
      <c r="F606" s="20"/>
      <c r="G606" s="20"/>
      <c r="H606" s="43"/>
      <c r="I606" s="219" t="str">
        <f t="shared" si="35"/>
        <v/>
      </c>
      <c r="J606" s="49"/>
      <c r="K606" s="110" t="str">
        <f t="shared" si="34"/>
        <v/>
      </c>
    </row>
    <row r="607" spans="1:13" ht="18" customHeight="1" x14ac:dyDescent="0.25">
      <c r="A607" s="390">
        <v>344</v>
      </c>
      <c r="B607" s="292"/>
      <c r="C607" s="278"/>
      <c r="D607" s="293"/>
      <c r="E607" s="19"/>
      <c r="F607" s="20"/>
      <c r="G607" s="20"/>
      <c r="H607" s="43"/>
      <c r="I607" s="219" t="str">
        <f t="shared" si="35"/>
        <v/>
      </c>
      <c r="J607" s="49"/>
      <c r="K607" s="110" t="str">
        <f t="shared" si="34"/>
        <v/>
      </c>
    </row>
    <row r="608" spans="1:13" ht="18" customHeight="1" x14ac:dyDescent="0.25">
      <c r="A608" s="390">
        <v>345</v>
      </c>
      <c r="B608" s="292"/>
      <c r="C608" s="278"/>
      <c r="D608" s="293"/>
      <c r="E608" s="19"/>
      <c r="F608" s="20"/>
      <c r="G608" s="20"/>
      <c r="H608" s="43"/>
      <c r="I608" s="219" t="str">
        <f t="shared" si="35"/>
        <v/>
      </c>
      <c r="J608" s="49"/>
      <c r="K608" s="110" t="str">
        <f t="shared" si="34"/>
        <v/>
      </c>
    </row>
    <row r="609" spans="1:12" ht="18" customHeight="1" x14ac:dyDescent="0.25">
      <c r="A609" s="390">
        <v>346</v>
      </c>
      <c r="B609" s="292"/>
      <c r="C609" s="278"/>
      <c r="D609" s="293"/>
      <c r="E609" s="19"/>
      <c r="F609" s="20"/>
      <c r="G609" s="20"/>
      <c r="H609" s="43"/>
      <c r="I609" s="219" t="str">
        <f t="shared" si="35"/>
        <v/>
      </c>
      <c r="J609" s="49"/>
      <c r="K609" s="110" t="str">
        <f t="shared" si="34"/>
        <v/>
      </c>
    </row>
    <row r="610" spans="1:12" ht="18" customHeight="1" x14ac:dyDescent="0.25">
      <c r="A610" s="390">
        <v>347</v>
      </c>
      <c r="B610" s="292"/>
      <c r="C610" s="278"/>
      <c r="D610" s="293"/>
      <c r="E610" s="19"/>
      <c r="F610" s="20"/>
      <c r="G610" s="20"/>
      <c r="H610" s="43"/>
      <c r="I610" s="219" t="str">
        <f t="shared" si="35"/>
        <v/>
      </c>
      <c r="J610" s="49"/>
      <c r="K610" s="110" t="str">
        <f t="shared" si="34"/>
        <v/>
      </c>
    </row>
    <row r="611" spans="1:12" ht="18" customHeight="1" x14ac:dyDescent="0.25">
      <c r="A611" s="390">
        <v>348</v>
      </c>
      <c r="B611" s="292"/>
      <c r="C611" s="278"/>
      <c r="D611" s="293"/>
      <c r="E611" s="19"/>
      <c r="F611" s="20"/>
      <c r="G611" s="20"/>
      <c r="H611" s="43"/>
      <c r="I611" s="219" t="str">
        <f t="shared" si="35"/>
        <v/>
      </c>
      <c r="J611" s="49"/>
      <c r="K611" s="110" t="str">
        <f t="shared" si="34"/>
        <v/>
      </c>
    </row>
    <row r="612" spans="1:12" ht="18" customHeight="1" x14ac:dyDescent="0.25">
      <c r="A612" s="390">
        <v>349</v>
      </c>
      <c r="B612" s="292"/>
      <c r="C612" s="278"/>
      <c r="D612" s="293"/>
      <c r="E612" s="19"/>
      <c r="F612" s="20"/>
      <c r="G612" s="20"/>
      <c r="H612" s="43"/>
      <c r="I612" s="219" t="str">
        <f t="shared" si="35"/>
        <v/>
      </c>
      <c r="J612" s="49"/>
      <c r="K612" s="110" t="str">
        <f t="shared" si="34"/>
        <v/>
      </c>
    </row>
    <row r="613" spans="1:12" ht="18" customHeight="1" x14ac:dyDescent="0.25">
      <c r="A613" s="390">
        <v>350</v>
      </c>
      <c r="B613" s="292"/>
      <c r="C613" s="278"/>
      <c r="D613" s="293"/>
      <c r="E613" s="19"/>
      <c r="F613" s="20"/>
      <c r="G613" s="20"/>
      <c r="H613" s="43"/>
      <c r="I613" s="219" t="str">
        <f t="shared" si="35"/>
        <v/>
      </c>
      <c r="J613" s="49"/>
      <c r="K613" s="110" t="str">
        <f t="shared" si="34"/>
        <v/>
      </c>
    </row>
    <row r="614" spans="1:12" ht="18" customHeight="1" x14ac:dyDescent="0.25">
      <c r="A614" s="390">
        <v>351</v>
      </c>
      <c r="B614" s="292"/>
      <c r="C614" s="278"/>
      <c r="D614" s="293"/>
      <c r="E614" s="19"/>
      <c r="F614" s="20"/>
      <c r="G614" s="20"/>
      <c r="H614" s="43"/>
      <c r="I614" s="219" t="str">
        <f t="shared" si="35"/>
        <v/>
      </c>
      <c r="J614" s="49"/>
      <c r="K614" s="110" t="str">
        <f t="shared" si="34"/>
        <v/>
      </c>
    </row>
    <row r="615" spans="1:12" ht="18" customHeight="1" x14ac:dyDescent="0.25">
      <c r="A615" s="390">
        <v>352</v>
      </c>
      <c r="B615" s="292"/>
      <c r="C615" s="278"/>
      <c r="D615" s="293"/>
      <c r="E615" s="19"/>
      <c r="F615" s="20"/>
      <c r="G615" s="20"/>
      <c r="H615" s="43"/>
      <c r="I615" s="219" t="str">
        <f t="shared" si="35"/>
        <v/>
      </c>
      <c r="J615" s="49"/>
      <c r="K615" s="110" t="str">
        <f t="shared" si="34"/>
        <v/>
      </c>
    </row>
    <row r="616" spans="1:12" ht="18" customHeight="1" x14ac:dyDescent="0.25">
      <c r="A616" s="390">
        <v>353</v>
      </c>
      <c r="B616" s="292"/>
      <c r="C616" s="278"/>
      <c r="D616" s="293"/>
      <c r="E616" s="19"/>
      <c r="F616" s="20"/>
      <c r="G616" s="20"/>
      <c r="H616" s="43"/>
      <c r="I616" s="219" t="str">
        <f t="shared" si="35"/>
        <v/>
      </c>
      <c r="J616" s="49"/>
      <c r="K616" s="110" t="str">
        <f t="shared" si="34"/>
        <v/>
      </c>
    </row>
    <row r="617" spans="1:12" ht="18" customHeight="1" x14ac:dyDescent="0.25">
      <c r="A617" s="390">
        <v>354</v>
      </c>
      <c r="B617" s="292"/>
      <c r="C617" s="278"/>
      <c r="D617" s="293"/>
      <c r="E617" s="19"/>
      <c r="F617" s="20"/>
      <c r="G617" s="20"/>
      <c r="H617" s="43"/>
      <c r="I617" s="219" t="str">
        <f t="shared" si="35"/>
        <v/>
      </c>
      <c r="J617" s="49"/>
      <c r="K617" s="110" t="str">
        <f t="shared" si="34"/>
        <v/>
      </c>
    </row>
    <row r="618" spans="1:12" ht="18" customHeight="1" x14ac:dyDescent="0.25">
      <c r="A618" s="390">
        <v>355</v>
      </c>
      <c r="B618" s="292"/>
      <c r="C618" s="278"/>
      <c r="D618" s="293"/>
      <c r="E618" s="19"/>
      <c r="F618" s="20"/>
      <c r="G618" s="20"/>
      <c r="H618" s="43"/>
      <c r="I618" s="219" t="str">
        <f t="shared" si="35"/>
        <v/>
      </c>
      <c r="J618" s="49"/>
      <c r="K618" s="110" t="str">
        <f t="shared" si="34"/>
        <v/>
      </c>
    </row>
    <row r="619" spans="1:12" ht="18" customHeight="1" x14ac:dyDescent="0.25">
      <c r="A619" s="390">
        <v>356</v>
      </c>
      <c r="B619" s="292"/>
      <c r="C619" s="278"/>
      <c r="D619" s="293"/>
      <c r="E619" s="19"/>
      <c r="F619" s="20"/>
      <c r="G619" s="20"/>
      <c r="H619" s="43"/>
      <c r="I619" s="219" t="str">
        <f t="shared" si="35"/>
        <v/>
      </c>
      <c r="J619" s="49"/>
      <c r="K619" s="110" t="str">
        <f t="shared" si="34"/>
        <v/>
      </c>
    </row>
    <row r="620" spans="1:12" ht="18" customHeight="1" x14ac:dyDescent="0.25">
      <c r="A620" s="390">
        <v>357</v>
      </c>
      <c r="B620" s="292"/>
      <c r="C620" s="278"/>
      <c r="D620" s="293"/>
      <c r="E620" s="19"/>
      <c r="F620" s="20"/>
      <c r="G620" s="20"/>
      <c r="H620" s="43"/>
      <c r="I620" s="219" t="str">
        <f t="shared" si="35"/>
        <v/>
      </c>
      <c r="J620" s="49"/>
      <c r="K620" s="110" t="str">
        <f t="shared" si="34"/>
        <v/>
      </c>
    </row>
    <row r="621" spans="1:12" ht="18" customHeight="1" x14ac:dyDescent="0.25">
      <c r="A621" s="390">
        <v>358</v>
      </c>
      <c r="B621" s="292"/>
      <c r="C621" s="278"/>
      <c r="D621" s="293"/>
      <c r="E621" s="19"/>
      <c r="F621" s="20"/>
      <c r="G621" s="20"/>
      <c r="H621" s="43"/>
      <c r="I621" s="219" t="str">
        <f t="shared" si="35"/>
        <v/>
      </c>
      <c r="J621" s="49"/>
      <c r="K621" s="110" t="str">
        <f t="shared" si="34"/>
        <v/>
      </c>
    </row>
    <row r="622" spans="1:12" ht="18" customHeight="1" x14ac:dyDescent="0.25">
      <c r="A622" s="390">
        <v>359</v>
      </c>
      <c r="B622" s="292"/>
      <c r="C622" s="278"/>
      <c r="D622" s="293"/>
      <c r="E622" s="19"/>
      <c r="F622" s="20"/>
      <c r="G622" s="20"/>
      <c r="H622" s="43"/>
      <c r="I622" s="219" t="str">
        <f t="shared" si="35"/>
        <v/>
      </c>
      <c r="J622" s="49"/>
      <c r="K622" s="110" t="str">
        <f t="shared" si="34"/>
        <v/>
      </c>
    </row>
    <row r="623" spans="1:12" ht="18" customHeight="1" thickBot="1" x14ac:dyDescent="0.3">
      <c r="A623" s="391">
        <v>360</v>
      </c>
      <c r="B623" s="294"/>
      <c r="C623" s="279"/>
      <c r="D623" s="295"/>
      <c r="E623" s="21"/>
      <c r="F623" s="22"/>
      <c r="G623" s="22"/>
      <c r="H623" s="45"/>
      <c r="I623" s="220" t="str">
        <f t="shared" si="35"/>
        <v/>
      </c>
      <c r="J623" s="50"/>
      <c r="K623" s="110" t="str">
        <f t="shared" si="34"/>
        <v/>
      </c>
    </row>
    <row r="624" spans="1:12" ht="18" customHeight="1" thickBot="1" x14ac:dyDescent="0.3">
      <c r="H624" s="376" t="s">
        <v>128</v>
      </c>
      <c r="I624" s="195">
        <f>IF(stok&lt;&gt;"",SUM(I604:I623)+I589,0)</f>
        <v>0</v>
      </c>
      <c r="J624" s="223"/>
      <c r="L624" s="109">
        <f>IF(I624&gt;I589,ROW(A630),0)</f>
        <v>0</v>
      </c>
    </row>
    <row r="626" spans="1:13" ht="30.2" customHeight="1" x14ac:dyDescent="0.25">
      <c r="A626" s="566" t="s">
        <v>139</v>
      </c>
      <c r="B626" s="566"/>
      <c r="C626" s="566"/>
      <c r="D626" s="566"/>
      <c r="E626" s="566"/>
      <c r="F626" s="566"/>
      <c r="G626" s="566"/>
      <c r="H626" s="566"/>
      <c r="I626" s="566"/>
      <c r="J626" s="566"/>
    </row>
    <row r="628" spans="1:13" ht="18.75" x14ac:dyDescent="0.3">
      <c r="A628" s="352" t="s">
        <v>32</v>
      </c>
      <c r="B628" s="233"/>
      <c r="C628" s="233"/>
      <c r="D628" s="354">
        <f ca="1">imzatarihi</f>
        <v>46091</v>
      </c>
      <c r="E628" s="379" t="s">
        <v>33</v>
      </c>
      <c r="F628" s="355" t="str">
        <f>IF(kurulusyetkilisi&gt;0,kurulusyetkilisi,"")</f>
        <v/>
      </c>
      <c r="I628" s="46"/>
    </row>
    <row r="629" spans="1:13" ht="18.75" x14ac:dyDescent="0.3">
      <c r="D629" s="234"/>
      <c r="E629" s="379" t="s">
        <v>34</v>
      </c>
      <c r="H629" s="233"/>
      <c r="I629" s="46"/>
    </row>
    <row r="631" spans="1:13" x14ac:dyDescent="0.25">
      <c r="A631" s="555" t="s">
        <v>107</v>
      </c>
      <c r="B631" s="555"/>
      <c r="C631" s="555"/>
      <c r="D631" s="555"/>
      <c r="E631" s="555"/>
      <c r="F631" s="555"/>
      <c r="G631" s="555"/>
      <c r="H631" s="555"/>
      <c r="I631" s="555"/>
      <c r="J631" s="555"/>
      <c r="K631" s="2"/>
    </row>
    <row r="632" spans="1:13" x14ac:dyDescent="0.25">
      <c r="A632" s="508" t="str">
        <f>IF(YilDonem&lt;&gt;"",CONCATENATE(YilDonem," dönemine aittir."),"")</f>
        <v/>
      </c>
      <c r="B632" s="508"/>
      <c r="C632" s="508"/>
      <c r="D632" s="508"/>
      <c r="E632" s="508"/>
      <c r="F632" s="508"/>
      <c r="G632" s="508"/>
      <c r="H632" s="508"/>
      <c r="I632" s="508"/>
      <c r="J632" s="508"/>
      <c r="K632" s="2"/>
    </row>
    <row r="633" spans="1:13" ht="15.95" customHeight="1" thickBot="1" x14ac:dyDescent="0.3">
      <c r="A633" s="545" t="s">
        <v>130</v>
      </c>
      <c r="B633" s="545"/>
      <c r="C633" s="545"/>
      <c r="D633" s="545"/>
      <c r="E633" s="545"/>
      <c r="F633" s="545"/>
      <c r="G633" s="545"/>
      <c r="H633" s="545"/>
      <c r="I633" s="545"/>
      <c r="J633" s="545"/>
      <c r="K633" s="2"/>
    </row>
    <row r="634" spans="1:13" ht="31.7" customHeight="1" thickBot="1" x14ac:dyDescent="0.3">
      <c r="A634" s="546" t="s">
        <v>167</v>
      </c>
      <c r="B634" s="547"/>
      <c r="C634" s="547"/>
      <c r="D634" s="548"/>
      <c r="E634" s="546" t="str">
        <f>IF(ProjeNo&gt;0,ProjeNo,"")</f>
        <v/>
      </c>
      <c r="F634" s="547"/>
      <c r="G634" s="547"/>
      <c r="H634" s="547"/>
      <c r="I634" s="547"/>
      <c r="J634" s="548"/>
      <c r="K634" s="2"/>
    </row>
    <row r="635" spans="1:13" ht="45" customHeight="1" thickBot="1" x14ac:dyDescent="0.3">
      <c r="A635" s="549" t="s">
        <v>168</v>
      </c>
      <c r="B635" s="550"/>
      <c r="C635" s="550"/>
      <c r="D635" s="551"/>
      <c r="E635" s="552" t="str">
        <f>IF(ProjeAdi&gt;0,ProjeAdi,"")</f>
        <v/>
      </c>
      <c r="F635" s="553"/>
      <c r="G635" s="553"/>
      <c r="H635" s="553"/>
      <c r="I635" s="553"/>
      <c r="J635" s="554"/>
      <c r="K635" s="2"/>
    </row>
    <row r="636" spans="1:13" ht="30.2" customHeight="1" thickBot="1" x14ac:dyDescent="0.3">
      <c r="A636" s="567" t="s">
        <v>142</v>
      </c>
      <c r="B636" s="568"/>
      <c r="C636" s="568"/>
      <c r="D636" s="569"/>
      <c r="E636" s="552" t="str">
        <f>IF($E$6&lt;&gt;"",$E$6,"")</f>
        <v/>
      </c>
      <c r="F636" s="553"/>
      <c r="G636" s="553"/>
      <c r="H636" s="553"/>
      <c r="I636" s="553"/>
      <c r="J636" s="554"/>
      <c r="K636" s="2"/>
    </row>
    <row r="637" spans="1:13" s="47" customFormat="1" ht="37.15" customHeight="1" x14ac:dyDescent="0.25">
      <c r="A637" s="543" t="s">
        <v>3</v>
      </c>
      <c r="B637" s="543" t="s">
        <v>182</v>
      </c>
      <c r="C637" s="543" t="s">
        <v>183</v>
      </c>
      <c r="D637" s="543" t="s">
        <v>102</v>
      </c>
      <c r="E637" s="543" t="s">
        <v>103</v>
      </c>
      <c r="F637" s="543" t="s">
        <v>108</v>
      </c>
      <c r="G637" s="543" t="s">
        <v>109</v>
      </c>
      <c r="H637" s="543" t="s">
        <v>145</v>
      </c>
      <c r="I637" s="573" t="s">
        <v>35</v>
      </c>
      <c r="J637" s="573" t="s">
        <v>110</v>
      </c>
      <c r="K637" s="63"/>
      <c r="L637" s="71"/>
      <c r="M637" s="71"/>
    </row>
    <row r="638" spans="1:13" ht="18" customHeight="1" thickBot="1" x14ac:dyDescent="0.3">
      <c r="A638" s="559"/>
      <c r="B638" s="544"/>
      <c r="C638" s="544"/>
      <c r="D638" s="559"/>
      <c r="E638" s="559"/>
      <c r="F638" s="559"/>
      <c r="G638" s="559"/>
      <c r="H638" s="559"/>
      <c r="I638" s="574"/>
      <c r="J638" s="574"/>
      <c r="K638" s="2"/>
    </row>
    <row r="639" spans="1:13" ht="18" customHeight="1" x14ac:dyDescent="0.25">
      <c r="A639" s="388">
        <v>361</v>
      </c>
      <c r="B639" s="290"/>
      <c r="C639" s="277"/>
      <c r="D639" s="291"/>
      <c r="E639" s="27"/>
      <c r="F639" s="41"/>
      <c r="G639" s="41"/>
      <c r="H639" s="38"/>
      <c r="I639" s="210" t="str">
        <f>IF(AND(G639&lt;&gt;"",H639&lt;&gt;"",J639&lt;&gt;""),G639*H639,"")</f>
        <v/>
      </c>
      <c r="J639" s="48"/>
      <c r="K639" s="110" t="str">
        <f t="shared" ref="K639:K658" si="36">IF(AND(E639&lt;&gt;"",J639=""),"Stok Çıkış Tarihi Yazılmalıdır.","")</f>
        <v/>
      </c>
    </row>
    <row r="640" spans="1:13" ht="18" customHeight="1" x14ac:dyDescent="0.25">
      <c r="A640" s="390">
        <v>362</v>
      </c>
      <c r="B640" s="292"/>
      <c r="C640" s="278"/>
      <c r="D640" s="293"/>
      <c r="E640" s="19"/>
      <c r="F640" s="20"/>
      <c r="G640" s="20"/>
      <c r="H640" s="43"/>
      <c r="I640" s="219" t="str">
        <f t="shared" ref="I640:I658" si="37">IF(AND(G640&lt;&gt;"",H640&lt;&gt;"",J640&lt;&gt;""),G640*H640,"")</f>
        <v/>
      </c>
      <c r="J640" s="49"/>
      <c r="K640" s="110" t="str">
        <f t="shared" si="36"/>
        <v/>
      </c>
    </row>
    <row r="641" spans="1:11" ht="18" customHeight="1" x14ac:dyDescent="0.25">
      <c r="A641" s="390">
        <v>363</v>
      </c>
      <c r="B641" s="292"/>
      <c r="C641" s="278"/>
      <c r="D641" s="293"/>
      <c r="E641" s="19"/>
      <c r="F641" s="20"/>
      <c r="G641" s="20"/>
      <c r="H641" s="43"/>
      <c r="I641" s="219" t="str">
        <f t="shared" si="37"/>
        <v/>
      </c>
      <c r="J641" s="49"/>
      <c r="K641" s="110" t="str">
        <f t="shared" si="36"/>
        <v/>
      </c>
    </row>
    <row r="642" spans="1:11" ht="18" customHeight="1" x14ac:dyDescent="0.25">
      <c r="A642" s="390">
        <v>364</v>
      </c>
      <c r="B642" s="292"/>
      <c r="C642" s="278"/>
      <c r="D642" s="293"/>
      <c r="E642" s="19"/>
      <c r="F642" s="20"/>
      <c r="G642" s="20"/>
      <c r="H642" s="43"/>
      <c r="I642" s="219" t="str">
        <f t="shared" si="37"/>
        <v/>
      </c>
      <c r="J642" s="49"/>
      <c r="K642" s="110" t="str">
        <f t="shared" si="36"/>
        <v/>
      </c>
    </row>
    <row r="643" spans="1:11" ht="18" customHeight="1" x14ac:dyDescent="0.25">
      <c r="A643" s="390">
        <v>365</v>
      </c>
      <c r="B643" s="292"/>
      <c r="C643" s="278"/>
      <c r="D643" s="293"/>
      <c r="E643" s="19"/>
      <c r="F643" s="20"/>
      <c r="G643" s="20"/>
      <c r="H643" s="43"/>
      <c r="I643" s="219" t="str">
        <f t="shared" si="37"/>
        <v/>
      </c>
      <c r="J643" s="49"/>
      <c r="K643" s="110" t="str">
        <f t="shared" si="36"/>
        <v/>
      </c>
    </row>
    <row r="644" spans="1:11" ht="18" customHeight="1" x14ac:dyDescent="0.25">
      <c r="A644" s="390">
        <v>366</v>
      </c>
      <c r="B644" s="292"/>
      <c r="C644" s="278"/>
      <c r="D644" s="293"/>
      <c r="E644" s="19"/>
      <c r="F644" s="20"/>
      <c r="G644" s="20"/>
      <c r="H644" s="43"/>
      <c r="I644" s="219" t="str">
        <f t="shared" si="37"/>
        <v/>
      </c>
      <c r="J644" s="49"/>
      <c r="K644" s="110" t="str">
        <f t="shared" si="36"/>
        <v/>
      </c>
    </row>
    <row r="645" spans="1:11" ht="18" customHeight="1" x14ac:dyDescent="0.25">
      <c r="A645" s="390">
        <v>367</v>
      </c>
      <c r="B645" s="292"/>
      <c r="C645" s="278"/>
      <c r="D645" s="293"/>
      <c r="E645" s="19"/>
      <c r="F645" s="20"/>
      <c r="G645" s="20"/>
      <c r="H645" s="43"/>
      <c r="I645" s="219" t="str">
        <f t="shared" si="37"/>
        <v/>
      </c>
      <c r="J645" s="49"/>
      <c r="K645" s="110" t="str">
        <f t="shared" si="36"/>
        <v/>
      </c>
    </row>
    <row r="646" spans="1:11" ht="18" customHeight="1" x14ac:dyDescent="0.25">
      <c r="A646" s="390">
        <v>368</v>
      </c>
      <c r="B646" s="292"/>
      <c r="C646" s="278"/>
      <c r="D646" s="293"/>
      <c r="E646" s="19"/>
      <c r="F646" s="20"/>
      <c r="G646" s="20"/>
      <c r="H646" s="43"/>
      <c r="I646" s="219" t="str">
        <f t="shared" si="37"/>
        <v/>
      </c>
      <c r="J646" s="49"/>
      <c r="K646" s="110" t="str">
        <f t="shared" si="36"/>
        <v/>
      </c>
    </row>
    <row r="647" spans="1:11" ht="18" customHeight="1" x14ac:dyDescent="0.25">
      <c r="A647" s="390">
        <v>369</v>
      </c>
      <c r="B647" s="292"/>
      <c r="C647" s="278"/>
      <c r="D647" s="293"/>
      <c r="E647" s="19"/>
      <c r="F647" s="20"/>
      <c r="G647" s="20"/>
      <c r="H647" s="43"/>
      <c r="I647" s="219" t="str">
        <f t="shared" si="37"/>
        <v/>
      </c>
      <c r="J647" s="49"/>
      <c r="K647" s="110" t="str">
        <f t="shared" si="36"/>
        <v/>
      </c>
    </row>
    <row r="648" spans="1:11" ht="18" customHeight="1" x14ac:dyDescent="0.25">
      <c r="A648" s="390">
        <v>370</v>
      </c>
      <c r="B648" s="292"/>
      <c r="C648" s="278"/>
      <c r="D648" s="293"/>
      <c r="E648" s="19"/>
      <c r="F648" s="20"/>
      <c r="G648" s="20"/>
      <c r="H648" s="43"/>
      <c r="I648" s="219" t="str">
        <f t="shared" si="37"/>
        <v/>
      </c>
      <c r="J648" s="49"/>
      <c r="K648" s="110" t="str">
        <f t="shared" si="36"/>
        <v/>
      </c>
    </row>
    <row r="649" spans="1:11" ht="18" customHeight="1" x14ac:dyDescent="0.25">
      <c r="A649" s="390">
        <v>371</v>
      </c>
      <c r="B649" s="292"/>
      <c r="C649" s="278"/>
      <c r="D649" s="293"/>
      <c r="E649" s="19"/>
      <c r="F649" s="20"/>
      <c r="G649" s="20"/>
      <c r="H649" s="43"/>
      <c r="I649" s="219" t="str">
        <f t="shared" si="37"/>
        <v/>
      </c>
      <c r="J649" s="49"/>
      <c r="K649" s="110" t="str">
        <f t="shared" si="36"/>
        <v/>
      </c>
    </row>
    <row r="650" spans="1:11" ht="18" customHeight="1" x14ac:dyDescent="0.25">
      <c r="A650" s="390">
        <v>372</v>
      </c>
      <c r="B650" s="292"/>
      <c r="C650" s="278"/>
      <c r="D650" s="293"/>
      <c r="E650" s="19"/>
      <c r="F650" s="20"/>
      <c r="G650" s="20"/>
      <c r="H650" s="43"/>
      <c r="I650" s="219" t="str">
        <f t="shared" si="37"/>
        <v/>
      </c>
      <c r="J650" s="49"/>
      <c r="K650" s="110" t="str">
        <f t="shared" si="36"/>
        <v/>
      </c>
    </row>
    <row r="651" spans="1:11" ht="18" customHeight="1" x14ac:dyDescent="0.25">
      <c r="A651" s="390">
        <v>373</v>
      </c>
      <c r="B651" s="292"/>
      <c r="C651" s="278"/>
      <c r="D651" s="293"/>
      <c r="E651" s="19"/>
      <c r="F651" s="20"/>
      <c r="G651" s="20"/>
      <c r="H651" s="43"/>
      <c r="I651" s="219" t="str">
        <f t="shared" si="37"/>
        <v/>
      </c>
      <c r="J651" s="49"/>
      <c r="K651" s="110" t="str">
        <f t="shared" si="36"/>
        <v/>
      </c>
    </row>
    <row r="652" spans="1:11" ht="18" customHeight="1" x14ac:dyDescent="0.25">
      <c r="A652" s="390">
        <v>374</v>
      </c>
      <c r="B652" s="292"/>
      <c r="C652" s="278"/>
      <c r="D652" s="293"/>
      <c r="E652" s="19"/>
      <c r="F652" s="20"/>
      <c r="G652" s="20"/>
      <c r="H652" s="43"/>
      <c r="I652" s="219" t="str">
        <f t="shared" si="37"/>
        <v/>
      </c>
      <c r="J652" s="49"/>
      <c r="K652" s="110" t="str">
        <f t="shared" si="36"/>
        <v/>
      </c>
    </row>
    <row r="653" spans="1:11" ht="18" customHeight="1" x14ac:dyDescent="0.25">
      <c r="A653" s="390">
        <v>375</v>
      </c>
      <c r="B653" s="292"/>
      <c r="C653" s="278"/>
      <c r="D653" s="293"/>
      <c r="E653" s="19"/>
      <c r="F653" s="20"/>
      <c r="G653" s="20"/>
      <c r="H653" s="43"/>
      <c r="I653" s="219" t="str">
        <f t="shared" si="37"/>
        <v/>
      </c>
      <c r="J653" s="49"/>
      <c r="K653" s="110" t="str">
        <f t="shared" si="36"/>
        <v/>
      </c>
    </row>
    <row r="654" spans="1:11" ht="18" customHeight="1" x14ac:dyDescent="0.25">
      <c r="A654" s="390">
        <v>376</v>
      </c>
      <c r="B654" s="292"/>
      <c r="C654" s="278"/>
      <c r="D654" s="293"/>
      <c r="E654" s="19"/>
      <c r="F654" s="20"/>
      <c r="G654" s="20"/>
      <c r="H654" s="43"/>
      <c r="I654" s="219" t="str">
        <f t="shared" si="37"/>
        <v/>
      </c>
      <c r="J654" s="49"/>
      <c r="K654" s="110" t="str">
        <f t="shared" si="36"/>
        <v/>
      </c>
    </row>
    <row r="655" spans="1:11" ht="18" customHeight="1" x14ac:dyDescent="0.25">
      <c r="A655" s="390">
        <v>377</v>
      </c>
      <c r="B655" s="292"/>
      <c r="C655" s="278"/>
      <c r="D655" s="293"/>
      <c r="E655" s="19"/>
      <c r="F655" s="20"/>
      <c r="G655" s="20"/>
      <c r="H655" s="43"/>
      <c r="I655" s="219" t="str">
        <f t="shared" si="37"/>
        <v/>
      </c>
      <c r="J655" s="49"/>
      <c r="K655" s="110" t="str">
        <f t="shared" si="36"/>
        <v/>
      </c>
    </row>
    <row r="656" spans="1:11" ht="18" customHeight="1" x14ac:dyDescent="0.25">
      <c r="A656" s="390">
        <v>378</v>
      </c>
      <c r="B656" s="292"/>
      <c r="C656" s="278"/>
      <c r="D656" s="293"/>
      <c r="E656" s="19"/>
      <c r="F656" s="20"/>
      <c r="G656" s="20"/>
      <c r="H656" s="43"/>
      <c r="I656" s="219" t="str">
        <f t="shared" si="37"/>
        <v/>
      </c>
      <c r="J656" s="49"/>
      <c r="K656" s="110" t="str">
        <f t="shared" si="36"/>
        <v/>
      </c>
    </row>
    <row r="657" spans="1:13" ht="18" customHeight="1" x14ac:dyDescent="0.25">
      <c r="A657" s="390">
        <v>379</v>
      </c>
      <c r="B657" s="292"/>
      <c r="C657" s="278"/>
      <c r="D657" s="293"/>
      <c r="E657" s="19"/>
      <c r="F657" s="20"/>
      <c r="G657" s="20"/>
      <c r="H657" s="43"/>
      <c r="I657" s="219" t="str">
        <f t="shared" si="37"/>
        <v/>
      </c>
      <c r="J657" s="49"/>
      <c r="K657" s="110" t="str">
        <f t="shared" si="36"/>
        <v/>
      </c>
    </row>
    <row r="658" spans="1:13" ht="18" customHeight="1" thickBot="1" x14ac:dyDescent="0.3">
      <c r="A658" s="391">
        <v>380</v>
      </c>
      <c r="B658" s="294"/>
      <c r="C658" s="279"/>
      <c r="D658" s="295"/>
      <c r="E658" s="21"/>
      <c r="F658" s="22"/>
      <c r="G658" s="22"/>
      <c r="H658" s="45"/>
      <c r="I658" s="220" t="str">
        <f t="shared" si="37"/>
        <v/>
      </c>
      <c r="J658" s="50"/>
      <c r="K658" s="110" t="str">
        <f t="shared" si="36"/>
        <v/>
      </c>
    </row>
    <row r="659" spans="1:13" ht="18" customHeight="1" thickBot="1" x14ac:dyDescent="0.3">
      <c r="H659" s="376" t="s">
        <v>128</v>
      </c>
      <c r="I659" s="195">
        <f>IF(stok&lt;&gt;"",SUM(I639:I658)+I624,0)</f>
        <v>0</v>
      </c>
      <c r="J659" s="223"/>
      <c r="L659" s="109">
        <f>IF(I659&gt;I624,ROW(A665),0)</f>
        <v>0</v>
      </c>
    </row>
    <row r="661" spans="1:13" ht="30.2" customHeight="1" x14ac:dyDescent="0.25">
      <c r="A661" s="566" t="s">
        <v>139</v>
      </c>
      <c r="B661" s="566"/>
      <c r="C661" s="566"/>
      <c r="D661" s="566"/>
      <c r="E661" s="566"/>
      <c r="F661" s="566"/>
      <c r="G661" s="566"/>
      <c r="H661" s="566"/>
      <c r="I661" s="566"/>
      <c r="J661" s="566"/>
    </row>
    <row r="663" spans="1:13" ht="18.75" x14ac:dyDescent="0.3">
      <c r="A663" s="352" t="s">
        <v>32</v>
      </c>
      <c r="B663" s="233"/>
      <c r="C663" s="233"/>
      <c r="D663" s="354">
        <f ca="1">imzatarihi</f>
        <v>46091</v>
      </c>
      <c r="E663" s="379" t="s">
        <v>33</v>
      </c>
      <c r="F663" s="355" t="str">
        <f>IF(kurulusyetkilisi&gt;0,kurulusyetkilisi,"")</f>
        <v/>
      </c>
      <c r="I663" s="46"/>
    </row>
    <row r="664" spans="1:13" ht="18.75" x14ac:dyDescent="0.3">
      <c r="D664" s="234"/>
      <c r="E664" s="379" t="s">
        <v>34</v>
      </c>
      <c r="H664" s="233"/>
      <c r="I664" s="46"/>
    </row>
    <row r="666" spans="1:13" x14ac:dyDescent="0.25">
      <c r="A666" s="555" t="s">
        <v>107</v>
      </c>
      <c r="B666" s="555"/>
      <c r="C666" s="555"/>
      <c r="D666" s="555"/>
      <c r="E666" s="555"/>
      <c r="F666" s="555"/>
      <c r="G666" s="555"/>
      <c r="H666" s="555"/>
      <c r="I666" s="555"/>
      <c r="J666" s="555"/>
      <c r="K666" s="2"/>
    </row>
    <row r="667" spans="1:13" x14ac:dyDescent="0.25">
      <c r="A667" s="508" t="str">
        <f>IF(YilDonem&lt;&gt;"",CONCATENATE(YilDonem," dönemine aittir."),"")</f>
        <v/>
      </c>
      <c r="B667" s="508"/>
      <c r="C667" s="508"/>
      <c r="D667" s="508"/>
      <c r="E667" s="508"/>
      <c r="F667" s="508"/>
      <c r="G667" s="508"/>
      <c r="H667" s="508"/>
      <c r="I667" s="508"/>
      <c r="J667" s="508"/>
      <c r="K667" s="2"/>
    </row>
    <row r="668" spans="1:13" ht="15.95" customHeight="1" thickBot="1" x14ac:dyDescent="0.3">
      <c r="A668" s="545" t="s">
        <v>130</v>
      </c>
      <c r="B668" s="545"/>
      <c r="C668" s="545"/>
      <c r="D668" s="545"/>
      <c r="E668" s="545"/>
      <c r="F668" s="545"/>
      <c r="G668" s="545"/>
      <c r="H668" s="545"/>
      <c r="I668" s="545"/>
      <c r="J668" s="545"/>
      <c r="K668" s="2"/>
    </row>
    <row r="669" spans="1:13" ht="31.7" customHeight="1" thickBot="1" x14ac:dyDescent="0.3">
      <c r="A669" s="546" t="s">
        <v>167</v>
      </c>
      <c r="B669" s="547"/>
      <c r="C669" s="547"/>
      <c r="D669" s="548"/>
      <c r="E669" s="546" t="str">
        <f>IF(ProjeNo&gt;0,ProjeNo,"")</f>
        <v/>
      </c>
      <c r="F669" s="547"/>
      <c r="G669" s="547"/>
      <c r="H669" s="547"/>
      <c r="I669" s="547"/>
      <c r="J669" s="548"/>
      <c r="K669" s="2"/>
    </row>
    <row r="670" spans="1:13" ht="45" customHeight="1" thickBot="1" x14ac:dyDescent="0.3">
      <c r="A670" s="549" t="s">
        <v>168</v>
      </c>
      <c r="B670" s="550"/>
      <c r="C670" s="550"/>
      <c r="D670" s="551"/>
      <c r="E670" s="552" t="str">
        <f>IF(ProjeAdi&gt;0,ProjeAdi,"")</f>
        <v/>
      </c>
      <c r="F670" s="553"/>
      <c r="G670" s="553"/>
      <c r="H670" s="553"/>
      <c r="I670" s="553"/>
      <c r="J670" s="554"/>
      <c r="K670" s="2"/>
    </row>
    <row r="671" spans="1:13" ht="30.2" customHeight="1" thickBot="1" x14ac:dyDescent="0.3">
      <c r="A671" s="567" t="s">
        <v>142</v>
      </c>
      <c r="B671" s="568"/>
      <c r="C671" s="568"/>
      <c r="D671" s="569"/>
      <c r="E671" s="552" t="str">
        <f>IF($E$6&lt;&gt;"",$E$6,"")</f>
        <v/>
      </c>
      <c r="F671" s="553"/>
      <c r="G671" s="553"/>
      <c r="H671" s="553"/>
      <c r="I671" s="553"/>
      <c r="J671" s="554"/>
      <c r="K671" s="2"/>
    </row>
    <row r="672" spans="1:13" s="47" customFormat="1" ht="37.15" customHeight="1" x14ac:dyDescent="0.25">
      <c r="A672" s="543" t="s">
        <v>3</v>
      </c>
      <c r="B672" s="543" t="s">
        <v>182</v>
      </c>
      <c r="C672" s="543" t="s">
        <v>183</v>
      </c>
      <c r="D672" s="543" t="s">
        <v>102</v>
      </c>
      <c r="E672" s="543" t="s">
        <v>103</v>
      </c>
      <c r="F672" s="543" t="s">
        <v>108</v>
      </c>
      <c r="G672" s="543" t="s">
        <v>109</v>
      </c>
      <c r="H672" s="543" t="s">
        <v>145</v>
      </c>
      <c r="I672" s="573" t="s">
        <v>35</v>
      </c>
      <c r="J672" s="573" t="s">
        <v>110</v>
      </c>
      <c r="K672" s="63"/>
      <c r="L672" s="71"/>
      <c r="M672" s="71"/>
    </row>
    <row r="673" spans="1:11" ht="18" customHeight="1" thickBot="1" x14ac:dyDescent="0.3">
      <c r="A673" s="559"/>
      <c r="B673" s="544"/>
      <c r="C673" s="544"/>
      <c r="D673" s="559"/>
      <c r="E673" s="559"/>
      <c r="F673" s="559"/>
      <c r="G673" s="559"/>
      <c r="H673" s="559"/>
      <c r="I673" s="574"/>
      <c r="J673" s="574"/>
      <c r="K673" s="2"/>
    </row>
    <row r="674" spans="1:11" ht="18" customHeight="1" x14ac:dyDescent="0.25">
      <c r="A674" s="388">
        <v>381</v>
      </c>
      <c r="B674" s="290"/>
      <c r="C674" s="277"/>
      <c r="D674" s="291"/>
      <c r="E674" s="27"/>
      <c r="F674" s="41"/>
      <c r="G674" s="41"/>
      <c r="H674" s="38"/>
      <c r="I674" s="210" t="str">
        <f>IF(AND(G674&lt;&gt;"",H674&lt;&gt;"",J674&lt;&gt;""),G674*H674,"")</f>
        <v/>
      </c>
      <c r="J674" s="48"/>
      <c r="K674" s="110" t="str">
        <f t="shared" ref="K674:K693" si="38">IF(AND(E674&lt;&gt;"",J674=""),"Stok Çıkış Tarihi Yazılmalıdır.","")</f>
        <v/>
      </c>
    </row>
    <row r="675" spans="1:11" ht="18" customHeight="1" x14ac:dyDescent="0.25">
      <c r="A675" s="390">
        <v>382</v>
      </c>
      <c r="B675" s="292"/>
      <c r="C675" s="278"/>
      <c r="D675" s="293"/>
      <c r="E675" s="19"/>
      <c r="F675" s="20"/>
      <c r="G675" s="20"/>
      <c r="H675" s="43"/>
      <c r="I675" s="219" t="str">
        <f t="shared" ref="I675:I693" si="39">IF(AND(G675&lt;&gt;"",H675&lt;&gt;"",J675&lt;&gt;""),G675*H675,"")</f>
        <v/>
      </c>
      <c r="J675" s="49"/>
      <c r="K675" s="110" t="str">
        <f t="shared" si="38"/>
        <v/>
      </c>
    </row>
    <row r="676" spans="1:11" ht="18" customHeight="1" x14ac:dyDescent="0.25">
      <c r="A676" s="390">
        <v>383</v>
      </c>
      <c r="B676" s="292"/>
      <c r="C676" s="278"/>
      <c r="D676" s="293"/>
      <c r="E676" s="19"/>
      <c r="F676" s="20"/>
      <c r="G676" s="20"/>
      <c r="H676" s="43"/>
      <c r="I676" s="219" t="str">
        <f t="shared" si="39"/>
        <v/>
      </c>
      <c r="J676" s="49"/>
      <c r="K676" s="110" t="str">
        <f t="shared" si="38"/>
        <v/>
      </c>
    </row>
    <row r="677" spans="1:11" ht="18" customHeight="1" x14ac:dyDescent="0.25">
      <c r="A677" s="390">
        <v>384</v>
      </c>
      <c r="B677" s="292"/>
      <c r="C677" s="278"/>
      <c r="D677" s="293"/>
      <c r="E677" s="19"/>
      <c r="F677" s="20"/>
      <c r="G677" s="20"/>
      <c r="H677" s="43"/>
      <c r="I677" s="219" t="str">
        <f t="shared" si="39"/>
        <v/>
      </c>
      <c r="J677" s="49"/>
      <c r="K677" s="110" t="str">
        <f t="shared" si="38"/>
        <v/>
      </c>
    </row>
    <row r="678" spans="1:11" ht="18" customHeight="1" x14ac:dyDescent="0.25">
      <c r="A678" s="390">
        <v>385</v>
      </c>
      <c r="B678" s="292"/>
      <c r="C678" s="278"/>
      <c r="D678" s="293"/>
      <c r="E678" s="19"/>
      <c r="F678" s="20"/>
      <c r="G678" s="20"/>
      <c r="H678" s="43"/>
      <c r="I678" s="219" t="str">
        <f t="shared" si="39"/>
        <v/>
      </c>
      <c r="J678" s="49"/>
      <c r="K678" s="110" t="str">
        <f t="shared" si="38"/>
        <v/>
      </c>
    </row>
    <row r="679" spans="1:11" ht="18" customHeight="1" x14ac:dyDescent="0.25">
      <c r="A679" s="390">
        <v>386</v>
      </c>
      <c r="B679" s="292"/>
      <c r="C679" s="278"/>
      <c r="D679" s="293"/>
      <c r="E679" s="19"/>
      <c r="F679" s="20"/>
      <c r="G679" s="20"/>
      <c r="H679" s="43"/>
      <c r="I679" s="219" t="str">
        <f t="shared" si="39"/>
        <v/>
      </c>
      <c r="J679" s="49"/>
      <c r="K679" s="110" t="str">
        <f t="shared" si="38"/>
        <v/>
      </c>
    </row>
    <row r="680" spans="1:11" ht="18" customHeight="1" x14ac:dyDescent="0.25">
      <c r="A680" s="390">
        <v>387</v>
      </c>
      <c r="B680" s="292"/>
      <c r="C680" s="278"/>
      <c r="D680" s="293"/>
      <c r="E680" s="19"/>
      <c r="F680" s="20"/>
      <c r="G680" s="20"/>
      <c r="H680" s="43"/>
      <c r="I680" s="219" t="str">
        <f t="shared" si="39"/>
        <v/>
      </c>
      <c r="J680" s="49"/>
      <c r="K680" s="110" t="str">
        <f t="shared" si="38"/>
        <v/>
      </c>
    </row>
    <row r="681" spans="1:11" ht="18" customHeight="1" x14ac:dyDescent="0.25">
      <c r="A681" s="390">
        <v>388</v>
      </c>
      <c r="B681" s="292"/>
      <c r="C681" s="278"/>
      <c r="D681" s="293"/>
      <c r="E681" s="19"/>
      <c r="F681" s="20"/>
      <c r="G681" s="20"/>
      <c r="H681" s="43"/>
      <c r="I681" s="219" t="str">
        <f t="shared" si="39"/>
        <v/>
      </c>
      <c r="J681" s="49"/>
      <c r="K681" s="110" t="str">
        <f t="shared" si="38"/>
        <v/>
      </c>
    </row>
    <row r="682" spans="1:11" ht="18" customHeight="1" x14ac:dyDescent="0.25">
      <c r="A682" s="390">
        <v>389</v>
      </c>
      <c r="B682" s="292"/>
      <c r="C682" s="278"/>
      <c r="D682" s="293"/>
      <c r="E682" s="19"/>
      <c r="F682" s="20"/>
      <c r="G682" s="20"/>
      <c r="H682" s="43"/>
      <c r="I682" s="219" t="str">
        <f t="shared" si="39"/>
        <v/>
      </c>
      <c r="J682" s="49"/>
      <c r="K682" s="110" t="str">
        <f t="shared" si="38"/>
        <v/>
      </c>
    </row>
    <row r="683" spans="1:11" ht="18" customHeight="1" x14ac:dyDescent="0.25">
      <c r="A683" s="390">
        <v>390</v>
      </c>
      <c r="B683" s="292"/>
      <c r="C683" s="278"/>
      <c r="D683" s="293"/>
      <c r="E683" s="19"/>
      <c r="F683" s="20"/>
      <c r="G683" s="20"/>
      <c r="H683" s="43"/>
      <c r="I683" s="219" t="str">
        <f t="shared" si="39"/>
        <v/>
      </c>
      <c r="J683" s="49"/>
      <c r="K683" s="110" t="str">
        <f t="shared" si="38"/>
        <v/>
      </c>
    </row>
    <row r="684" spans="1:11" ht="18" customHeight="1" x14ac:dyDescent="0.25">
      <c r="A684" s="390">
        <v>391</v>
      </c>
      <c r="B684" s="292"/>
      <c r="C684" s="278"/>
      <c r="D684" s="293"/>
      <c r="E684" s="19"/>
      <c r="F684" s="20"/>
      <c r="G684" s="20"/>
      <c r="H684" s="43"/>
      <c r="I684" s="219" t="str">
        <f t="shared" si="39"/>
        <v/>
      </c>
      <c r="J684" s="49"/>
      <c r="K684" s="110" t="str">
        <f t="shared" si="38"/>
        <v/>
      </c>
    </row>
    <row r="685" spans="1:11" ht="18" customHeight="1" x14ac:dyDescent="0.25">
      <c r="A685" s="390">
        <v>392</v>
      </c>
      <c r="B685" s="292"/>
      <c r="C685" s="278"/>
      <c r="D685" s="293"/>
      <c r="E685" s="19"/>
      <c r="F685" s="20"/>
      <c r="G685" s="20"/>
      <c r="H685" s="43"/>
      <c r="I685" s="219" t="str">
        <f t="shared" si="39"/>
        <v/>
      </c>
      <c r="J685" s="49"/>
      <c r="K685" s="110" t="str">
        <f t="shared" si="38"/>
        <v/>
      </c>
    </row>
    <row r="686" spans="1:11" ht="18" customHeight="1" x14ac:dyDescent="0.25">
      <c r="A686" s="390">
        <v>393</v>
      </c>
      <c r="B686" s="292"/>
      <c r="C686" s="278"/>
      <c r="D686" s="293"/>
      <c r="E686" s="19"/>
      <c r="F686" s="20"/>
      <c r="G686" s="20"/>
      <c r="H686" s="43"/>
      <c r="I686" s="219" t="str">
        <f t="shared" si="39"/>
        <v/>
      </c>
      <c r="J686" s="49"/>
      <c r="K686" s="110" t="str">
        <f t="shared" si="38"/>
        <v/>
      </c>
    </row>
    <row r="687" spans="1:11" ht="18" customHeight="1" x14ac:dyDescent="0.25">
      <c r="A687" s="390">
        <v>394</v>
      </c>
      <c r="B687" s="292"/>
      <c r="C687" s="278"/>
      <c r="D687" s="293"/>
      <c r="E687" s="19"/>
      <c r="F687" s="20"/>
      <c r="G687" s="20"/>
      <c r="H687" s="43"/>
      <c r="I687" s="219" t="str">
        <f t="shared" si="39"/>
        <v/>
      </c>
      <c r="J687" s="49"/>
      <c r="K687" s="110" t="str">
        <f t="shared" si="38"/>
        <v/>
      </c>
    </row>
    <row r="688" spans="1:11" ht="18" customHeight="1" x14ac:dyDescent="0.25">
      <c r="A688" s="390">
        <v>395</v>
      </c>
      <c r="B688" s="292"/>
      <c r="C688" s="278"/>
      <c r="D688" s="293"/>
      <c r="E688" s="19"/>
      <c r="F688" s="20"/>
      <c r="G688" s="20"/>
      <c r="H688" s="43"/>
      <c r="I688" s="219" t="str">
        <f t="shared" si="39"/>
        <v/>
      </c>
      <c r="J688" s="49"/>
      <c r="K688" s="110" t="str">
        <f t="shared" si="38"/>
        <v/>
      </c>
    </row>
    <row r="689" spans="1:12" ht="18" customHeight="1" x14ac:dyDescent="0.25">
      <c r="A689" s="390">
        <v>396</v>
      </c>
      <c r="B689" s="292"/>
      <c r="C689" s="278"/>
      <c r="D689" s="293"/>
      <c r="E689" s="19"/>
      <c r="F689" s="20"/>
      <c r="G689" s="20"/>
      <c r="H689" s="43"/>
      <c r="I689" s="219" t="str">
        <f t="shared" si="39"/>
        <v/>
      </c>
      <c r="J689" s="49"/>
      <c r="K689" s="110" t="str">
        <f t="shared" si="38"/>
        <v/>
      </c>
    </row>
    <row r="690" spans="1:12" ht="18" customHeight="1" x14ac:dyDescent="0.25">
      <c r="A690" s="390">
        <v>397</v>
      </c>
      <c r="B690" s="292"/>
      <c r="C690" s="278"/>
      <c r="D690" s="293"/>
      <c r="E690" s="19"/>
      <c r="F690" s="20"/>
      <c r="G690" s="20"/>
      <c r="H690" s="43"/>
      <c r="I690" s="219" t="str">
        <f t="shared" si="39"/>
        <v/>
      </c>
      <c r="J690" s="49"/>
      <c r="K690" s="110" t="str">
        <f t="shared" si="38"/>
        <v/>
      </c>
    </row>
    <row r="691" spans="1:12" ht="18" customHeight="1" x14ac:dyDescent="0.25">
      <c r="A691" s="390">
        <v>398</v>
      </c>
      <c r="B691" s="292"/>
      <c r="C691" s="278"/>
      <c r="D691" s="293"/>
      <c r="E691" s="19"/>
      <c r="F691" s="20"/>
      <c r="G691" s="20"/>
      <c r="H691" s="43"/>
      <c r="I691" s="219" t="str">
        <f t="shared" si="39"/>
        <v/>
      </c>
      <c r="J691" s="49"/>
      <c r="K691" s="110" t="str">
        <f t="shared" si="38"/>
        <v/>
      </c>
    </row>
    <row r="692" spans="1:12" ht="18" customHeight="1" x14ac:dyDescent="0.25">
      <c r="A692" s="390">
        <v>399</v>
      </c>
      <c r="B692" s="292"/>
      <c r="C692" s="278"/>
      <c r="D692" s="293"/>
      <c r="E692" s="19"/>
      <c r="F692" s="20"/>
      <c r="G692" s="20"/>
      <c r="H692" s="43"/>
      <c r="I692" s="219" t="str">
        <f t="shared" si="39"/>
        <v/>
      </c>
      <c r="J692" s="49"/>
      <c r="K692" s="110" t="str">
        <f t="shared" si="38"/>
        <v/>
      </c>
    </row>
    <row r="693" spans="1:12" ht="18" customHeight="1" thickBot="1" x14ac:dyDescent="0.3">
      <c r="A693" s="391">
        <v>400</v>
      </c>
      <c r="B693" s="294"/>
      <c r="C693" s="279"/>
      <c r="D693" s="295"/>
      <c r="E693" s="21"/>
      <c r="F693" s="22"/>
      <c r="G693" s="22"/>
      <c r="H693" s="45"/>
      <c r="I693" s="220" t="str">
        <f t="shared" si="39"/>
        <v/>
      </c>
      <c r="J693" s="50"/>
      <c r="K693" s="110" t="str">
        <f t="shared" si="38"/>
        <v/>
      </c>
    </row>
    <row r="694" spans="1:12" ht="18" customHeight="1" thickBot="1" x14ac:dyDescent="0.3">
      <c r="H694" s="376" t="s">
        <v>128</v>
      </c>
      <c r="I694" s="195">
        <f>IF(stok&lt;&gt;"",SUM(I674:I693)+I659,0)</f>
        <v>0</v>
      </c>
      <c r="J694" s="223"/>
      <c r="L694" s="109">
        <f>IF(I694&gt;I659,ROW(A700),0)</f>
        <v>0</v>
      </c>
    </row>
    <row r="696" spans="1:12" ht="30.2" customHeight="1" x14ac:dyDescent="0.25">
      <c r="A696" s="566" t="s">
        <v>139</v>
      </c>
      <c r="B696" s="566"/>
      <c r="C696" s="566"/>
      <c r="D696" s="566"/>
      <c r="E696" s="566"/>
      <c r="F696" s="566"/>
      <c r="G696" s="566"/>
      <c r="H696" s="566"/>
      <c r="I696" s="566"/>
      <c r="J696" s="566"/>
    </row>
    <row r="698" spans="1:12" ht="18.75" x14ac:dyDescent="0.3">
      <c r="A698" s="352" t="s">
        <v>32</v>
      </c>
      <c r="B698" s="233"/>
      <c r="C698" s="233"/>
      <c r="D698" s="354">
        <f ca="1">imzatarihi</f>
        <v>46091</v>
      </c>
      <c r="E698" s="379" t="s">
        <v>33</v>
      </c>
      <c r="F698" s="355" t="str">
        <f>IF(kurulusyetkilisi&gt;0,kurulusyetkilisi,"")</f>
        <v/>
      </c>
      <c r="I698" s="46"/>
    </row>
    <row r="699" spans="1:12" ht="18.75" x14ac:dyDescent="0.3">
      <c r="D699" s="234"/>
      <c r="E699" s="379" t="s">
        <v>34</v>
      </c>
      <c r="H699" s="233"/>
      <c r="I699" s="46"/>
    </row>
    <row r="701" spans="1:12" x14ac:dyDescent="0.25">
      <c r="A701" s="555" t="s">
        <v>107</v>
      </c>
      <c r="B701" s="555"/>
      <c r="C701" s="555"/>
      <c r="D701" s="555"/>
      <c r="E701" s="555"/>
      <c r="F701" s="555"/>
      <c r="G701" s="555"/>
      <c r="H701" s="555"/>
      <c r="I701" s="555"/>
      <c r="J701" s="555"/>
      <c r="K701" s="2"/>
    </row>
    <row r="702" spans="1:12" x14ac:dyDescent="0.25">
      <c r="A702" s="508" t="str">
        <f>IF(YilDonem&lt;&gt;"",CONCATENATE(YilDonem," dönemine aittir."),"")</f>
        <v/>
      </c>
      <c r="B702" s="508"/>
      <c r="C702" s="508"/>
      <c r="D702" s="508"/>
      <c r="E702" s="508"/>
      <c r="F702" s="508"/>
      <c r="G702" s="508"/>
      <c r="H702" s="508"/>
      <c r="I702" s="508"/>
      <c r="J702" s="508"/>
      <c r="K702" s="2"/>
    </row>
    <row r="703" spans="1:12" ht="15.95" customHeight="1" thickBot="1" x14ac:dyDescent="0.3">
      <c r="A703" s="545" t="s">
        <v>130</v>
      </c>
      <c r="B703" s="545"/>
      <c r="C703" s="545"/>
      <c r="D703" s="545"/>
      <c r="E703" s="545"/>
      <c r="F703" s="545"/>
      <c r="G703" s="545"/>
      <c r="H703" s="545"/>
      <c r="I703" s="545"/>
      <c r="J703" s="545"/>
      <c r="K703" s="2"/>
    </row>
    <row r="704" spans="1:12" ht="31.7" customHeight="1" thickBot="1" x14ac:dyDescent="0.3">
      <c r="A704" s="546" t="s">
        <v>167</v>
      </c>
      <c r="B704" s="547"/>
      <c r="C704" s="547"/>
      <c r="D704" s="548"/>
      <c r="E704" s="546" t="str">
        <f>IF(ProjeNo&gt;0,ProjeNo,"")</f>
        <v/>
      </c>
      <c r="F704" s="547"/>
      <c r="G704" s="547"/>
      <c r="H704" s="547"/>
      <c r="I704" s="547"/>
      <c r="J704" s="548"/>
      <c r="K704" s="2"/>
    </row>
    <row r="705" spans="1:13" ht="45" customHeight="1" thickBot="1" x14ac:dyDescent="0.3">
      <c r="A705" s="549" t="s">
        <v>168</v>
      </c>
      <c r="B705" s="550"/>
      <c r="C705" s="550"/>
      <c r="D705" s="551"/>
      <c r="E705" s="552" t="str">
        <f>IF(ProjeAdi&gt;0,ProjeAdi,"")</f>
        <v/>
      </c>
      <c r="F705" s="553"/>
      <c r="G705" s="553"/>
      <c r="H705" s="553"/>
      <c r="I705" s="553"/>
      <c r="J705" s="554"/>
      <c r="K705" s="2"/>
    </row>
    <row r="706" spans="1:13" ht="30.2" customHeight="1" thickBot="1" x14ac:dyDescent="0.3">
      <c r="A706" s="567" t="s">
        <v>142</v>
      </c>
      <c r="B706" s="568"/>
      <c r="C706" s="568"/>
      <c r="D706" s="569"/>
      <c r="E706" s="552" t="str">
        <f>IF($E$6&lt;&gt;"",$E$6,"")</f>
        <v/>
      </c>
      <c r="F706" s="553"/>
      <c r="G706" s="553"/>
      <c r="H706" s="553"/>
      <c r="I706" s="553"/>
      <c r="J706" s="554"/>
      <c r="K706" s="2"/>
    </row>
    <row r="707" spans="1:13" s="47" customFormat="1" ht="37.15" customHeight="1" x14ac:dyDescent="0.25">
      <c r="A707" s="543" t="s">
        <v>3</v>
      </c>
      <c r="B707" s="543" t="s">
        <v>182</v>
      </c>
      <c r="C707" s="543" t="s">
        <v>183</v>
      </c>
      <c r="D707" s="543" t="s">
        <v>102</v>
      </c>
      <c r="E707" s="543" t="s">
        <v>103</v>
      </c>
      <c r="F707" s="543" t="s">
        <v>108</v>
      </c>
      <c r="G707" s="543" t="s">
        <v>109</v>
      </c>
      <c r="H707" s="543" t="s">
        <v>145</v>
      </c>
      <c r="I707" s="573" t="s">
        <v>35</v>
      </c>
      <c r="J707" s="573" t="s">
        <v>110</v>
      </c>
      <c r="K707" s="63"/>
      <c r="L707" s="71"/>
      <c r="M707" s="71"/>
    </row>
    <row r="708" spans="1:13" ht="18" customHeight="1" thickBot="1" x14ac:dyDescent="0.3">
      <c r="A708" s="559"/>
      <c r="B708" s="544"/>
      <c r="C708" s="544"/>
      <c r="D708" s="559"/>
      <c r="E708" s="559"/>
      <c r="F708" s="559"/>
      <c r="G708" s="559"/>
      <c r="H708" s="559"/>
      <c r="I708" s="574"/>
      <c r="J708" s="574"/>
      <c r="K708" s="2"/>
    </row>
    <row r="709" spans="1:13" ht="18" customHeight="1" x14ac:dyDescent="0.25">
      <c r="A709" s="388">
        <v>401</v>
      </c>
      <c r="B709" s="290"/>
      <c r="C709" s="277"/>
      <c r="D709" s="291"/>
      <c r="E709" s="27"/>
      <c r="F709" s="41"/>
      <c r="G709" s="41"/>
      <c r="H709" s="38"/>
      <c r="I709" s="210" t="str">
        <f>IF(AND(G709&lt;&gt;"",H709&lt;&gt;"",J709&lt;&gt;""),G709*H709,"")</f>
        <v/>
      </c>
      <c r="J709" s="48"/>
      <c r="K709" s="110" t="str">
        <f t="shared" ref="K709:K728" si="40">IF(AND(E709&lt;&gt;"",J709=""),"Stok Çıkış Tarihi Yazılmalıdır.","")</f>
        <v/>
      </c>
    </row>
    <row r="710" spans="1:13" ht="18" customHeight="1" x14ac:dyDescent="0.25">
      <c r="A710" s="390">
        <v>402</v>
      </c>
      <c r="B710" s="292"/>
      <c r="C710" s="278"/>
      <c r="D710" s="293"/>
      <c r="E710" s="19"/>
      <c r="F710" s="20"/>
      <c r="G710" s="20"/>
      <c r="H710" s="43"/>
      <c r="I710" s="219" t="str">
        <f t="shared" ref="I710:I728" si="41">IF(AND(G710&lt;&gt;"",H710&lt;&gt;"",J710&lt;&gt;""),G710*H710,"")</f>
        <v/>
      </c>
      <c r="J710" s="49"/>
      <c r="K710" s="110" t="str">
        <f t="shared" si="40"/>
        <v/>
      </c>
    </row>
    <row r="711" spans="1:13" ht="18" customHeight="1" x14ac:dyDescent="0.25">
      <c r="A711" s="390">
        <v>403</v>
      </c>
      <c r="B711" s="292"/>
      <c r="C711" s="278"/>
      <c r="D711" s="293"/>
      <c r="E711" s="19"/>
      <c r="F711" s="20"/>
      <c r="G711" s="20"/>
      <c r="H711" s="43"/>
      <c r="I711" s="219" t="str">
        <f t="shared" si="41"/>
        <v/>
      </c>
      <c r="J711" s="49"/>
      <c r="K711" s="110" t="str">
        <f t="shared" si="40"/>
        <v/>
      </c>
    </row>
    <row r="712" spans="1:13" ht="18" customHeight="1" x14ac:dyDescent="0.25">
      <c r="A712" s="390">
        <v>404</v>
      </c>
      <c r="B712" s="292"/>
      <c r="C712" s="278"/>
      <c r="D712" s="293"/>
      <c r="E712" s="19"/>
      <c r="F712" s="20"/>
      <c r="G712" s="20"/>
      <c r="H712" s="43"/>
      <c r="I712" s="219" t="str">
        <f t="shared" si="41"/>
        <v/>
      </c>
      <c r="J712" s="49"/>
      <c r="K712" s="110" t="str">
        <f t="shared" si="40"/>
        <v/>
      </c>
    </row>
    <row r="713" spans="1:13" ht="18" customHeight="1" x14ac:dyDescent="0.25">
      <c r="A713" s="390">
        <v>405</v>
      </c>
      <c r="B713" s="292"/>
      <c r="C713" s="278"/>
      <c r="D713" s="293"/>
      <c r="E713" s="19"/>
      <c r="F713" s="20"/>
      <c r="G713" s="20"/>
      <c r="H713" s="43"/>
      <c r="I713" s="219" t="str">
        <f t="shared" si="41"/>
        <v/>
      </c>
      <c r="J713" s="49"/>
      <c r="K713" s="110" t="str">
        <f t="shared" si="40"/>
        <v/>
      </c>
    </row>
    <row r="714" spans="1:13" ht="18" customHeight="1" x14ac:dyDescent="0.25">
      <c r="A714" s="390">
        <v>406</v>
      </c>
      <c r="B714" s="292"/>
      <c r="C714" s="278"/>
      <c r="D714" s="293"/>
      <c r="E714" s="19"/>
      <c r="F714" s="20"/>
      <c r="G714" s="20"/>
      <c r="H714" s="43"/>
      <c r="I714" s="219" t="str">
        <f t="shared" si="41"/>
        <v/>
      </c>
      <c r="J714" s="49"/>
      <c r="K714" s="110" t="str">
        <f t="shared" si="40"/>
        <v/>
      </c>
    </row>
    <row r="715" spans="1:13" ht="18" customHeight="1" x14ac:dyDescent="0.25">
      <c r="A715" s="390">
        <v>407</v>
      </c>
      <c r="B715" s="292"/>
      <c r="C715" s="278"/>
      <c r="D715" s="293"/>
      <c r="E715" s="19"/>
      <c r="F715" s="20"/>
      <c r="G715" s="20"/>
      <c r="H715" s="43"/>
      <c r="I715" s="219" t="str">
        <f t="shared" si="41"/>
        <v/>
      </c>
      <c r="J715" s="49"/>
      <c r="K715" s="110" t="str">
        <f t="shared" si="40"/>
        <v/>
      </c>
    </row>
    <row r="716" spans="1:13" ht="18" customHeight="1" x14ac:dyDescent="0.25">
      <c r="A716" s="390">
        <v>408</v>
      </c>
      <c r="B716" s="292"/>
      <c r="C716" s="278"/>
      <c r="D716" s="293"/>
      <c r="E716" s="19"/>
      <c r="F716" s="20"/>
      <c r="G716" s="20"/>
      <c r="H716" s="43"/>
      <c r="I716" s="219" t="str">
        <f t="shared" si="41"/>
        <v/>
      </c>
      <c r="J716" s="49"/>
      <c r="K716" s="110" t="str">
        <f t="shared" si="40"/>
        <v/>
      </c>
    </row>
    <row r="717" spans="1:13" ht="18" customHeight="1" x14ac:dyDescent="0.25">
      <c r="A717" s="390">
        <v>409</v>
      </c>
      <c r="B717" s="292"/>
      <c r="C717" s="278"/>
      <c r="D717" s="293"/>
      <c r="E717" s="19"/>
      <c r="F717" s="20"/>
      <c r="G717" s="20"/>
      <c r="H717" s="43"/>
      <c r="I717" s="219" t="str">
        <f t="shared" si="41"/>
        <v/>
      </c>
      <c r="J717" s="49"/>
      <c r="K717" s="110" t="str">
        <f t="shared" si="40"/>
        <v/>
      </c>
    </row>
    <row r="718" spans="1:13" ht="18" customHeight="1" x14ac:dyDescent="0.25">
      <c r="A718" s="390">
        <v>410</v>
      </c>
      <c r="B718" s="292"/>
      <c r="C718" s="278"/>
      <c r="D718" s="293"/>
      <c r="E718" s="19"/>
      <c r="F718" s="20"/>
      <c r="G718" s="20"/>
      <c r="H718" s="43"/>
      <c r="I718" s="219" t="str">
        <f t="shared" si="41"/>
        <v/>
      </c>
      <c r="J718" s="49"/>
      <c r="K718" s="110" t="str">
        <f t="shared" si="40"/>
        <v/>
      </c>
    </row>
    <row r="719" spans="1:13" ht="18" customHeight="1" x14ac:dyDescent="0.25">
      <c r="A719" s="390">
        <v>411</v>
      </c>
      <c r="B719" s="292"/>
      <c r="C719" s="278"/>
      <c r="D719" s="293"/>
      <c r="E719" s="19"/>
      <c r="F719" s="20"/>
      <c r="G719" s="20"/>
      <c r="H719" s="43"/>
      <c r="I719" s="219" t="str">
        <f t="shared" si="41"/>
        <v/>
      </c>
      <c r="J719" s="49"/>
      <c r="K719" s="110" t="str">
        <f t="shared" si="40"/>
        <v/>
      </c>
    </row>
    <row r="720" spans="1:13" ht="18" customHeight="1" x14ac:dyDescent="0.25">
      <c r="A720" s="390">
        <v>412</v>
      </c>
      <c r="B720" s="292"/>
      <c r="C720" s="278"/>
      <c r="D720" s="293"/>
      <c r="E720" s="19"/>
      <c r="F720" s="20"/>
      <c r="G720" s="20"/>
      <c r="H720" s="43"/>
      <c r="I720" s="219" t="str">
        <f t="shared" si="41"/>
        <v/>
      </c>
      <c r="J720" s="49"/>
      <c r="K720" s="110" t="str">
        <f t="shared" si="40"/>
        <v/>
      </c>
    </row>
    <row r="721" spans="1:12" ht="18" customHeight="1" x14ac:dyDescent="0.25">
      <c r="A721" s="390">
        <v>413</v>
      </c>
      <c r="B721" s="292"/>
      <c r="C721" s="278"/>
      <c r="D721" s="293"/>
      <c r="E721" s="19"/>
      <c r="F721" s="20"/>
      <c r="G721" s="20"/>
      <c r="H721" s="43"/>
      <c r="I721" s="219" t="str">
        <f t="shared" si="41"/>
        <v/>
      </c>
      <c r="J721" s="49"/>
      <c r="K721" s="110" t="str">
        <f t="shared" si="40"/>
        <v/>
      </c>
    </row>
    <row r="722" spans="1:12" ht="18" customHeight="1" x14ac:dyDescent="0.25">
      <c r="A722" s="390">
        <v>414</v>
      </c>
      <c r="B722" s="292"/>
      <c r="C722" s="278"/>
      <c r="D722" s="293"/>
      <c r="E722" s="19"/>
      <c r="F722" s="20"/>
      <c r="G722" s="20"/>
      <c r="H722" s="43"/>
      <c r="I722" s="219" t="str">
        <f t="shared" si="41"/>
        <v/>
      </c>
      <c r="J722" s="49"/>
      <c r="K722" s="110" t="str">
        <f t="shared" si="40"/>
        <v/>
      </c>
    </row>
    <row r="723" spans="1:12" ht="18" customHeight="1" x14ac:dyDescent="0.25">
      <c r="A723" s="390">
        <v>415</v>
      </c>
      <c r="B723" s="292"/>
      <c r="C723" s="278"/>
      <c r="D723" s="293"/>
      <c r="E723" s="19"/>
      <c r="F723" s="20"/>
      <c r="G723" s="20"/>
      <c r="H723" s="43"/>
      <c r="I723" s="219" t="str">
        <f t="shared" si="41"/>
        <v/>
      </c>
      <c r="J723" s="49"/>
      <c r="K723" s="110" t="str">
        <f t="shared" si="40"/>
        <v/>
      </c>
    </row>
    <row r="724" spans="1:12" ht="18" customHeight="1" x14ac:dyDescent="0.25">
      <c r="A724" s="390">
        <v>416</v>
      </c>
      <c r="B724" s="292"/>
      <c r="C724" s="278"/>
      <c r="D724" s="293"/>
      <c r="E724" s="19"/>
      <c r="F724" s="20"/>
      <c r="G724" s="20"/>
      <c r="H724" s="43"/>
      <c r="I724" s="219" t="str">
        <f t="shared" si="41"/>
        <v/>
      </c>
      <c r="J724" s="49"/>
      <c r="K724" s="110" t="str">
        <f t="shared" si="40"/>
        <v/>
      </c>
    </row>
    <row r="725" spans="1:12" ht="18" customHeight="1" x14ac:dyDescent="0.25">
      <c r="A725" s="390">
        <v>417</v>
      </c>
      <c r="B725" s="292"/>
      <c r="C725" s="278"/>
      <c r="D725" s="293"/>
      <c r="E725" s="19"/>
      <c r="F725" s="20"/>
      <c r="G725" s="20"/>
      <c r="H725" s="43"/>
      <c r="I725" s="219" t="str">
        <f t="shared" si="41"/>
        <v/>
      </c>
      <c r="J725" s="49"/>
      <c r="K725" s="110" t="str">
        <f t="shared" si="40"/>
        <v/>
      </c>
    </row>
    <row r="726" spans="1:12" ht="18" customHeight="1" x14ac:dyDescent="0.25">
      <c r="A726" s="390">
        <v>418</v>
      </c>
      <c r="B726" s="292"/>
      <c r="C726" s="278"/>
      <c r="D726" s="293"/>
      <c r="E726" s="19"/>
      <c r="F726" s="20"/>
      <c r="G726" s="20"/>
      <c r="H726" s="43"/>
      <c r="I726" s="219" t="str">
        <f t="shared" si="41"/>
        <v/>
      </c>
      <c r="J726" s="49"/>
      <c r="K726" s="110" t="str">
        <f t="shared" si="40"/>
        <v/>
      </c>
    </row>
    <row r="727" spans="1:12" ht="18" customHeight="1" x14ac:dyDescent="0.25">
      <c r="A727" s="390">
        <v>419</v>
      </c>
      <c r="B727" s="292"/>
      <c r="C727" s="278"/>
      <c r="D727" s="293"/>
      <c r="E727" s="19"/>
      <c r="F727" s="20"/>
      <c r="G727" s="20"/>
      <c r="H727" s="43"/>
      <c r="I727" s="219" t="str">
        <f t="shared" si="41"/>
        <v/>
      </c>
      <c r="J727" s="49"/>
      <c r="K727" s="110" t="str">
        <f t="shared" si="40"/>
        <v/>
      </c>
    </row>
    <row r="728" spans="1:12" ht="18" customHeight="1" thickBot="1" x14ac:dyDescent="0.3">
      <c r="A728" s="391">
        <v>420</v>
      </c>
      <c r="B728" s="294"/>
      <c r="C728" s="279"/>
      <c r="D728" s="295"/>
      <c r="E728" s="21"/>
      <c r="F728" s="22"/>
      <c r="G728" s="22"/>
      <c r="H728" s="45"/>
      <c r="I728" s="220" t="str">
        <f t="shared" si="41"/>
        <v/>
      </c>
      <c r="J728" s="50"/>
      <c r="K728" s="110" t="str">
        <f t="shared" si="40"/>
        <v/>
      </c>
    </row>
    <row r="729" spans="1:12" ht="18" customHeight="1" thickBot="1" x14ac:dyDescent="0.3">
      <c r="H729" s="376" t="s">
        <v>128</v>
      </c>
      <c r="I729" s="195">
        <f>IF(stok&lt;&gt;"",SUM(I709:I728)+I694,0)</f>
        <v>0</v>
      </c>
      <c r="J729" s="223"/>
      <c r="L729" s="109">
        <f>IF(I729&gt;I694,ROW(A735),0)</f>
        <v>0</v>
      </c>
    </row>
    <row r="731" spans="1:12" ht="30.2" customHeight="1" x14ac:dyDescent="0.25">
      <c r="A731" s="566" t="s">
        <v>139</v>
      </c>
      <c r="B731" s="566"/>
      <c r="C731" s="566"/>
      <c r="D731" s="566"/>
      <c r="E731" s="566"/>
      <c r="F731" s="566"/>
      <c r="G731" s="566"/>
      <c r="H731" s="566"/>
      <c r="I731" s="566"/>
      <c r="J731" s="566"/>
    </row>
    <row r="733" spans="1:12" ht="18.75" x14ac:dyDescent="0.3">
      <c r="A733" s="352" t="s">
        <v>32</v>
      </c>
      <c r="B733" s="233"/>
      <c r="C733" s="233"/>
      <c r="D733" s="354">
        <f ca="1">imzatarihi</f>
        <v>46091</v>
      </c>
      <c r="E733" s="379" t="s">
        <v>33</v>
      </c>
      <c r="F733" s="355" t="str">
        <f>IF(kurulusyetkilisi&gt;0,kurulusyetkilisi,"")</f>
        <v/>
      </c>
      <c r="I733" s="46"/>
    </row>
    <row r="734" spans="1:12" ht="18.75" x14ac:dyDescent="0.3">
      <c r="D734" s="234"/>
      <c r="E734" s="379" t="s">
        <v>34</v>
      </c>
      <c r="H734" s="233"/>
      <c r="I734" s="46"/>
    </row>
    <row r="736" spans="1:12" x14ac:dyDescent="0.25">
      <c r="A736" s="555" t="s">
        <v>107</v>
      </c>
      <c r="B736" s="555"/>
      <c r="C736" s="555"/>
      <c r="D736" s="555"/>
      <c r="E736" s="555"/>
      <c r="F736" s="555"/>
      <c r="G736" s="555"/>
      <c r="H736" s="555"/>
      <c r="I736" s="555"/>
      <c r="J736" s="555"/>
      <c r="K736" s="2"/>
    </row>
    <row r="737" spans="1:13" x14ac:dyDescent="0.25">
      <c r="A737" s="508" t="str">
        <f>IF(YilDonem&lt;&gt;"",CONCATENATE(YilDonem," dönemine aittir."),"")</f>
        <v/>
      </c>
      <c r="B737" s="508"/>
      <c r="C737" s="508"/>
      <c r="D737" s="508"/>
      <c r="E737" s="508"/>
      <c r="F737" s="508"/>
      <c r="G737" s="508"/>
      <c r="H737" s="508"/>
      <c r="I737" s="508"/>
      <c r="J737" s="508"/>
      <c r="K737" s="2"/>
    </row>
    <row r="738" spans="1:13" ht="15.95" customHeight="1" thickBot="1" x14ac:dyDescent="0.3">
      <c r="A738" s="545" t="s">
        <v>130</v>
      </c>
      <c r="B738" s="545"/>
      <c r="C738" s="545"/>
      <c r="D738" s="545"/>
      <c r="E738" s="545"/>
      <c r="F738" s="545"/>
      <c r="G738" s="545"/>
      <c r="H738" s="545"/>
      <c r="I738" s="545"/>
      <c r="J738" s="545"/>
      <c r="K738" s="2"/>
    </row>
    <row r="739" spans="1:13" ht="31.7" customHeight="1" thickBot="1" x14ac:dyDescent="0.3">
      <c r="A739" s="546" t="s">
        <v>167</v>
      </c>
      <c r="B739" s="547"/>
      <c r="C739" s="547"/>
      <c r="D739" s="548"/>
      <c r="E739" s="546" t="str">
        <f>IF(ProjeNo&gt;0,ProjeNo,"")</f>
        <v/>
      </c>
      <c r="F739" s="547"/>
      <c r="G739" s="547"/>
      <c r="H739" s="547"/>
      <c r="I739" s="547"/>
      <c r="J739" s="548"/>
      <c r="K739" s="2"/>
    </row>
    <row r="740" spans="1:13" ht="45" customHeight="1" thickBot="1" x14ac:dyDescent="0.3">
      <c r="A740" s="549" t="s">
        <v>168</v>
      </c>
      <c r="B740" s="550"/>
      <c r="C740" s="550"/>
      <c r="D740" s="551"/>
      <c r="E740" s="552" t="str">
        <f>IF(ProjeAdi&gt;0,ProjeAdi,"")</f>
        <v/>
      </c>
      <c r="F740" s="553"/>
      <c r="G740" s="553"/>
      <c r="H740" s="553"/>
      <c r="I740" s="553"/>
      <c r="J740" s="554"/>
      <c r="K740" s="2"/>
    </row>
    <row r="741" spans="1:13" ht="30.2" customHeight="1" thickBot="1" x14ac:dyDescent="0.3">
      <c r="A741" s="567" t="s">
        <v>142</v>
      </c>
      <c r="B741" s="568"/>
      <c r="C741" s="568"/>
      <c r="D741" s="569"/>
      <c r="E741" s="552" t="str">
        <f>IF($E$6&lt;&gt;"",$E$6,"")</f>
        <v/>
      </c>
      <c r="F741" s="553"/>
      <c r="G741" s="553"/>
      <c r="H741" s="553"/>
      <c r="I741" s="553"/>
      <c r="J741" s="554"/>
      <c r="K741" s="2"/>
    </row>
    <row r="742" spans="1:13" s="47" customFormat="1" ht="37.15" customHeight="1" x14ac:dyDescent="0.25">
      <c r="A742" s="543" t="s">
        <v>3</v>
      </c>
      <c r="B742" s="543" t="s">
        <v>182</v>
      </c>
      <c r="C742" s="543" t="s">
        <v>183</v>
      </c>
      <c r="D742" s="543" t="s">
        <v>102</v>
      </c>
      <c r="E742" s="543" t="s">
        <v>103</v>
      </c>
      <c r="F742" s="543" t="s">
        <v>108</v>
      </c>
      <c r="G742" s="543" t="s">
        <v>109</v>
      </c>
      <c r="H742" s="543" t="s">
        <v>145</v>
      </c>
      <c r="I742" s="573" t="s">
        <v>35</v>
      </c>
      <c r="J742" s="573" t="s">
        <v>110</v>
      </c>
      <c r="K742" s="63"/>
      <c r="L742" s="71"/>
      <c r="M742" s="71"/>
    </row>
    <row r="743" spans="1:13" ht="18" customHeight="1" thickBot="1" x14ac:dyDescent="0.3">
      <c r="A743" s="559"/>
      <c r="B743" s="544"/>
      <c r="C743" s="544"/>
      <c r="D743" s="559"/>
      <c r="E743" s="559"/>
      <c r="F743" s="559"/>
      <c r="G743" s="559"/>
      <c r="H743" s="559"/>
      <c r="I743" s="574"/>
      <c r="J743" s="574"/>
      <c r="K743" s="2"/>
    </row>
    <row r="744" spans="1:13" ht="18" customHeight="1" x14ac:dyDescent="0.25">
      <c r="A744" s="388">
        <v>421</v>
      </c>
      <c r="B744" s="290"/>
      <c r="C744" s="277"/>
      <c r="D744" s="291"/>
      <c r="E744" s="27"/>
      <c r="F744" s="41"/>
      <c r="G744" s="41"/>
      <c r="H744" s="38"/>
      <c r="I744" s="210" t="str">
        <f>IF(AND(G744&lt;&gt;"",H744&lt;&gt;"",J744&lt;&gt;""),G744*H744,"")</f>
        <v/>
      </c>
      <c r="J744" s="48"/>
      <c r="K744" s="110" t="str">
        <f t="shared" ref="K744:K763" si="42">IF(AND(E744&lt;&gt;"",J744=""),"Stok Çıkış Tarihi Yazılmalıdır.","")</f>
        <v/>
      </c>
    </row>
    <row r="745" spans="1:13" ht="18" customHeight="1" x14ac:dyDescent="0.25">
      <c r="A745" s="390">
        <v>422</v>
      </c>
      <c r="B745" s="292"/>
      <c r="C745" s="278"/>
      <c r="D745" s="293"/>
      <c r="E745" s="19"/>
      <c r="F745" s="20"/>
      <c r="G745" s="20"/>
      <c r="H745" s="43"/>
      <c r="I745" s="219" t="str">
        <f t="shared" ref="I745:I763" si="43">IF(AND(G745&lt;&gt;"",H745&lt;&gt;"",J745&lt;&gt;""),G745*H745,"")</f>
        <v/>
      </c>
      <c r="J745" s="49"/>
      <c r="K745" s="110" t="str">
        <f t="shared" si="42"/>
        <v/>
      </c>
    </row>
    <row r="746" spans="1:13" ht="18" customHeight="1" x14ac:dyDescent="0.25">
      <c r="A746" s="390">
        <v>423</v>
      </c>
      <c r="B746" s="292"/>
      <c r="C746" s="278"/>
      <c r="D746" s="293"/>
      <c r="E746" s="19"/>
      <c r="F746" s="20"/>
      <c r="G746" s="20"/>
      <c r="H746" s="43"/>
      <c r="I746" s="219" t="str">
        <f t="shared" si="43"/>
        <v/>
      </c>
      <c r="J746" s="49"/>
      <c r="K746" s="110" t="str">
        <f t="shared" si="42"/>
        <v/>
      </c>
    </row>
    <row r="747" spans="1:13" ht="18" customHeight="1" x14ac:dyDescent="0.25">
      <c r="A747" s="390">
        <v>424</v>
      </c>
      <c r="B747" s="292"/>
      <c r="C747" s="278"/>
      <c r="D747" s="293"/>
      <c r="E747" s="19"/>
      <c r="F747" s="20"/>
      <c r="G747" s="20"/>
      <c r="H747" s="43"/>
      <c r="I747" s="219" t="str">
        <f t="shared" si="43"/>
        <v/>
      </c>
      <c r="J747" s="49"/>
      <c r="K747" s="110" t="str">
        <f t="shared" si="42"/>
        <v/>
      </c>
    </row>
    <row r="748" spans="1:13" ht="18" customHeight="1" x14ac:dyDescent="0.25">
      <c r="A748" s="390">
        <v>425</v>
      </c>
      <c r="B748" s="292"/>
      <c r="C748" s="278"/>
      <c r="D748" s="293"/>
      <c r="E748" s="19"/>
      <c r="F748" s="20"/>
      <c r="G748" s="20"/>
      <c r="H748" s="43"/>
      <c r="I748" s="219" t="str">
        <f t="shared" si="43"/>
        <v/>
      </c>
      <c r="J748" s="49"/>
      <c r="K748" s="110" t="str">
        <f t="shared" si="42"/>
        <v/>
      </c>
    </row>
    <row r="749" spans="1:13" ht="18" customHeight="1" x14ac:dyDescent="0.25">
      <c r="A749" s="390">
        <v>426</v>
      </c>
      <c r="B749" s="292"/>
      <c r="C749" s="278"/>
      <c r="D749" s="293"/>
      <c r="E749" s="19"/>
      <c r="F749" s="20"/>
      <c r="G749" s="20"/>
      <c r="H749" s="43"/>
      <c r="I749" s="219" t="str">
        <f t="shared" si="43"/>
        <v/>
      </c>
      <c r="J749" s="49"/>
      <c r="K749" s="110" t="str">
        <f t="shared" si="42"/>
        <v/>
      </c>
    </row>
    <row r="750" spans="1:13" ht="18" customHeight="1" x14ac:dyDescent="0.25">
      <c r="A750" s="390">
        <v>427</v>
      </c>
      <c r="B750" s="292"/>
      <c r="C750" s="278"/>
      <c r="D750" s="293"/>
      <c r="E750" s="19"/>
      <c r="F750" s="20"/>
      <c r="G750" s="20"/>
      <c r="H750" s="43"/>
      <c r="I750" s="219" t="str">
        <f t="shared" si="43"/>
        <v/>
      </c>
      <c r="J750" s="49"/>
      <c r="K750" s="110" t="str">
        <f t="shared" si="42"/>
        <v/>
      </c>
    </row>
    <row r="751" spans="1:13" ht="18" customHeight="1" x14ac:dyDescent="0.25">
      <c r="A751" s="390">
        <v>428</v>
      </c>
      <c r="B751" s="292"/>
      <c r="C751" s="278"/>
      <c r="D751" s="293"/>
      <c r="E751" s="19"/>
      <c r="F751" s="20"/>
      <c r="G751" s="20"/>
      <c r="H751" s="43"/>
      <c r="I751" s="219" t="str">
        <f t="shared" si="43"/>
        <v/>
      </c>
      <c r="J751" s="49"/>
      <c r="K751" s="110" t="str">
        <f t="shared" si="42"/>
        <v/>
      </c>
    </row>
    <row r="752" spans="1:13" ht="18" customHeight="1" x14ac:dyDescent="0.25">
      <c r="A752" s="390">
        <v>429</v>
      </c>
      <c r="B752" s="292"/>
      <c r="C752" s="278"/>
      <c r="D752" s="293"/>
      <c r="E752" s="19"/>
      <c r="F752" s="20"/>
      <c r="G752" s="20"/>
      <c r="H752" s="43"/>
      <c r="I752" s="219" t="str">
        <f t="shared" si="43"/>
        <v/>
      </c>
      <c r="J752" s="49"/>
      <c r="K752" s="110" t="str">
        <f t="shared" si="42"/>
        <v/>
      </c>
    </row>
    <row r="753" spans="1:12" ht="18" customHeight="1" x14ac:dyDescent="0.25">
      <c r="A753" s="390">
        <v>430</v>
      </c>
      <c r="B753" s="292"/>
      <c r="C753" s="278"/>
      <c r="D753" s="293"/>
      <c r="E753" s="19"/>
      <c r="F753" s="20"/>
      <c r="G753" s="20"/>
      <c r="H753" s="43"/>
      <c r="I753" s="219" t="str">
        <f t="shared" si="43"/>
        <v/>
      </c>
      <c r="J753" s="49"/>
      <c r="K753" s="110" t="str">
        <f t="shared" si="42"/>
        <v/>
      </c>
    </row>
    <row r="754" spans="1:12" ht="18" customHeight="1" x14ac:dyDescent="0.25">
      <c r="A754" s="390">
        <v>431</v>
      </c>
      <c r="B754" s="292"/>
      <c r="C754" s="278"/>
      <c r="D754" s="293"/>
      <c r="E754" s="19"/>
      <c r="F754" s="20"/>
      <c r="G754" s="20"/>
      <c r="H754" s="43"/>
      <c r="I754" s="219" t="str">
        <f t="shared" si="43"/>
        <v/>
      </c>
      <c r="J754" s="49"/>
      <c r="K754" s="110" t="str">
        <f t="shared" si="42"/>
        <v/>
      </c>
    </row>
    <row r="755" spans="1:12" ht="18" customHeight="1" x14ac:dyDescent="0.25">
      <c r="A755" s="390">
        <v>432</v>
      </c>
      <c r="B755" s="292"/>
      <c r="C755" s="278"/>
      <c r="D755" s="293"/>
      <c r="E755" s="19"/>
      <c r="F755" s="20"/>
      <c r="G755" s="20"/>
      <c r="H755" s="43"/>
      <c r="I755" s="219" t="str">
        <f t="shared" si="43"/>
        <v/>
      </c>
      <c r="J755" s="49"/>
      <c r="K755" s="110" t="str">
        <f t="shared" si="42"/>
        <v/>
      </c>
    </row>
    <row r="756" spans="1:12" ht="18" customHeight="1" x14ac:dyDescent="0.25">
      <c r="A756" s="390">
        <v>433</v>
      </c>
      <c r="B756" s="292"/>
      <c r="C756" s="278"/>
      <c r="D756" s="293"/>
      <c r="E756" s="19"/>
      <c r="F756" s="20"/>
      <c r="G756" s="20"/>
      <c r="H756" s="43"/>
      <c r="I756" s="219" t="str">
        <f t="shared" si="43"/>
        <v/>
      </c>
      <c r="J756" s="49"/>
      <c r="K756" s="110" t="str">
        <f t="shared" si="42"/>
        <v/>
      </c>
    </row>
    <row r="757" spans="1:12" ht="18" customHeight="1" x14ac:dyDescent="0.25">
      <c r="A757" s="390">
        <v>434</v>
      </c>
      <c r="B757" s="292"/>
      <c r="C757" s="278"/>
      <c r="D757" s="293"/>
      <c r="E757" s="19"/>
      <c r="F757" s="20"/>
      <c r="G757" s="20"/>
      <c r="H757" s="43"/>
      <c r="I757" s="219" t="str">
        <f t="shared" si="43"/>
        <v/>
      </c>
      <c r="J757" s="49"/>
      <c r="K757" s="110" t="str">
        <f t="shared" si="42"/>
        <v/>
      </c>
    </row>
    <row r="758" spans="1:12" ht="18" customHeight="1" x14ac:dyDescent="0.25">
      <c r="A758" s="390">
        <v>435</v>
      </c>
      <c r="B758" s="292"/>
      <c r="C758" s="278"/>
      <c r="D758" s="293"/>
      <c r="E758" s="19"/>
      <c r="F758" s="20"/>
      <c r="G758" s="20"/>
      <c r="H758" s="43"/>
      <c r="I758" s="219" t="str">
        <f t="shared" si="43"/>
        <v/>
      </c>
      <c r="J758" s="49"/>
      <c r="K758" s="110" t="str">
        <f t="shared" si="42"/>
        <v/>
      </c>
    </row>
    <row r="759" spans="1:12" ht="18" customHeight="1" x14ac:dyDescent="0.25">
      <c r="A759" s="390">
        <v>436</v>
      </c>
      <c r="B759" s="292"/>
      <c r="C759" s="278"/>
      <c r="D759" s="293"/>
      <c r="E759" s="19"/>
      <c r="F759" s="20"/>
      <c r="G759" s="20"/>
      <c r="H759" s="43"/>
      <c r="I759" s="219" t="str">
        <f t="shared" si="43"/>
        <v/>
      </c>
      <c r="J759" s="49"/>
      <c r="K759" s="110" t="str">
        <f t="shared" si="42"/>
        <v/>
      </c>
    </row>
    <row r="760" spans="1:12" ht="18" customHeight="1" x14ac:dyDescent="0.25">
      <c r="A760" s="390">
        <v>437</v>
      </c>
      <c r="B760" s="292"/>
      <c r="C760" s="278"/>
      <c r="D760" s="293"/>
      <c r="E760" s="19"/>
      <c r="F760" s="20"/>
      <c r="G760" s="20"/>
      <c r="H760" s="43"/>
      <c r="I760" s="219" t="str">
        <f t="shared" si="43"/>
        <v/>
      </c>
      <c r="J760" s="49"/>
      <c r="K760" s="110" t="str">
        <f t="shared" si="42"/>
        <v/>
      </c>
    </row>
    <row r="761" spans="1:12" ht="18" customHeight="1" x14ac:dyDescent="0.25">
      <c r="A761" s="390">
        <v>438</v>
      </c>
      <c r="B761" s="292"/>
      <c r="C761" s="278"/>
      <c r="D761" s="293"/>
      <c r="E761" s="19"/>
      <c r="F761" s="20"/>
      <c r="G761" s="20"/>
      <c r="H761" s="43"/>
      <c r="I761" s="219" t="str">
        <f t="shared" si="43"/>
        <v/>
      </c>
      <c r="J761" s="49"/>
      <c r="K761" s="110" t="str">
        <f t="shared" si="42"/>
        <v/>
      </c>
    </row>
    <row r="762" spans="1:12" ht="18" customHeight="1" x14ac:dyDescent="0.25">
      <c r="A762" s="390">
        <v>439</v>
      </c>
      <c r="B762" s="292"/>
      <c r="C762" s="278"/>
      <c r="D762" s="293"/>
      <c r="E762" s="19"/>
      <c r="F762" s="20"/>
      <c r="G762" s="20"/>
      <c r="H762" s="43"/>
      <c r="I762" s="219" t="str">
        <f t="shared" si="43"/>
        <v/>
      </c>
      <c r="J762" s="49"/>
      <c r="K762" s="110" t="str">
        <f t="shared" si="42"/>
        <v/>
      </c>
    </row>
    <row r="763" spans="1:12" ht="18" customHeight="1" thickBot="1" x14ac:dyDescent="0.3">
      <c r="A763" s="391">
        <v>440</v>
      </c>
      <c r="B763" s="294"/>
      <c r="C763" s="279"/>
      <c r="D763" s="295"/>
      <c r="E763" s="21"/>
      <c r="F763" s="22"/>
      <c r="G763" s="22"/>
      <c r="H763" s="45"/>
      <c r="I763" s="220" t="str">
        <f t="shared" si="43"/>
        <v/>
      </c>
      <c r="J763" s="50"/>
      <c r="K763" s="110" t="str">
        <f t="shared" si="42"/>
        <v/>
      </c>
    </row>
    <row r="764" spans="1:12" ht="18" customHeight="1" thickBot="1" x14ac:dyDescent="0.3">
      <c r="H764" s="376" t="s">
        <v>128</v>
      </c>
      <c r="I764" s="195">
        <f>IF(stok&lt;&gt;"",SUM(I744:I763)+I729,0)</f>
        <v>0</v>
      </c>
      <c r="J764" s="223"/>
      <c r="L764" s="109">
        <f>IF(I764&gt;I729,ROW(A770),0)</f>
        <v>0</v>
      </c>
    </row>
    <row r="766" spans="1:12" ht="30.2" customHeight="1" x14ac:dyDescent="0.25">
      <c r="A766" s="566" t="s">
        <v>139</v>
      </c>
      <c r="B766" s="566"/>
      <c r="C766" s="566"/>
      <c r="D766" s="566"/>
      <c r="E766" s="566"/>
      <c r="F766" s="566"/>
      <c r="G766" s="566"/>
      <c r="H766" s="566"/>
      <c r="I766" s="566"/>
      <c r="J766" s="566"/>
    </row>
    <row r="768" spans="1:12" ht="18.75" x14ac:dyDescent="0.3">
      <c r="A768" s="352" t="s">
        <v>32</v>
      </c>
      <c r="B768" s="233"/>
      <c r="C768" s="233"/>
      <c r="D768" s="354">
        <f ca="1">imzatarihi</f>
        <v>46091</v>
      </c>
      <c r="E768" s="379" t="s">
        <v>33</v>
      </c>
      <c r="F768" s="355" t="str">
        <f>IF(kurulusyetkilisi&gt;0,kurulusyetkilisi,"")</f>
        <v/>
      </c>
      <c r="I768" s="46"/>
    </row>
    <row r="769" spans="1:13" ht="18.75" x14ac:dyDescent="0.3">
      <c r="D769" s="234"/>
      <c r="E769" s="379" t="s">
        <v>34</v>
      </c>
      <c r="H769" s="233"/>
      <c r="I769" s="46"/>
    </row>
    <row r="771" spans="1:13" x14ac:dyDescent="0.25">
      <c r="A771" s="555" t="s">
        <v>107</v>
      </c>
      <c r="B771" s="555"/>
      <c r="C771" s="555"/>
      <c r="D771" s="555"/>
      <c r="E771" s="555"/>
      <c r="F771" s="555"/>
      <c r="G771" s="555"/>
      <c r="H771" s="555"/>
      <c r="I771" s="555"/>
      <c r="J771" s="555"/>
      <c r="K771" s="2"/>
    </row>
    <row r="772" spans="1:13" x14ac:dyDescent="0.25">
      <c r="A772" s="508" t="str">
        <f>IF(YilDonem&lt;&gt;"",CONCATENATE(YilDonem," dönemine aittir."),"")</f>
        <v/>
      </c>
      <c r="B772" s="508"/>
      <c r="C772" s="508"/>
      <c r="D772" s="508"/>
      <c r="E772" s="508"/>
      <c r="F772" s="508"/>
      <c r="G772" s="508"/>
      <c r="H772" s="508"/>
      <c r="I772" s="508"/>
      <c r="J772" s="508"/>
      <c r="K772" s="2"/>
    </row>
    <row r="773" spans="1:13" ht="15.95" customHeight="1" thickBot="1" x14ac:dyDescent="0.3">
      <c r="A773" s="545" t="s">
        <v>130</v>
      </c>
      <c r="B773" s="545"/>
      <c r="C773" s="545"/>
      <c r="D773" s="545"/>
      <c r="E773" s="545"/>
      <c r="F773" s="545"/>
      <c r="G773" s="545"/>
      <c r="H773" s="545"/>
      <c r="I773" s="545"/>
      <c r="J773" s="545"/>
      <c r="K773" s="2"/>
    </row>
    <row r="774" spans="1:13" ht="31.7" customHeight="1" thickBot="1" x14ac:dyDescent="0.3">
      <c r="A774" s="546" t="s">
        <v>167</v>
      </c>
      <c r="B774" s="547"/>
      <c r="C774" s="547"/>
      <c r="D774" s="548"/>
      <c r="E774" s="546" t="str">
        <f>IF(ProjeNo&gt;0,ProjeNo,"")</f>
        <v/>
      </c>
      <c r="F774" s="547"/>
      <c r="G774" s="547"/>
      <c r="H774" s="547"/>
      <c r="I774" s="547"/>
      <c r="J774" s="548"/>
      <c r="K774" s="2"/>
    </row>
    <row r="775" spans="1:13" ht="45" customHeight="1" thickBot="1" x14ac:dyDescent="0.3">
      <c r="A775" s="549" t="s">
        <v>168</v>
      </c>
      <c r="B775" s="550"/>
      <c r="C775" s="550"/>
      <c r="D775" s="551"/>
      <c r="E775" s="552" t="str">
        <f>IF(ProjeAdi&gt;0,ProjeAdi,"")</f>
        <v/>
      </c>
      <c r="F775" s="553"/>
      <c r="G775" s="553"/>
      <c r="H775" s="553"/>
      <c r="I775" s="553"/>
      <c r="J775" s="554"/>
      <c r="K775" s="2"/>
    </row>
    <row r="776" spans="1:13" ht="30.2" customHeight="1" thickBot="1" x14ac:dyDescent="0.3">
      <c r="A776" s="567" t="s">
        <v>142</v>
      </c>
      <c r="B776" s="568"/>
      <c r="C776" s="568"/>
      <c r="D776" s="569"/>
      <c r="E776" s="552" t="str">
        <f>IF($E$6&lt;&gt;"",$E$6,"")</f>
        <v/>
      </c>
      <c r="F776" s="553"/>
      <c r="G776" s="553"/>
      <c r="H776" s="553"/>
      <c r="I776" s="553"/>
      <c r="J776" s="554"/>
      <c r="K776" s="2"/>
    </row>
    <row r="777" spans="1:13" s="47" customFormat="1" ht="37.15" customHeight="1" x14ac:dyDescent="0.25">
      <c r="A777" s="543" t="s">
        <v>3</v>
      </c>
      <c r="B777" s="543" t="s">
        <v>182</v>
      </c>
      <c r="C777" s="543" t="s">
        <v>183</v>
      </c>
      <c r="D777" s="543" t="s">
        <v>102</v>
      </c>
      <c r="E777" s="543" t="s">
        <v>103</v>
      </c>
      <c r="F777" s="543" t="s">
        <v>108</v>
      </c>
      <c r="G777" s="543" t="s">
        <v>109</v>
      </c>
      <c r="H777" s="543" t="s">
        <v>145</v>
      </c>
      <c r="I777" s="573" t="s">
        <v>35</v>
      </c>
      <c r="J777" s="573" t="s">
        <v>110</v>
      </c>
      <c r="K777" s="63"/>
      <c r="L777" s="71"/>
      <c r="M777" s="71"/>
    </row>
    <row r="778" spans="1:13" ht="18" customHeight="1" thickBot="1" x14ac:dyDescent="0.3">
      <c r="A778" s="559"/>
      <c r="B778" s="544"/>
      <c r="C778" s="544"/>
      <c r="D778" s="559"/>
      <c r="E778" s="559"/>
      <c r="F778" s="559"/>
      <c r="G778" s="559"/>
      <c r="H778" s="559"/>
      <c r="I778" s="574"/>
      <c r="J778" s="574"/>
      <c r="K778" s="2"/>
    </row>
    <row r="779" spans="1:13" ht="18" customHeight="1" x14ac:dyDescent="0.25">
      <c r="A779" s="388">
        <v>441</v>
      </c>
      <c r="B779" s="290"/>
      <c r="C779" s="277"/>
      <c r="D779" s="291"/>
      <c r="E779" s="27"/>
      <c r="F779" s="41"/>
      <c r="G779" s="41"/>
      <c r="H779" s="38"/>
      <c r="I779" s="210" t="str">
        <f>IF(AND(G779&lt;&gt;"",H779&lt;&gt;"",J779&lt;&gt;""),G779*H779,"")</f>
        <v/>
      </c>
      <c r="J779" s="48"/>
      <c r="K779" s="110" t="str">
        <f t="shared" ref="K779:K798" si="44">IF(AND(E779&lt;&gt;"",J779=""),"Stok Çıkış Tarihi Yazılmalıdır.","")</f>
        <v/>
      </c>
    </row>
    <row r="780" spans="1:13" ht="18" customHeight="1" x14ac:dyDescent="0.25">
      <c r="A780" s="390">
        <v>442</v>
      </c>
      <c r="B780" s="292"/>
      <c r="C780" s="278"/>
      <c r="D780" s="293"/>
      <c r="E780" s="19"/>
      <c r="F780" s="20"/>
      <c r="G780" s="20"/>
      <c r="H780" s="43"/>
      <c r="I780" s="219" t="str">
        <f t="shared" ref="I780:I798" si="45">IF(AND(G780&lt;&gt;"",H780&lt;&gt;"",J780&lt;&gt;""),G780*H780,"")</f>
        <v/>
      </c>
      <c r="J780" s="49"/>
      <c r="K780" s="110" t="str">
        <f t="shared" si="44"/>
        <v/>
      </c>
    </row>
    <row r="781" spans="1:13" ht="18" customHeight="1" x14ac:dyDescent="0.25">
      <c r="A781" s="390">
        <v>443</v>
      </c>
      <c r="B781" s="292"/>
      <c r="C781" s="278"/>
      <c r="D781" s="293"/>
      <c r="E781" s="19"/>
      <c r="F781" s="20"/>
      <c r="G781" s="20"/>
      <c r="H781" s="43"/>
      <c r="I781" s="219" t="str">
        <f t="shared" si="45"/>
        <v/>
      </c>
      <c r="J781" s="49"/>
      <c r="K781" s="110" t="str">
        <f t="shared" si="44"/>
        <v/>
      </c>
    </row>
    <row r="782" spans="1:13" ht="18" customHeight="1" x14ac:dyDescent="0.25">
      <c r="A782" s="390">
        <v>444</v>
      </c>
      <c r="B782" s="292"/>
      <c r="C782" s="278"/>
      <c r="D782" s="293"/>
      <c r="E782" s="19"/>
      <c r="F782" s="20"/>
      <c r="G782" s="20"/>
      <c r="H782" s="43"/>
      <c r="I782" s="219" t="str">
        <f t="shared" si="45"/>
        <v/>
      </c>
      <c r="J782" s="49"/>
      <c r="K782" s="110" t="str">
        <f t="shared" si="44"/>
        <v/>
      </c>
    </row>
    <row r="783" spans="1:13" ht="18" customHeight="1" x14ac:dyDescent="0.25">
      <c r="A783" s="390">
        <v>445</v>
      </c>
      <c r="B783" s="292"/>
      <c r="C783" s="278"/>
      <c r="D783" s="293"/>
      <c r="E783" s="19"/>
      <c r="F783" s="20"/>
      <c r="G783" s="20"/>
      <c r="H783" s="43"/>
      <c r="I783" s="219" t="str">
        <f t="shared" si="45"/>
        <v/>
      </c>
      <c r="J783" s="49"/>
      <c r="K783" s="110" t="str">
        <f t="shared" si="44"/>
        <v/>
      </c>
    </row>
    <row r="784" spans="1:13" ht="18" customHeight="1" x14ac:dyDescent="0.25">
      <c r="A784" s="390">
        <v>446</v>
      </c>
      <c r="B784" s="292"/>
      <c r="C784" s="278"/>
      <c r="D784" s="293"/>
      <c r="E784" s="19"/>
      <c r="F784" s="20"/>
      <c r="G784" s="20"/>
      <c r="H784" s="43"/>
      <c r="I784" s="219" t="str">
        <f t="shared" si="45"/>
        <v/>
      </c>
      <c r="J784" s="49"/>
      <c r="K784" s="110" t="str">
        <f t="shared" si="44"/>
        <v/>
      </c>
    </row>
    <row r="785" spans="1:12" ht="18" customHeight="1" x14ac:dyDescent="0.25">
      <c r="A785" s="390">
        <v>447</v>
      </c>
      <c r="B785" s="292"/>
      <c r="C785" s="278"/>
      <c r="D785" s="293"/>
      <c r="E785" s="19"/>
      <c r="F785" s="20"/>
      <c r="G785" s="20"/>
      <c r="H785" s="43"/>
      <c r="I785" s="219" t="str">
        <f t="shared" si="45"/>
        <v/>
      </c>
      <c r="J785" s="49"/>
      <c r="K785" s="110" t="str">
        <f t="shared" si="44"/>
        <v/>
      </c>
    </row>
    <row r="786" spans="1:12" ht="18" customHeight="1" x14ac:dyDescent="0.25">
      <c r="A786" s="390">
        <v>448</v>
      </c>
      <c r="B786" s="292"/>
      <c r="C786" s="278"/>
      <c r="D786" s="293"/>
      <c r="E786" s="19"/>
      <c r="F786" s="20"/>
      <c r="G786" s="20"/>
      <c r="H786" s="43"/>
      <c r="I786" s="219" t="str">
        <f t="shared" si="45"/>
        <v/>
      </c>
      <c r="J786" s="49"/>
      <c r="K786" s="110" t="str">
        <f t="shared" si="44"/>
        <v/>
      </c>
    </row>
    <row r="787" spans="1:12" ht="18" customHeight="1" x14ac:dyDescent="0.25">
      <c r="A787" s="390">
        <v>449</v>
      </c>
      <c r="B787" s="292"/>
      <c r="C787" s="278"/>
      <c r="D787" s="293"/>
      <c r="E787" s="19"/>
      <c r="F787" s="20"/>
      <c r="G787" s="20"/>
      <c r="H787" s="43"/>
      <c r="I787" s="219" t="str">
        <f t="shared" si="45"/>
        <v/>
      </c>
      <c r="J787" s="49"/>
      <c r="K787" s="110" t="str">
        <f t="shared" si="44"/>
        <v/>
      </c>
    </row>
    <row r="788" spans="1:12" ht="18" customHeight="1" x14ac:dyDescent="0.25">
      <c r="A788" s="390">
        <v>450</v>
      </c>
      <c r="B788" s="292"/>
      <c r="C788" s="278"/>
      <c r="D788" s="293"/>
      <c r="E788" s="19"/>
      <c r="F788" s="20"/>
      <c r="G788" s="20"/>
      <c r="H788" s="43"/>
      <c r="I788" s="219" t="str">
        <f t="shared" si="45"/>
        <v/>
      </c>
      <c r="J788" s="49"/>
      <c r="K788" s="110" t="str">
        <f t="shared" si="44"/>
        <v/>
      </c>
    </row>
    <row r="789" spans="1:12" ht="18" customHeight="1" x14ac:dyDescent="0.25">
      <c r="A789" s="390">
        <v>451</v>
      </c>
      <c r="B789" s="292"/>
      <c r="C789" s="278"/>
      <c r="D789" s="293"/>
      <c r="E789" s="19"/>
      <c r="F789" s="20"/>
      <c r="G789" s="20"/>
      <c r="H789" s="43"/>
      <c r="I789" s="219" t="str">
        <f t="shared" si="45"/>
        <v/>
      </c>
      <c r="J789" s="49"/>
      <c r="K789" s="110" t="str">
        <f t="shared" si="44"/>
        <v/>
      </c>
    </row>
    <row r="790" spans="1:12" ht="18" customHeight="1" x14ac:dyDescent="0.25">
      <c r="A790" s="390">
        <v>452</v>
      </c>
      <c r="B790" s="292"/>
      <c r="C790" s="278"/>
      <c r="D790" s="293"/>
      <c r="E790" s="19"/>
      <c r="F790" s="20"/>
      <c r="G790" s="20"/>
      <c r="H790" s="43"/>
      <c r="I790" s="219" t="str">
        <f t="shared" si="45"/>
        <v/>
      </c>
      <c r="J790" s="49"/>
      <c r="K790" s="110" t="str">
        <f t="shared" si="44"/>
        <v/>
      </c>
    </row>
    <row r="791" spans="1:12" ht="18" customHeight="1" x14ac:dyDescent="0.25">
      <c r="A791" s="390">
        <v>453</v>
      </c>
      <c r="B791" s="292"/>
      <c r="C791" s="278"/>
      <c r="D791" s="293"/>
      <c r="E791" s="19"/>
      <c r="F791" s="20"/>
      <c r="G791" s="20"/>
      <c r="H791" s="43"/>
      <c r="I791" s="219" t="str">
        <f t="shared" si="45"/>
        <v/>
      </c>
      <c r="J791" s="49"/>
      <c r="K791" s="110" t="str">
        <f t="shared" si="44"/>
        <v/>
      </c>
    </row>
    <row r="792" spans="1:12" ht="18" customHeight="1" x14ac:dyDescent="0.25">
      <c r="A792" s="390">
        <v>454</v>
      </c>
      <c r="B792" s="292"/>
      <c r="C792" s="278"/>
      <c r="D792" s="293"/>
      <c r="E792" s="19"/>
      <c r="F792" s="20"/>
      <c r="G792" s="20"/>
      <c r="H792" s="43"/>
      <c r="I792" s="219" t="str">
        <f t="shared" si="45"/>
        <v/>
      </c>
      <c r="J792" s="49"/>
      <c r="K792" s="110" t="str">
        <f t="shared" si="44"/>
        <v/>
      </c>
    </row>
    <row r="793" spans="1:12" ht="18" customHeight="1" x14ac:dyDescent="0.25">
      <c r="A793" s="390">
        <v>455</v>
      </c>
      <c r="B793" s="292"/>
      <c r="C793" s="278"/>
      <c r="D793" s="293"/>
      <c r="E793" s="19"/>
      <c r="F793" s="20"/>
      <c r="G793" s="20"/>
      <c r="H793" s="43"/>
      <c r="I793" s="219" t="str">
        <f t="shared" si="45"/>
        <v/>
      </c>
      <c r="J793" s="49"/>
      <c r="K793" s="110" t="str">
        <f t="shared" si="44"/>
        <v/>
      </c>
    </row>
    <row r="794" spans="1:12" ht="18" customHeight="1" x14ac:dyDescent="0.25">
      <c r="A794" s="390">
        <v>456</v>
      </c>
      <c r="B794" s="292"/>
      <c r="C794" s="278"/>
      <c r="D794" s="293"/>
      <c r="E794" s="19"/>
      <c r="F794" s="20"/>
      <c r="G794" s="20"/>
      <c r="H794" s="43"/>
      <c r="I794" s="219" t="str">
        <f t="shared" si="45"/>
        <v/>
      </c>
      <c r="J794" s="49"/>
      <c r="K794" s="110" t="str">
        <f t="shared" si="44"/>
        <v/>
      </c>
    </row>
    <row r="795" spans="1:12" ht="18" customHeight="1" x14ac:dyDescent="0.25">
      <c r="A795" s="390">
        <v>457</v>
      </c>
      <c r="B795" s="292"/>
      <c r="C795" s="278"/>
      <c r="D795" s="293"/>
      <c r="E795" s="19"/>
      <c r="F795" s="20"/>
      <c r="G795" s="20"/>
      <c r="H795" s="43"/>
      <c r="I795" s="219" t="str">
        <f t="shared" si="45"/>
        <v/>
      </c>
      <c r="J795" s="49"/>
      <c r="K795" s="110" t="str">
        <f t="shared" si="44"/>
        <v/>
      </c>
    </row>
    <row r="796" spans="1:12" ht="18" customHeight="1" x14ac:dyDescent="0.25">
      <c r="A796" s="390">
        <v>458</v>
      </c>
      <c r="B796" s="292"/>
      <c r="C796" s="278"/>
      <c r="D796" s="293"/>
      <c r="E796" s="19"/>
      <c r="F796" s="20"/>
      <c r="G796" s="20"/>
      <c r="H796" s="43"/>
      <c r="I796" s="219" t="str">
        <f t="shared" si="45"/>
        <v/>
      </c>
      <c r="J796" s="49"/>
      <c r="K796" s="110" t="str">
        <f t="shared" si="44"/>
        <v/>
      </c>
    </row>
    <row r="797" spans="1:12" ht="18" customHeight="1" x14ac:dyDescent="0.25">
      <c r="A797" s="390">
        <v>459</v>
      </c>
      <c r="B797" s="292"/>
      <c r="C797" s="278"/>
      <c r="D797" s="293"/>
      <c r="E797" s="19"/>
      <c r="F797" s="20"/>
      <c r="G797" s="20"/>
      <c r="H797" s="43"/>
      <c r="I797" s="219" t="str">
        <f t="shared" si="45"/>
        <v/>
      </c>
      <c r="J797" s="49"/>
      <c r="K797" s="110" t="str">
        <f t="shared" si="44"/>
        <v/>
      </c>
    </row>
    <row r="798" spans="1:12" ht="18" customHeight="1" thickBot="1" x14ac:dyDescent="0.3">
      <c r="A798" s="391">
        <v>460</v>
      </c>
      <c r="B798" s="294"/>
      <c r="C798" s="279"/>
      <c r="D798" s="295"/>
      <c r="E798" s="21"/>
      <c r="F798" s="22"/>
      <c r="G798" s="22"/>
      <c r="H798" s="45"/>
      <c r="I798" s="220" t="str">
        <f t="shared" si="45"/>
        <v/>
      </c>
      <c r="J798" s="50"/>
      <c r="K798" s="110" t="str">
        <f t="shared" si="44"/>
        <v/>
      </c>
    </row>
    <row r="799" spans="1:12" ht="18" customHeight="1" thickBot="1" x14ac:dyDescent="0.3">
      <c r="H799" s="376" t="s">
        <v>128</v>
      </c>
      <c r="I799" s="195">
        <f>IF(stok&lt;&gt;"",SUM(I779:I798)+I764,0)</f>
        <v>0</v>
      </c>
      <c r="J799" s="223"/>
      <c r="L799" s="109">
        <f>IF(I799&gt;I764,ROW(A805),0)</f>
        <v>0</v>
      </c>
    </row>
    <row r="801" spans="1:13" ht="30.2" customHeight="1" x14ac:dyDescent="0.25">
      <c r="A801" s="566" t="s">
        <v>139</v>
      </c>
      <c r="B801" s="566"/>
      <c r="C801" s="566"/>
      <c r="D801" s="566"/>
      <c r="E801" s="566"/>
      <c r="F801" s="566"/>
      <c r="G801" s="566"/>
      <c r="H801" s="566"/>
      <c r="I801" s="566"/>
      <c r="J801" s="566"/>
    </row>
    <row r="803" spans="1:13" ht="18.75" x14ac:dyDescent="0.3">
      <c r="A803" s="352" t="s">
        <v>32</v>
      </c>
      <c r="B803" s="233"/>
      <c r="C803" s="233"/>
      <c r="D803" s="354">
        <f ca="1">imzatarihi</f>
        <v>46091</v>
      </c>
      <c r="E803" s="379" t="s">
        <v>33</v>
      </c>
      <c r="F803" s="355" t="str">
        <f>IF(kurulusyetkilisi&gt;0,kurulusyetkilisi,"")</f>
        <v/>
      </c>
      <c r="I803" s="46"/>
    </row>
    <row r="804" spans="1:13" ht="18.75" x14ac:dyDescent="0.3">
      <c r="D804" s="234"/>
      <c r="E804" s="379" t="s">
        <v>34</v>
      </c>
      <c r="H804" s="233"/>
      <c r="I804" s="46"/>
    </row>
    <row r="806" spans="1:13" x14ac:dyDescent="0.25">
      <c r="A806" s="555" t="s">
        <v>107</v>
      </c>
      <c r="B806" s="555"/>
      <c r="C806" s="555"/>
      <c r="D806" s="555"/>
      <c r="E806" s="555"/>
      <c r="F806" s="555"/>
      <c r="G806" s="555"/>
      <c r="H806" s="555"/>
      <c r="I806" s="555"/>
      <c r="J806" s="555"/>
      <c r="K806" s="2"/>
    </row>
    <row r="807" spans="1:13" x14ac:dyDescent="0.25">
      <c r="A807" s="508" t="str">
        <f>IF(YilDonem&lt;&gt;"",CONCATENATE(YilDonem," dönemine aittir."),"")</f>
        <v/>
      </c>
      <c r="B807" s="508"/>
      <c r="C807" s="508"/>
      <c r="D807" s="508"/>
      <c r="E807" s="508"/>
      <c r="F807" s="508"/>
      <c r="G807" s="508"/>
      <c r="H807" s="508"/>
      <c r="I807" s="508"/>
      <c r="J807" s="508"/>
      <c r="K807" s="2"/>
    </row>
    <row r="808" spans="1:13" ht="15.95" customHeight="1" thickBot="1" x14ac:dyDescent="0.3">
      <c r="A808" s="545" t="s">
        <v>130</v>
      </c>
      <c r="B808" s="545"/>
      <c r="C808" s="545"/>
      <c r="D808" s="545"/>
      <c r="E808" s="545"/>
      <c r="F808" s="545"/>
      <c r="G808" s="545"/>
      <c r="H808" s="545"/>
      <c r="I808" s="545"/>
      <c r="J808" s="545"/>
      <c r="K808" s="2"/>
    </row>
    <row r="809" spans="1:13" ht="31.7" customHeight="1" thickBot="1" x14ac:dyDescent="0.3">
      <c r="A809" s="546" t="s">
        <v>167</v>
      </c>
      <c r="B809" s="547"/>
      <c r="C809" s="547"/>
      <c r="D809" s="548"/>
      <c r="E809" s="546" t="str">
        <f>IF(ProjeNo&gt;0,ProjeNo,"")</f>
        <v/>
      </c>
      <c r="F809" s="547"/>
      <c r="G809" s="547"/>
      <c r="H809" s="547"/>
      <c r="I809" s="547"/>
      <c r="J809" s="548"/>
      <c r="K809" s="2"/>
    </row>
    <row r="810" spans="1:13" ht="45" customHeight="1" thickBot="1" x14ac:dyDescent="0.3">
      <c r="A810" s="549" t="s">
        <v>168</v>
      </c>
      <c r="B810" s="550"/>
      <c r="C810" s="550"/>
      <c r="D810" s="551"/>
      <c r="E810" s="552" t="str">
        <f>IF(ProjeAdi&gt;0,ProjeAdi,"")</f>
        <v/>
      </c>
      <c r="F810" s="553"/>
      <c r="G810" s="553"/>
      <c r="H810" s="553"/>
      <c r="I810" s="553"/>
      <c r="J810" s="554"/>
      <c r="K810" s="2"/>
    </row>
    <row r="811" spans="1:13" ht="30.2" customHeight="1" thickBot="1" x14ac:dyDescent="0.3">
      <c r="A811" s="567" t="s">
        <v>142</v>
      </c>
      <c r="B811" s="568"/>
      <c r="C811" s="568"/>
      <c r="D811" s="569"/>
      <c r="E811" s="552" t="str">
        <f>IF($E$6&lt;&gt;"",$E$6,"")</f>
        <v/>
      </c>
      <c r="F811" s="553"/>
      <c r="G811" s="553"/>
      <c r="H811" s="553"/>
      <c r="I811" s="553"/>
      <c r="J811" s="554"/>
      <c r="K811" s="2"/>
    </row>
    <row r="812" spans="1:13" s="47" customFormat="1" ht="37.15" customHeight="1" x14ac:dyDescent="0.25">
      <c r="A812" s="543" t="s">
        <v>3</v>
      </c>
      <c r="B812" s="543" t="s">
        <v>182</v>
      </c>
      <c r="C812" s="543" t="s">
        <v>183</v>
      </c>
      <c r="D812" s="543" t="s">
        <v>102</v>
      </c>
      <c r="E812" s="543" t="s">
        <v>103</v>
      </c>
      <c r="F812" s="543" t="s">
        <v>108</v>
      </c>
      <c r="G812" s="543" t="s">
        <v>109</v>
      </c>
      <c r="H812" s="543" t="s">
        <v>145</v>
      </c>
      <c r="I812" s="573" t="s">
        <v>35</v>
      </c>
      <c r="J812" s="573" t="s">
        <v>110</v>
      </c>
      <c r="K812" s="63"/>
      <c r="L812" s="71"/>
      <c r="M812" s="71"/>
    </row>
    <row r="813" spans="1:13" ht="18" customHeight="1" thickBot="1" x14ac:dyDescent="0.3">
      <c r="A813" s="559"/>
      <c r="B813" s="544"/>
      <c r="C813" s="544"/>
      <c r="D813" s="559"/>
      <c r="E813" s="559"/>
      <c r="F813" s="559"/>
      <c r="G813" s="559"/>
      <c r="H813" s="559"/>
      <c r="I813" s="574"/>
      <c r="J813" s="574"/>
      <c r="K813" s="2"/>
    </row>
    <row r="814" spans="1:13" ht="18" customHeight="1" x14ac:dyDescent="0.25">
      <c r="A814" s="388">
        <v>461</v>
      </c>
      <c r="B814" s="290"/>
      <c r="C814" s="277"/>
      <c r="D814" s="291"/>
      <c r="E814" s="27"/>
      <c r="F814" s="41"/>
      <c r="G814" s="41"/>
      <c r="H814" s="38"/>
      <c r="I814" s="210" t="str">
        <f>IF(AND(G814&lt;&gt;"",H814&lt;&gt;"",J814&lt;&gt;""),G814*H814,"")</f>
        <v/>
      </c>
      <c r="J814" s="48"/>
      <c r="K814" s="110" t="str">
        <f t="shared" ref="K814:K833" si="46">IF(AND(E814&lt;&gt;"",J814=""),"Stok Çıkış Tarihi Yazılmalıdır.","")</f>
        <v/>
      </c>
    </row>
    <row r="815" spans="1:13" ht="18" customHeight="1" x14ac:dyDescent="0.25">
      <c r="A815" s="390">
        <v>462</v>
      </c>
      <c r="B815" s="292"/>
      <c r="C815" s="278"/>
      <c r="D815" s="293"/>
      <c r="E815" s="19"/>
      <c r="F815" s="20"/>
      <c r="G815" s="20"/>
      <c r="H815" s="43"/>
      <c r="I815" s="219" t="str">
        <f t="shared" ref="I815:I833" si="47">IF(AND(G815&lt;&gt;"",H815&lt;&gt;"",J815&lt;&gt;""),G815*H815,"")</f>
        <v/>
      </c>
      <c r="J815" s="49"/>
      <c r="K815" s="110" t="str">
        <f t="shared" si="46"/>
        <v/>
      </c>
    </row>
    <row r="816" spans="1:13" ht="18" customHeight="1" x14ac:dyDescent="0.25">
      <c r="A816" s="390">
        <v>463</v>
      </c>
      <c r="B816" s="292"/>
      <c r="C816" s="278"/>
      <c r="D816" s="293"/>
      <c r="E816" s="19"/>
      <c r="F816" s="20"/>
      <c r="G816" s="20"/>
      <c r="H816" s="43"/>
      <c r="I816" s="219" t="str">
        <f t="shared" si="47"/>
        <v/>
      </c>
      <c r="J816" s="49"/>
      <c r="K816" s="110" t="str">
        <f t="shared" si="46"/>
        <v/>
      </c>
    </row>
    <row r="817" spans="1:11" ht="18" customHeight="1" x14ac:dyDescent="0.25">
      <c r="A817" s="390">
        <v>464</v>
      </c>
      <c r="B817" s="292"/>
      <c r="C817" s="278"/>
      <c r="D817" s="293"/>
      <c r="E817" s="19"/>
      <c r="F817" s="20"/>
      <c r="G817" s="20"/>
      <c r="H817" s="43"/>
      <c r="I817" s="219" t="str">
        <f t="shared" si="47"/>
        <v/>
      </c>
      <c r="J817" s="49"/>
      <c r="K817" s="110" t="str">
        <f t="shared" si="46"/>
        <v/>
      </c>
    </row>
    <row r="818" spans="1:11" ht="18" customHeight="1" x14ac:dyDescent="0.25">
      <c r="A818" s="390">
        <v>465</v>
      </c>
      <c r="B818" s="292"/>
      <c r="C818" s="278"/>
      <c r="D818" s="293"/>
      <c r="E818" s="19"/>
      <c r="F818" s="20"/>
      <c r="G818" s="20"/>
      <c r="H818" s="43"/>
      <c r="I818" s="219" t="str">
        <f t="shared" si="47"/>
        <v/>
      </c>
      <c r="J818" s="49"/>
      <c r="K818" s="110" t="str">
        <f t="shared" si="46"/>
        <v/>
      </c>
    </row>
    <row r="819" spans="1:11" ht="18" customHeight="1" x14ac:dyDescent="0.25">
      <c r="A819" s="390">
        <v>466</v>
      </c>
      <c r="B819" s="292"/>
      <c r="C819" s="278"/>
      <c r="D819" s="293"/>
      <c r="E819" s="19"/>
      <c r="F819" s="20"/>
      <c r="G819" s="20"/>
      <c r="H819" s="43"/>
      <c r="I819" s="219" t="str">
        <f t="shared" si="47"/>
        <v/>
      </c>
      <c r="J819" s="49"/>
      <c r="K819" s="110" t="str">
        <f t="shared" si="46"/>
        <v/>
      </c>
    </row>
    <row r="820" spans="1:11" ht="18" customHeight="1" x14ac:dyDescent="0.25">
      <c r="A820" s="390">
        <v>467</v>
      </c>
      <c r="B820" s="292"/>
      <c r="C820" s="278"/>
      <c r="D820" s="293"/>
      <c r="E820" s="19"/>
      <c r="F820" s="20"/>
      <c r="G820" s="20"/>
      <c r="H820" s="43"/>
      <c r="I820" s="219" t="str">
        <f t="shared" si="47"/>
        <v/>
      </c>
      <c r="J820" s="49"/>
      <c r="K820" s="110" t="str">
        <f t="shared" si="46"/>
        <v/>
      </c>
    </row>
    <row r="821" spans="1:11" ht="18" customHeight="1" x14ac:dyDescent="0.25">
      <c r="A821" s="390">
        <v>468</v>
      </c>
      <c r="B821" s="292"/>
      <c r="C821" s="278"/>
      <c r="D821" s="293"/>
      <c r="E821" s="19"/>
      <c r="F821" s="20"/>
      <c r="G821" s="20"/>
      <c r="H821" s="43"/>
      <c r="I821" s="219" t="str">
        <f t="shared" si="47"/>
        <v/>
      </c>
      <c r="J821" s="49"/>
      <c r="K821" s="110" t="str">
        <f t="shared" si="46"/>
        <v/>
      </c>
    </row>
    <row r="822" spans="1:11" ht="18" customHeight="1" x14ac:dyDescent="0.25">
      <c r="A822" s="390">
        <v>469</v>
      </c>
      <c r="B822" s="292"/>
      <c r="C822" s="278"/>
      <c r="D822" s="293"/>
      <c r="E822" s="19"/>
      <c r="F822" s="20"/>
      <c r="G822" s="20"/>
      <c r="H822" s="43"/>
      <c r="I822" s="219" t="str">
        <f t="shared" si="47"/>
        <v/>
      </c>
      <c r="J822" s="49"/>
      <c r="K822" s="110" t="str">
        <f t="shared" si="46"/>
        <v/>
      </c>
    </row>
    <row r="823" spans="1:11" ht="18" customHeight="1" x14ac:dyDescent="0.25">
      <c r="A823" s="390">
        <v>470</v>
      </c>
      <c r="B823" s="292"/>
      <c r="C823" s="278"/>
      <c r="D823" s="293"/>
      <c r="E823" s="19"/>
      <c r="F823" s="20"/>
      <c r="G823" s="20"/>
      <c r="H823" s="43"/>
      <c r="I823" s="219" t="str">
        <f t="shared" si="47"/>
        <v/>
      </c>
      <c r="J823" s="49"/>
      <c r="K823" s="110" t="str">
        <f t="shared" si="46"/>
        <v/>
      </c>
    </row>
    <row r="824" spans="1:11" ht="18" customHeight="1" x14ac:dyDescent="0.25">
      <c r="A824" s="390">
        <v>471</v>
      </c>
      <c r="B824" s="292"/>
      <c r="C824" s="278"/>
      <c r="D824" s="293"/>
      <c r="E824" s="19"/>
      <c r="F824" s="20"/>
      <c r="G824" s="20"/>
      <c r="H824" s="43"/>
      <c r="I824" s="219" t="str">
        <f t="shared" si="47"/>
        <v/>
      </c>
      <c r="J824" s="49"/>
      <c r="K824" s="110" t="str">
        <f t="shared" si="46"/>
        <v/>
      </c>
    </row>
    <row r="825" spans="1:11" ht="18" customHeight="1" x14ac:dyDescent="0.25">
      <c r="A825" s="390">
        <v>472</v>
      </c>
      <c r="B825" s="292"/>
      <c r="C825" s="278"/>
      <c r="D825" s="293"/>
      <c r="E825" s="19"/>
      <c r="F825" s="20"/>
      <c r="G825" s="20"/>
      <c r="H825" s="43"/>
      <c r="I825" s="219" t="str">
        <f t="shared" si="47"/>
        <v/>
      </c>
      <c r="J825" s="49"/>
      <c r="K825" s="110" t="str">
        <f t="shared" si="46"/>
        <v/>
      </c>
    </row>
    <row r="826" spans="1:11" ht="18" customHeight="1" x14ac:dyDescent="0.25">
      <c r="A826" s="390">
        <v>473</v>
      </c>
      <c r="B826" s="292"/>
      <c r="C826" s="278"/>
      <c r="D826" s="293"/>
      <c r="E826" s="19"/>
      <c r="F826" s="20"/>
      <c r="G826" s="20"/>
      <c r="H826" s="43"/>
      <c r="I826" s="219" t="str">
        <f t="shared" si="47"/>
        <v/>
      </c>
      <c r="J826" s="49"/>
      <c r="K826" s="110" t="str">
        <f t="shared" si="46"/>
        <v/>
      </c>
    </row>
    <row r="827" spans="1:11" ht="18" customHeight="1" x14ac:dyDescent="0.25">
      <c r="A827" s="390">
        <v>474</v>
      </c>
      <c r="B827" s="292"/>
      <c r="C827" s="278"/>
      <c r="D827" s="293"/>
      <c r="E827" s="19"/>
      <c r="F827" s="20"/>
      <c r="G827" s="20"/>
      <c r="H827" s="43"/>
      <c r="I827" s="219" t="str">
        <f t="shared" si="47"/>
        <v/>
      </c>
      <c r="J827" s="49"/>
      <c r="K827" s="110" t="str">
        <f t="shared" si="46"/>
        <v/>
      </c>
    </row>
    <row r="828" spans="1:11" ht="18" customHeight="1" x14ac:dyDescent="0.25">
      <c r="A828" s="390">
        <v>475</v>
      </c>
      <c r="B828" s="292"/>
      <c r="C828" s="278"/>
      <c r="D828" s="293"/>
      <c r="E828" s="19"/>
      <c r="F828" s="20"/>
      <c r="G828" s="20"/>
      <c r="H828" s="43"/>
      <c r="I828" s="219" t="str">
        <f t="shared" si="47"/>
        <v/>
      </c>
      <c r="J828" s="49"/>
      <c r="K828" s="110" t="str">
        <f t="shared" si="46"/>
        <v/>
      </c>
    </row>
    <row r="829" spans="1:11" ht="18" customHeight="1" x14ac:dyDescent="0.25">
      <c r="A829" s="390">
        <v>476</v>
      </c>
      <c r="B829" s="292"/>
      <c r="C829" s="278"/>
      <c r="D829" s="293"/>
      <c r="E829" s="19"/>
      <c r="F829" s="20"/>
      <c r="G829" s="20"/>
      <c r="H829" s="43"/>
      <c r="I829" s="219" t="str">
        <f t="shared" si="47"/>
        <v/>
      </c>
      <c r="J829" s="49"/>
      <c r="K829" s="110" t="str">
        <f t="shared" si="46"/>
        <v/>
      </c>
    </row>
    <row r="830" spans="1:11" ht="18" customHeight="1" x14ac:dyDescent="0.25">
      <c r="A830" s="390">
        <v>477</v>
      </c>
      <c r="B830" s="292"/>
      <c r="C830" s="278"/>
      <c r="D830" s="293"/>
      <c r="E830" s="19"/>
      <c r="F830" s="20"/>
      <c r="G830" s="20"/>
      <c r="H830" s="43"/>
      <c r="I830" s="219" t="str">
        <f t="shared" si="47"/>
        <v/>
      </c>
      <c r="J830" s="49"/>
      <c r="K830" s="110" t="str">
        <f t="shared" si="46"/>
        <v/>
      </c>
    </row>
    <row r="831" spans="1:11" ht="18" customHeight="1" x14ac:dyDescent="0.25">
      <c r="A831" s="390">
        <v>478</v>
      </c>
      <c r="B831" s="292"/>
      <c r="C831" s="278"/>
      <c r="D831" s="293"/>
      <c r="E831" s="19"/>
      <c r="F831" s="20"/>
      <c r="G831" s="20"/>
      <c r="H831" s="43"/>
      <c r="I831" s="219" t="str">
        <f t="shared" si="47"/>
        <v/>
      </c>
      <c r="J831" s="49"/>
      <c r="K831" s="110" t="str">
        <f t="shared" si="46"/>
        <v/>
      </c>
    </row>
    <row r="832" spans="1:11" ht="18" customHeight="1" x14ac:dyDescent="0.25">
      <c r="A832" s="390">
        <v>479</v>
      </c>
      <c r="B832" s="292"/>
      <c r="C832" s="278"/>
      <c r="D832" s="293"/>
      <c r="E832" s="19"/>
      <c r="F832" s="20"/>
      <c r="G832" s="20"/>
      <c r="H832" s="43"/>
      <c r="I832" s="219" t="str">
        <f t="shared" si="47"/>
        <v/>
      </c>
      <c r="J832" s="49"/>
      <c r="K832" s="110" t="str">
        <f t="shared" si="46"/>
        <v/>
      </c>
    </row>
    <row r="833" spans="1:13" ht="18" customHeight="1" thickBot="1" x14ac:dyDescent="0.3">
      <c r="A833" s="391">
        <v>480</v>
      </c>
      <c r="B833" s="294"/>
      <c r="C833" s="279"/>
      <c r="D833" s="295"/>
      <c r="E833" s="21"/>
      <c r="F833" s="22"/>
      <c r="G833" s="22"/>
      <c r="H833" s="45"/>
      <c r="I833" s="220" t="str">
        <f t="shared" si="47"/>
        <v/>
      </c>
      <c r="J833" s="50"/>
      <c r="K833" s="110" t="str">
        <f t="shared" si="46"/>
        <v/>
      </c>
    </row>
    <row r="834" spans="1:13" ht="18" customHeight="1" thickBot="1" x14ac:dyDescent="0.3">
      <c r="H834" s="376" t="s">
        <v>128</v>
      </c>
      <c r="I834" s="195">
        <f>IF(stok&lt;&gt;"",SUM(I814:I833)+I799,0)</f>
        <v>0</v>
      </c>
      <c r="J834" s="223"/>
      <c r="L834" s="109">
        <f>IF(I834&gt;I799,ROW(A840),0)</f>
        <v>0</v>
      </c>
    </row>
    <row r="836" spans="1:13" ht="30.2" customHeight="1" x14ac:dyDescent="0.25">
      <c r="A836" s="566" t="s">
        <v>139</v>
      </c>
      <c r="B836" s="566"/>
      <c r="C836" s="566"/>
      <c r="D836" s="566"/>
      <c r="E836" s="566"/>
      <c r="F836" s="566"/>
      <c r="G836" s="566"/>
      <c r="H836" s="566"/>
      <c r="I836" s="566"/>
      <c r="J836" s="566"/>
    </row>
    <row r="838" spans="1:13" ht="18.75" x14ac:dyDescent="0.3">
      <c r="A838" s="352" t="s">
        <v>32</v>
      </c>
      <c r="B838" s="233"/>
      <c r="C838" s="233"/>
      <c r="D838" s="354">
        <f ca="1">imzatarihi</f>
        <v>46091</v>
      </c>
      <c r="E838" s="379" t="s">
        <v>33</v>
      </c>
      <c r="F838" s="355" t="str">
        <f>IF(kurulusyetkilisi&gt;0,kurulusyetkilisi,"")</f>
        <v/>
      </c>
      <c r="I838" s="46"/>
    </row>
    <row r="839" spans="1:13" ht="18.75" x14ac:dyDescent="0.3">
      <c r="D839" s="234"/>
      <c r="E839" s="379" t="s">
        <v>34</v>
      </c>
      <c r="H839" s="233"/>
      <c r="I839" s="46"/>
    </row>
    <row r="841" spans="1:13" x14ac:dyDescent="0.25">
      <c r="A841" s="555" t="s">
        <v>107</v>
      </c>
      <c r="B841" s="555"/>
      <c r="C841" s="555"/>
      <c r="D841" s="555"/>
      <c r="E841" s="555"/>
      <c r="F841" s="555"/>
      <c r="G841" s="555"/>
      <c r="H841" s="555"/>
      <c r="I841" s="555"/>
      <c r="J841" s="555"/>
      <c r="K841" s="2"/>
    </row>
    <row r="842" spans="1:13" x14ac:dyDescent="0.25">
      <c r="A842" s="508" t="str">
        <f>IF(YilDonem&lt;&gt;"",CONCATENATE(YilDonem," dönemine aittir."),"")</f>
        <v/>
      </c>
      <c r="B842" s="508"/>
      <c r="C842" s="508"/>
      <c r="D842" s="508"/>
      <c r="E842" s="508"/>
      <c r="F842" s="508"/>
      <c r="G842" s="508"/>
      <c r="H842" s="508"/>
      <c r="I842" s="508"/>
      <c r="J842" s="508"/>
      <c r="K842" s="2"/>
    </row>
    <row r="843" spans="1:13" ht="15.95" customHeight="1" thickBot="1" x14ac:dyDescent="0.3">
      <c r="A843" s="545" t="s">
        <v>130</v>
      </c>
      <c r="B843" s="545"/>
      <c r="C843" s="545"/>
      <c r="D843" s="545"/>
      <c r="E843" s="545"/>
      <c r="F843" s="545"/>
      <c r="G843" s="545"/>
      <c r="H843" s="545"/>
      <c r="I843" s="545"/>
      <c r="J843" s="545"/>
      <c r="K843" s="2"/>
    </row>
    <row r="844" spans="1:13" ht="31.7" customHeight="1" thickBot="1" x14ac:dyDescent="0.3">
      <c r="A844" s="546" t="s">
        <v>167</v>
      </c>
      <c r="B844" s="547"/>
      <c r="C844" s="547"/>
      <c r="D844" s="548"/>
      <c r="E844" s="546" t="str">
        <f>IF(ProjeNo&gt;0,ProjeNo,"")</f>
        <v/>
      </c>
      <c r="F844" s="547"/>
      <c r="G844" s="547"/>
      <c r="H844" s="547"/>
      <c r="I844" s="547"/>
      <c r="J844" s="548"/>
      <c r="K844" s="2"/>
    </row>
    <row r="845" spans="1:13" ht="45" customHeight="1" thickBot="1" x14ac:dyDescent="0.3">
      <c r="A845" s="549" t="s">
        <v>168</v>
      </c>
      <c r="B845" s="550"/>
      <c r="C845" s="550"/>
      <c r="D845" s="551"/>
      <c r="E845" s="552" t="str">
        <f>IF(ProjeAdi&gt;0,ProjeAdi,"")</f>
        <v/>
      </c>
      <c r="F845" s="553"/>
      <c r="G845" s="553"/>
      <c r="H845" s="553"/>
      <c r="I845" s="553"/>
      <c r="J845" s="554"/>
      <c r="K845" s="2"/>
    </row>
    <row r="846" spans="1:13" ht="30.2" customHeight="1" thickBot="1" x14ac:dyDescent="0.3">
      <c r="A846" s="567" t="s">
        <v>142</v>
      </c>
      <c r="B846" s="568"/>
      <c r="C846" s="568"/>
      <c r="D846" s="569"/>
      <c r="E846" s="552" t="str">
        <f>IF($E$6&lt;&gt;"",$E$6,"")</f>
        <v/>
      </c>
      <c r="F846" s="553"/>
      <c r="G846" s="553"/>
      <c r="H846" s="553"/>
      <c r="I846" s="553"/>
      <c r="J846" s="554"/>
      <c r="K846" s="2"/>
    </row>
    <row r="847" spans="1:13" s="47" customFormat="1" ht="37.15" customHeight="1" x14ac:dyDescent="0.25">
      <c r="A847" s="543" t="s">
        <v>3</v>
      </c>
      <c r="B847" s="543" t="s">
        <v>182</v>
      </c>
      <c r="C847" s="543" t="s">
        <v>183</v>
      </c>
      <c r="D847" s="543" t="s">
        <v>102</v>
      </c>
      <c r="E847" s="543" t="s">
        <v>103</v>
      </c>
      <c r="F847" s="543" t="s">
        <v>108</v>
      </c>
      <c r="G847" s="543" t="s">
        <v>109</v>
      </c>
      <c r="H847" s="543" t="s">
        <v>145</v>
      </c>
      <c r="I847" s="573" t="s">
        <v>35</v>
      </c>
      <c r="J847" s="573" t="s">
        <v>110</v>
      </c>
      <c r="K847" s="63"/>
      <c r="L847" s="71"/>
      <c r="M847" s="71"/>
    </row>
    <row r="848" spans="1:13" ht="18" customHeight="1" thickBot="1" x14ac:dyDescent="0.3">
      <c r="A848" s="559"/>
      <c r="B848" s="544"/>
      <c r="C848" s="544"/>
      <c r="D848" s="559"/>
      <c r="E848" s="559"/>
      <c r="F848" s="559"/>
      <c r="G848" s="559"/>
      <c r="H848" s="559"/>
      <c r="I848" s="574"/>
      <c r="J848" s="574"/>
      <c r="K848" s="2"/>
    </row>
    <row r="849" spans="1:11" ht="18" customHeight="1" x14ac:dyDescent="0.25">
      <c r="A849" s="388">
        <v>481</v>
      </c>
      <c r="B849" s="290"/>
      <c r="C849" s="277"/>
      <c r="D849" s="291"/>
      <c r="E849" s="27"/>
      <c r="F849" s="41"/>
      <c r="G849" s="41"/>
      <c r="H849" s="38"/>
      <c r="I849" s="210" t="str">
        <f>IF(AND(G849&lt;&gt;"",H849&lt;&gt;"",J849&lt;&gt;""),G849*H849,"")</f>
        <v/>
      </c>
      <c r="J849" s="48"/>
      <c r="K849" s="110" t="str">
        <f t="shared" ref="K849:K868" si="48">IF(AND(E849&lt;&gt;"",J849=""),"Stok Çıkış Tarihi Yazılmalıdır.","")</f>
        <v/>
      </c>
    </row>
    <row r="850" spans="1:11" ht="18" customHeight="1" x14ac:dyDescent="0.25">
      <c r="A850" s="390">
        <v>482</v>
      </c>
      <c r="B850" s="292"/>
      <c r="C850" s="278"/>
      <c r="D850" s="293"/>
      <c r="E850" s="19"/>
      <c r="F850" s="20"/>
      <c r="G850" s="20"/>
      <c r="H850" s="43"/>
      <c r="I850" s="219" t="str">
        <f t="shared" ref="I850:I868" si="49">IF(AND(G850&lt;&gt;"",H850&lt;&gt;"",J850&lt;&gt;""),G850*H850,"")</f>
        <v/>
      </c>
      <c r="J850" s="49"/>
      <c r="K850" s="110" t="str">
        <f t="shared" si="48"/>
        <v/>
      </c>
    </row>
    <row r="851" spans="1:11" ht="18" customHeight="1" x14ac:dyDescent="0.25">
      <c r="A851" s="390">
        <v>483</v>
      </c>
      <c r="B851" s="292"/>
      <c r="C851" s="278"/>
      <c r="D851" s="293"/>
      <c r="E851" s="19"/>
      <c r="F851" s="20"/>
      <c r="G851" s="20"/>
      <c r="H851" s="43"/>
      <c r="I851" s="219" t="str">
        <f t="shared" si="49"/>
        <v/>
      </c>
      <c r="J851" s="49"/>
      <c r="K851" s="110" t="str">
        <f t="shared" si="48"/>
        <v/>
      </c>
    </row>
    <row r="852" spans="1:11" ht="18" customHeight="1" x14ac:dyDescent="0.25">
      <c r="A852" s="390">
        <v>484</v>
      </c>
      <c r="B852" s="292"/>
      <c r="C852" s="278"/>
      <c r="D852" s="293"/>
      <c r="E852" s="19"/>
      <c r="F852" s="20"/>
      <c r="G852" s="20"/>
      <c r="H852" s="43"/>
      <c r="I852" s="219" t="str">
        <f t="shared" si="49"/>
        <v/>
      </c>
      <c r="J852" s="49"/>
      <c r="K852" s="110" t="str">
        <f t="shared" si="48"/>
        <v/>
      </c>
    </row>
    <row r="853" spans="1:11" ht="18" customHeight="1" x14ac:dyDescent="0.25">
      <c r="A853" s="390">
        <v>485</v>
      </c>
      <c r="B853" s="292"/>
      <c r="C853" s="278"/>
      <c r="D853" s="293"/>
      <c r="E853" s="19"/>
      <c r="F853" s="20"/>
      <c r="G853" s="20"/>
      <c r="H853" s="43"/>
      <c r="I853" s="219" t="str">
        <f t="shared" si="49"/>
        <v/>
      </c>
      <c r="J853" s="49"/>
      <c r="K853" s="110" t="str">
        <f t="shared" si="48"/>
        <v/>
      </c>
    </row>
    <row r="854" spans="1:11" ht="18" customHeight="1" x14ac:dyDescent="0.25">
      <c r="A854" s="390">
        <v>486</v>
      </c>
      <c r="B854" s="292"/>
      <c r="C854" s="278"/>
      <c r="D854" s="293"/>
      <c r="E854" s="19"/>
      <c r="F854" s="20"/>
      <c r="G854" s="20"/>
      <c r="H854" s="43"/>
      <c r="I854" s="219" t="str">
        <f t="shared" si="49"/>
        <v/>
      </c>
      <c r="J854" s="49"/>
      <c r="K854" s="110" t="str">
        <f t="shared" si="48"/>
        <v/>
      </c>
    </row>
    <row r="855" spans="1:11" ht="18" customHeight="1" x14ac:dyDescent="0.25">
      <c r="A855" s="390">
        <v>487</v>
      </c>
      <c r="B855" s="292"/>
      <c r="C855" s="278"/>
      <c r="D855" s="293"/>
      <c r="E855" s="19"/>
      <c r="F855" s="20"/>
      <c r="G855" s="20"/>
      <c r="H855" s="43"/>
      <c r="I855" s="219" t="str">
        <f t="shared" si="49"/>
        <v/>
      </c>
      <c r="J855" s="49"/>
      <c r="K855" s="110" t="str">
        <f t="shared" si="48"/>
        <v/>
      </c>
    </row>
    <row r="856" spans="1:11" ht="18" customHeight="1" x14ac:dyDescent="0.25">
      <c r="A856" s="390">
        <v>488</v>
      </c>
      <c r="B856" s="292"/>
      <c r="C856" s="278"/>
      <c r="D856" s="293"/>
      <c r="E856" s="19"/>
      <c r="F856" s="20"/>
      <c r="G856" s="20"/>
      <c r="H856" s="43"/>
      <c r="I856" s="219" t="str">
        <f t="shared" si="49"/>
        <v/>
      </c>
      <c r="J856" s="49"/>
      <c r="K856" s="110" t="str">
        <f t="shared" si="48"/>
        <v/>
      </c>
    </row>
    <row r="857" spans="1:11" ht="18" customHeight="1" x14ac:dyDescent="0.25">
      <c r="A857" s="390">
        <v>489</v>
      </c>
      <c r="B857" s="292"/>
      <c r="C857" s="278"/>
      <c r="D857" s="293"/>
      <c r="E857" s="19"/>
      <c r="F857" s="20"/>
      <c r="G857" s="20"/>
      <c r="H857" s="43"/>
      <c r="I857" s="219" t="str">
        <f t="shared" si="49"/>
        <v/>
      </c>
      <c r="J857" s="49"/>
      <c r="K857" s="110" t="str">
        <f t="shared" si="48"/>
        <v/>
      </c>
    </row>
    <row r="858" spans="1:11" ht="18" customHeight="1" x14ac:dyDescent="0.25">
      <c r="A858" s="390">
        <v>490</v>
      </c>
      <c r="B858" s="292"/>
      <c r="C858" s="278"/>
      <c r="D858" s="293"/>
      <c r="E858" s="19"/>
      <c r="F858" s="20"/>
      <c r="G858" s="20"/>
      <c r="H858" s="43"/>
      <c r="I858" s="219" t="str">
        <f t="shared" si="49"/>
        <v/>
      </c>
      <c r="J858" s="49"/>
      <c r="K858" s="110" t="str">
        <f t="shared" si="48"/>
        <v/>
      </c>
    </row>
    <row r="859" spans="1:11" ht="18" customHeight="1" x14ac:dyDescent="0.25">
      <c r="A859" s="390">
        <v>491</v>
      </c>
      <c r="B859" s="292"/>
      <c r="C859" s="278"/>
      <c r="D859" s="293"/>
      <c r="E859" s="19"/>
      <c r="F859" s="20"/>
      <c r="G859" s="20"/>
      <c r="H859" s="43"/>
      <c r="I859" s="219" t="str">
        <f t="shared" si="49"/>
        <v/>
      </c>
      <c r="J859" s="49"/>
      <c r="K859" s="110" t="str">
        <f t="shared" si="48"/>
        <v/>
      </c>
    </row>
    <row r="860" spans="1:11" ht="18" customHeight="1" x14ac:dyDescent="0.25">
      <c r="A860" s="390">
        <v>492</v>
      </c>
      <c r="B860" s="292"/>
      <c r="C860" s="278"/>
      <c r="D860" s="293"/>
      <c r="E860" s="19"/>
      <c r="F860" s="20"/>
      <c r="G860" s="20"/>
      <c r="H860" s="43"/>
      <c r="I860" s="219" t="str">
        <f t="shared" si="49"/>
        <v/>
      </c>
      <c r="J860" s="49"/>
      <c r="K860" s="110" t="str">
        <f t="shared" si="48"/>
        <v/>
      </c>
    </row>
    <row r="861" spans="1:11" ht="18" customHeight="1" x14ac:dyDescent="0.25">
      <c r="A861" s="390">
        <v>493</v>
      </c>
      <c r="B861" s="292"/>
      <c r="C861" s="278"/>
      <c r="D861" s="293"/>
      <c r="E861" s="19"/>
      <c r="F861" s="20"/>
      <c r="G861" s="20"/>
      <c r="H861" s="43"/>
      <c r="I861" s="219" t="str">
        <f t="shared" si="49"/>
        <v/>
      </c>
      <c r="J861" s="49"/>
      <c r="K861" s="110" t="str">
        <f t="shared" si="48"/>
        <v/>
      </c>
    </row>
    <row r="862" spans="1:11" ht="18" customHeight="1" x14ac:dyDescent="0.25">
      <c r="A862" s="390">
        <v>494</v>
      </c>
      <c r="B862" s="292"/>
      <c r="C862" s="278"/>
      <c r="D862" s="293"/>
      <c r="E862" s="19"/>
      <c r="F862" s="20"/>
      <c r="G862" s="20"/>
      <c r="H862" s="43"/>
      <c r="I862" s="219" t="str">
        <f t="shared" si="49"/>
        <v/>
      </c>
      <c r="J862" s="49"/>
      <c r="K862" s="110" t="str">
        <f t="shared" si="48"/>
        <v/>
      </c>
    </row>
    <row r="863" spans="1:11" ht="18" customHeight="1" x14ac:dyDescent="0.25">
      <c r="A863" s="390">
        <v>495</v>
      </c>
      <c r="B863" s="292"/>
      <c r="C863" s="278"/>
      <c r="D863" s="293"/>
      <c r="E863" s="19"/>
      <c r="F863" s="20"/>
      <c r="G863" s="20"/>
      <c r="H863" s="43"/>
      <c r="I863" s="219" t="str">
        <f t="shared" si="49"/>
        <v/>
      </c>
      <c r="J863" s="49"/>
      <c r="K863" s="110" t="str">
        <f t="shared" si="48"/>
        <v/>
      </c>
    </row>
    <row r="864" spans="1:11" ht="18" customHeight="1" x14ac:dyDescent="0.25">
      <c r="A864" s="390">
        <v>496</v>
      </c>
      <c r="B864" s="292"/>
      <c r="C864" s="278"/>
      <c r="D864" s="293"/>
      <c r="E864" s="19"/>
      <c r="F864" s="20"/>
      <c r="G864" s="20"/>
      <c r="H864" s="43"/>
      <c r="I864" s="219" t="str">
        <f t="shared" si="49"/>
        <v/>
      </c>
      <c r="J864" s="49"/>
      <c r="K864" s="110" t="str">
        <f t="shared" si="48"/>
        <v/>
      </c>
    </row>
    <row r="865" spans="1:12" ht="18" customHeight="1" x14ac:dyDescent="0.25">
      <c r="A865" s="390">
        <v>497</v>
      </c>
      <c r="B865" s="292"/>
      <c r="C865" s="278"/>
      <c r="D865" s="293"/>
      <c r="E865" s="19"/>
      <c r="F865" s="20"/>
      <c r="G865" s="20"/>
      <c r="H865" s="43"/>
      <c r="I865" s="219" t="str">
        <f t="shared" si="49"/>
        <v/>
      </c>
      <c r="J865" s="49"/>
      <c r="K865" s="110" t="str">
        <f t="shared" si="48"/>
        <v/>
      </c>
    </row>
    <row r="866" spans="1:12" ht="18" customHeight="1" x14ac:dyDescent="0.25">
      <c r="A866" s="390">
        <v>498</v>
      </c>
      <c r="B866" s="292"/>
      <c r="C866" s="278"/>
      <c r="D866" s="293"/>
      <c r="E866" s="19"/>
      <c r="F866" s="20"/>
      <c r="G866" s="20"/>
      <c r="H866" s="43"/>
      <c r="I866" s="219" t="str">
        <f t="shared" si="49"/>
        <v/>
      </c>
      <c r="J866" s="49"/>
      <c r="K866" s="110" t="str">
        <f t="shared" si="48"/>
        <v/>
      </c>
    </row>
    <row r="867" spans="1:12" ht="18" customHeight="1" x14ac:dyDescent="0.25">
      <c r="A867" s="390">
        <v>499</v>
      </c>
      <c r="B867" s="292"/>
      <c r="C867" s="278"/>
      <c r="D867" s="293"/>
      <c r="E867" s="19"/>
      <c r="F867" s="20"/>
      <c r="G867" s="20"/>
      <c r="H867" s="43"/>
      <c r="I867" s="219" t="str">
        <f t="shared" si="49"/>
        <v/>
      </c>
      <c r="J867" s="49"/>
      <c r="K867" s="110" t="str">
        <f t="shared" si="48"/>
        <v/>
      </c>
    </row>
    <row r="868" spans="1:12" ht="18" customHeight="1" thickBot="1" x14ac:dyDescent="0.3">
      <c r="A868" s="391">
        <v>500</v>
      </c>
      <c r="B868" s="294"/>
      <c r="C868" s="279"/>
      <c r="D868" s="295"/>
      <c r="E868" s="21"/>
      <c r="F868" s="22"/>
      <c r="G868" s="22"/>
      <c r="H868" s="45"/>
      <c r="I868" s="220" t="str">
        <f t="shared" si="49"/>
        <v/>
      </c>
      <c r="J868" s="50"/>
      <c r="K868" s="110" t="str">
        <f t="shared" si="48"/>
        <v/>
      </c>
    </row>
    <row r="869" spans="1:12" ht="18" customHeight="1" thickBot="1" x14ac:dyDescent="0.3">
      <c r="H869" s="376" t="s">
        <v>128</v>
      </c>
      <c r="I869" s="195">
        <f>IF(stok&lt;&gt;"",SUM(I849:I868)+I834,0)</f>
        <v>0</v>
      </c>
      <c r="J869" s="223"/>
      <c r="L869" s="109">
        <f>IF(I869&gt;I834,ROW(A875),0)</f>
        <v>0</v>
      </c>
    </row>
    <row r="871" spans="1:12" ht="30.2" customHeight="1" x14ac:dyDescent="0.25">
      <c r="A871" s="566" t="s">
        <v>139</v>
      </c>
      <c r="B871" s="566"/>
      <c r="C871" s="566"/>
      <c r="D871" s="566"/>
      <c r="E871" s="566"/>
      <c r="F871" s="566"/>
      <c r="G871" s="566"/>
      <c r="H871" s="566"/>
      <c r="I871" s="566"/>
      <c r="J871" s="566"/>
    </row>
    <row r="873" spans="1:12" ht="18.75" x14ac:dyDescent="0.3">
      <c r="A873" s="352" t="s">
        <v>32</v>
      </c>
      <c r="B873" s="233"/>
      <c r="C873" s="233"/>
      <c r="D873" s="354">
        <f ca="1">imzatarihi</f>
        <v>46091</v>
      </c>
      <c r="E873" s="379" t="s">
        <v>33</v>
      </c>
      <c r="F873" s="355" t="str">
        <f>IF(kurulusyetkilisi&gt;0,kurulusyetkilisi,"")</f>
        <v/>
      </c>
      <c r="I873" s="46"/>
    </row>
    <row r="874" spans="1:12" ht="18.75" x14ac:dyDescent="0.3">
      <c r="D874" s="234"/>
      <c r="E874" s="379" t="s">
        <v>34</v>
      </c>
      <c r="H874" s="233"/>
      <c r="I874" s="46"/>
    </row>
    <row r="876" spans="1:12" x14ac:dyDescent="0.25">
      <c r="A876" s="555" t="s">
        <v>107</v>
      </c>
      <c r="B876" s="555"/>
      <c r="C876" s="555"/>
      <c r="D876" s="555"/>
      <c r="E876" s="555"/>
      <c r="F876" s="555"/>
      <c r="G876" s="555"/>
      <c r="H876" s="555"/>
      <c r="I876" s="555"/>
      <c r="J876" s="555"/>
      <c r="K876" s="2"/>
    </row>
    <row r="877" spans="1:12" x14ac:dyDescent="0.25">
      <c r="A877" s="508" t="str">
        <f>IF(YilDonem&lt;&gt;"",CONCATENATE(YilDonem," dönemine aittir."),"")</f>
        <v/>
      </c>
      <c r="B877" s="508"/>
      <c r="C877" s="508"/>
      <c r="D877" s="508"/>
      <c r="E877" s="508"/>
      <c r="F877" s="508"/>
      <c r="G877" s="508"/>
      <c r="H877" s="508"/>
      <c r="I877" s="508"/>
      <c r="J877" s="508"/>
      <c r="K877" s="2"/>
    </row>
    <row r="878" spans="1:12" ht="15.95" customHeight="1" thickBot="1" x14ac:dyDescent="0.3">
      <c r="A878" s="545" t="s">
        <v>130</v>
      </c>
      <c r="B878" s="545"/>
      <c r="C878" s="545"/>
      <c r="D878" s="545"/>
      <c r="E878" s="545"/>
      <c r="F878" s="545"/>
      <c r="G878" s="545"/>
      <c r="H878" s="545"/>
      <c r="I878" s="545"/>
      <c r="J878" s="545"/>
      <c r="K878" s="2"/>
    </row>
    <row r="879" spans="1:12" ht="31.7" customHeight="1" thickBot="1" x14ac:dyDescent="0.3">
      <c r="A879" s="546" t="s">
        <v>167</v>
      </c>
      <c r="B879" s="547"/>
      <c r="C879" s="547"/>
      <c r="D879" s="548"/>
      <c r="E879" s="546" t="str">
        <f>IF(ProjeNo&gt;0,ProjeNo,"")</f>
        <v/>
      </c>
      <c r="F879" s="547"/>
      <c r="G879" s="547"/>
      <c r="H879" s="547"/>
      <c r="I879" s="547"/>
      <c r="J879" s="548"/>
      <c r="K879" s="2"/>
    </row>
    <row r="880" spans="1:12" ht="45" customHeight="1" thickBot="1" x14ac:dyDescent="0.3">
      <c r="A880" s="549" t="s">
        <v>168</v>
      </c>
      <c r="B880" s="550"/>
      <c r="C880" s="550"/>
      <c r="D880" s="551"/>
      <c r="E880" s="552" t="str">
        <f>IF(ProjeAdi&gt;0,ProjeAdi,"")</f>
        <v/>
      </c>
      <c r="F880" s="553"/>
      <c r="G880" s="553"/>
      <c r="H880" s="553"/>
      <c r="I880" s="553"/>
      <c r="J880" s="554"/>
      <c r="K880" s="2"/>
    </row>
    <row r="881" spans="1:13" ht="30.2" customHeight="1" thickBot="1" x14ac:dyDescent="0.3">
      <c r="A881" s="567" t="s">
        <v>142</v>
      </c>
      <c r="B881" s="568"/>
      <c r="C881" s="568"/>
      <c r="D881" s="569"/>
      <c r="E881" s="552" t="str">
        <f>IF($E$6&lt;&gt;"",$E$6,"")</f>
        <v/>
      </c>
      <c r="F881" s="553"/>
      <c r="G881" s="553"/>
      <c r="H881" s="553"/>
      <c r="I881" s="553"/>
      <c r="J881" s="554"/>
      <c r="K881" s="2"/>
    </row>
    <row r="882" spans="1:13" s="47" customFormat="1" ht="37.15" customHeight="1" x14ac:dyDescent="0.25">
      <c r="A882" s="543" t="s">
        <v>3</v>
      </c>
      <c r="B882" s="543" t="s">
        <v>182</v>
      </c>
      <c r="C882" s="543" t="s">
        <v>183</v>
      </c>
      <c r="D882" s="543" t="s">
        <v>102</v>
      </c>
      <c r="E882" s="543" t="s">
        <v>103</v>
      </c>
      <c r="F882" s="543" t="s">
        <v>108</v>
      </c>
      <c r="G882" s="543" t="s">
        <v>109</v>
      </c>
      <c r="H882" s="543" t="s">
        <v>145</v>
      </c>
      <c r="I882" s="573" t="s">
        <v>35</v>
      </c>
      <c r="J882" s="573" t="s">
        <v>110</v>
      </c>
      <c r="K882" s="63"/>
      <c r="L882" s="71"/>
      <c r="M882" s="71"/>
    </row>
    <row r="883" spans="1:13" ht="18" customHeight="1" thickBot="1" x14ac:dyDescent="0.3">
      <c r="A883" s="559"/>
      <c r="B883" s="544"/>
      <c r="C883" s="544"/>
      <c r="D883" s="559"/>
      <c r="E883" s="559"/>
      <c r="F883" s="559"/>
      <c r="G883" s="559"/>
      <c r="H883" s="559"/>
      <c r="I883" s="574"/>
      <c r="J883" s="574"/>
      <c r="K883" s="2"/>
    </row>
    <row r="884" spans="1:13" ht="18" customHeight="1" x14ac:dyDescent="0.25">
      <c r="A884" s="388">
        <v>501</v>
      </c>
      <c r="B884" s="290"/>
      <c r="C884" s="277"/>
      <c r="D884" s="291"/>
      <c r="E884" s="27"/>
      <c r="F884" s="41"/>
      <c r="G884" s="41"/>
      <c r="H884" s="38"/>
      <c r="I884" s="210" t="str">
        <f>IF(AND(G884&lt;&gt;"",H884&lt;&gt;"",J884&lt;&gt;""),G884*H884,"")</f>
        <v/>
      </c>
      <c r="J884" s="48"/>
      <c r="K884" s="110" t="str">
        <f t="shared" ref="K884:K903" si="50">IF(AND(E884&lt;&gt;"",J884=""),"Stok Çıkış Tarihi Yazılmalıdır.","")</f>
        <v/>
      </c>
    </row>
    <row r="885" spans="1:13" ht="18" customHeight="1" x14ac:dyDescent="0.25">
      <c r="A885" s="390">
        <v>502</v>
      </c>
      <c r="B885" s="292"/>
      <c r="C885" s="278"/>
      <c r="D885" s="293"/>
      <c r="E885" s="19"/>
      <c r="F885" s="20"/>
      <c r="G885" s="20"/>
      <c r="H885" s="43"/>
      <c r="I885" s="219" t="str">
        <f t="shared" ref="I885:I903" si="51">IF(AND(G885&lt;&gt;"",H885&lt;&gt;"",J885&lt;&gt;""),G885*H885,"")</f>
        <v/>
      </c>
      <c r="J885" s="49"/>
      <c r="K885" s="110" t="str">
        <f t="shared" si="50"/>
        <v/>
      </c>
    </row>
    <row r="886" spans="1:13" ht="18" customHeight="1" x14ac:dyDescent="0.25">
      <c r="A886" s="390">
        <v>503</v>
      </c>
      <c r="B886" s="292"/>
      <c r="C886" s="278"/>
      <c r="D886" s="293"/>
      <c r="E886" s="19"/>
      <c r="F886" s="20"/>
      <c r="G886" s="20"/>
      <c r="H886" s="43"/>
      <c r="I886" s="219" t="str">
        <f t="shared" si="51"/>
        <v/>
      </c>
      <c r="J886" s="49"/>
      <c r="K886" s="110" t="str">
        <f t="shared" si="50"/>
        <v/>
      </c>
    </row>
    <row r="887" spans="1:13" ht="18" customHeight="1" x14ac:dyDescent="0.25">
      <c r="A887" s="390">
        <v>504</v>
      </c>
      <c r="B887" s="292"/>
      <c r="C887" s="278"/>
      <c r="D887" s="293"/>
      <c r="E887" s="19"/>
      <c r="F887" s="20"/>
      <c r="G887" s="20"/>
      <c r="H887" s="43"/>
      <c r="I887" s="219" t="str">
        <f t="shared" si="51"/>
        <v/>
      </c>
      <c r="J887" s="49"/>
      <c r="K887" s="110" t="str">
        <f t="shared" si="50"/>
        <v/>
      </c>
    </row>
    <row r="888" spans="1:13" ht="18" customHeight="1" x14ac:dyDescent="0.25">
      <c r="A888" s="390">
        <v>505</v>
      </c>
      <c r="B888" s="292"/>
      <c r="C888" s="278"/>
      <c r="D888" s="293"/>
      <c r="E888" s="19"/>
      <c r="F888" s="20"/>
      <c r="G888" s="20"/>
      <c r="H888" s="43"/>
      <c r="I888" s="219" t="str">
        <f t="shared" si="51"/>
        <v/>
      </c>
      <c r="J888" s="49"/>
      <c r="K888" s="110" t="str">
        <f t="shared" si="50"/>
        <v/>
      </c>
    </row>
    <row r="889" spans="1:13" ht="18" customHeight="1" x14ac:dyDescent="0.25">
      <c r="A889" s="390">
        <v>506</v>
      </c>
      <c r="B889" s="292"/>
      <c r="C889" s="278"/>
      <c r="D889" s="293"/>
      <c r="E889" s="19"/>
      <c r="F889" s="20"/>
      <c r="G889" s="20"/>
      <c r="H889" s="43"/>
      <c r="I889" s="219" t="str">
        <f t="shared" si="51"/>
        <v/>
      </c>
      <c r="J889" s="49"/>
      <c r="K889" s="110" t="str">
        <f t="shared" si="50"/>
        <v/>
      </c>
    </row>
    <row r="890" spans="1:13" ht="18" customHeight="1" x14ac:dyDescent="0.25">
      <c r="A890" s="390">
        <v>507</v>
      </c>
      <c r="B890" s="292"/>
      <c r="C890" s="278"/>
      <c r="D890" s="293"/>
      <c r="E890" s="19"/>
      <c r="F890" s="20"/>
      <c r="G890" s="20"/>
      <c r="H890" s="43"/>
      <c r="I890" s="219" t="str">
        <f t="shared" si="51"/>
        <v/>
      </c>
      <c r="J890" s="49"/>
      <c r="K890" s="110" t="str">
        <f t="shared" si="50"/>
        <v/>
      </c>
    </row>
    <row r="891" spans="1:13" ht="18" customHeight="1" x14ac:dyDescent="0.25">
      <c r="A891" s="390">
        <v>508</v>
      </c>
      <c r="B891" s="292"/>
      <c r="C891" s="278"/>
      <c r="D891" s="293"/>
      <c r="E891" s="19"/>
      <c r="F891" s="20"/>
      <c r="G891" s="20"/>
      <c r="H891" s="43"/>
      <c r="I891" s="219" t="str">
        <f t="shared" si="51"/>
        <v/>
      </c>
      <c r="J891" s="49"/>
      <c r="K891" s="110" t="str">
        <f t="shared" si="50"/>
        <v/>
      </c>
    </row>
    <row r="892" spans="1:13" ht="18" customHeight="1" x14ac:dyDescent="0.25">
      <c r="A892" s="390">
        <v>509</v>
      </c>
      <c r="B892" s="292"/>
      <c r="C892" s="278"/>
      <c r="D892" s="293"/>
      <c r="E892" s="19"/>
      <c r="F892" s="20"/>
      <c r="G892" s="20"/>
      <c r="H892" s="43"/>
      <c r="I892" s="219" t="str">
        <f t="shared" si="51"/>
        <v/>
      </c>
      <c r="J892" s="49"/>
      <c r="K892" s="110" t="str">
        <f t="shared" si="50"/>
        <v/>
      </c>
    </row>
    <row r="893" spans="1:13" ht="18" customHeight="1" x14ac:dyDescent="0.25">
      <c r="A893" s="390">
        <v>510</v>
      </c>
      <c r="B893" s="292"/>
      <c r="C893" s="278"/>
      <c r="D893" s="293"/>
      <c r="E893" s="19"/>
      <c r="F893" s="20"/>
      <c r="G893" s="20"/>
      <c r="H893" s="43"/>
      <c r="I893" s="219" t="str">
        <f t="shared" si="51"/>
        <v/>
      </c>
      <c r="J893" s="49"/>
      <c r="K893" s="110" t="str">
        <f t="shared" si="50"/>
        <v/>
      </c>
    </row>
    <row r="894" spans="1:13" ht="18" customHeight="1" x14ac:dyDescent="0.25">
      <c r="A894" s="390">
        <v>511</v>
      </c>
      <c r="B894" s="292"/>
      <c r="C894" s="278"/>
      <c r="D894" s="293"/>
      <c r="E894" s="19"/>
      <c r="F894" s="20"/>
      <c r="G894" s="20"/>
      <c r="H894" s="43"/>
      <c r="I894" s="219" t="str">
        <f t="shared" si="51"/>
        <v/>
      </c>
      <c r="J894" s="49"/>
      <c r="K894" s="110" t="str">
        <f t="shared" si="50"/>
        <v/>
      </c>
    </row>
    <row r="895" spans="1:13" ht="18" customHeight="1" x14ac:dyDescent="0.25">
      <c r="A895" s="390">
        <v>512</v>
      </c>
      <c r="B895" s="292"/>
      <c r="C895" s="278"/>
      <c r="D895" s="293"/>
      <c r="E895" s="19"/>
      <c r="F895" s="20"/>
      <c r="G895" s="20"/>
      <c r="H895" s="43"/>
      <c r="I895" s="219" t="str">
        <f t="shared" si="51"/>
        <v/>
      </c>
      <c r="J895" s="49"/>
      <c r="K895" s="110" t="str">
        <f t="shared" si="50"/>
        <v/>
      </c>
    </row>
    <row r="896" spans="1:13" ht="18" customHeight="1" x14ac:dyDescent="0.25">
      <c r="A896" s="390">
        <v>513</v>
      </c>
      <c r="B896" s="292"/>
      <c r="C896" s="278"/>
      <c r="D896" s="293"/>
      <c r="E896" s="19"/>
      <c r="F896" s="20"/>
      <c r="G896" s="20"/>
      <c r="H896" s="43"/>
      <c r="I896" s="219" t="str">
        <f t="shared" si="51"/>
        <v/>
      </c>
      <c r="J896" s="49"/>
      <c r="K896" s="110" t="str">
        <f t="shared" si="50"/>
        <v/>
      </c>
    </row>
    <row r="897" spans="1:12" ht="18" customHeight="1" x14ac:dyDescent="0.25">
      <c r="A897" s="390">
        <v>514</v>
      </c>
      <c r="B897" s="292"/>
      <c r="C897" s="278"/>
      <c r="D897" s="293"/>
      <c r="E897" s="19"/>
      <c r="F897" s="20"/>
      <c r="G897" s="20"/>
      <c r="H897" s="43"/>
      <c r="I897" s="219" t="str">
        <f t="shared" si="51"/>
        <v/>
      </c>
      <c r="J897" s="49"/>
      <c r="K897" s="110" t="str">
        <f t="shared" si="50"/>
        <v/>
      </c>
    </row>
    <row r="898" spans="1:12" ht="18" customHeight="1" x14ac:dyDescent="0.25">
      <c r="A898" s="390">
        <v>515</v>
      </c>
      <c r="B898" s="292"/>
      <c r="C898" s="278"/>
      <c r="D898" s="293"/>
      <c r="E898" s="19"/>
      <c r="F898" s="20"/>
      <c r="G898" s="20"/>
      <c r="H898" s="43"/>
      <c r="I898" s="219" t="str">
        <f t="shared" si="51"/>
        <v/>
      </c>
      <c r="J898" s="49"/>
      <c r="K898" s="110" t="str">
        <f t="shared" si="50"/>
        <v/>
      </c>
    </row>
    <row r="899" spans="1:12" ht="18" customHeight="1" x14ac:dyDescent="0.25">
      <c r="A899" s="390">
        <v>516</v>
      </c>
      <c r="B899" s="292"/>
      <c r="C899" s="278"/>
      <c r="D899" s="293"/>
      <c r="E899" s="19"/>
      <c r="F899" s="20"/>
      <c r="G899" s="20"/>
      <c r="H899" s="43"/>
      <c r="I899" s="219" t="str">
        <f t="shared" si="51"/>
        <v/>
      </c>
      <c r="J899" s="49"/>
      <c r="K899" s="110" t="str">
        <f t="shared" si="50"/>
        <v/>
      </c>
    </row>
    <row r="900" spans="1:12" ht="18" customHeight="1" x14ac:dyDescent="0.25">
      <c r="A900" s="390">
        <v>517</v>
      </c>
      <c r="B900" s="292"/>
      <c r="C900" s="278"/>
      <c r="D900" s="293"/>
      <c r="E900" s="19"/>
      <c r="F900" s="20"/>
      <c r="G900" s="20"/>
      <c r="H900" s="43"/>
      <c r="I900" s="219" t="str">
        <f t="shared" si="51"/>
        <v/>
      </c>
      <c r="J900" s="49"/>
      <c r="K900" s="110" t="str">
        <f t="shared" si="50"/>
        <v/>
      </c>
    </row>
    <row r="901" spans="1:12" ht="18" customHeight="1" x14ac:dyDescent="0.25">
      <c r="A901" s="390">
        <v>518</v>
      </c>
      <c r="B901" s="292"/>
      <c r="C901" s="278"/>
      <c r="D901" s="293"/>
      <c r="E901" s="19"/>
      <c r="F901" s="20"/>
      <c r="G901" s="20"/>
      <c r="H901" s="43"/>
      <c r="I901" s="219" t="str">
        <f t="shared" si="51"/>
        <v/>
      </c>
      <c r="J901" s="49"/>
      <c r="K901" s="110" t="str">
        <f t="shared" si="50"/>
        <v/>
      </c>
    </row>
    <row r="902" spans="1:12" ht="18" customHeight="1" x14ac:dyDescent="0.25">
      <c r="A902" s="390">
        <v>519</v>
      </c>
      <c r="B902" s="292"/>
      <c r="C902" s="278"/>
      <c r="D902" s="293"/>
      <c r="E902" s="19"/>
      <c r="F902" s="20"/>
      <c r="G902" s="20"/>
      <c r="H902" s="43"/>
      <c r="I902" s="219" t="str">
        <f t="shared" si="51"/>
        <v/>
      </c>
      <c r="J902" s="49"/>
      <c r="K902" s="110" t="str">
        <f t="shared" si="50"/>
        <v/>
      </c>
    </row>
    <row r="903" spans="1:12" ht="18" customHeight="1" thickBot="1" x14ac:dyDescent="0.3">
      <c r="A903" s="391">
        <v>520</v>
      </c>
      <c r="B903" s="294"/>
      <c r="C903" s="279"/>
      <c r="D903" s="295"/>
      <c r="E903" s="21"/>
      <c r="F903" s="22"/>
      <c r="G903" s="22"/>
      <c r="H903" s="45"/>
      <c r="I903" s="220" t="str">
        <f t="shared" si="51"/>
        <v/>
      </c>
      <c r="J903" s="50"/>
      <c r="K903" s="110" t="str">
        <f t="shared" si="50"/>
        <v/>
      </c>
    </row>
    <row r="904" spans="1:12" ht="18" customHeight="1" thickBot="1" x14ac:dyDescent="0.3">
      <c r="H904" s="376" t="s">
        <v>128</v>
      </c>
      <c r="I904" s="195">
        <f>IF(stok&lt;&gt;"",SUM(I884:I903)+I869,0)</f>
        <v>0</v>
      </c>
      <c r="J904" s="223"/>
      <c r="L904" s="109">
        <f>IF(I904&gt;I869,ROW(A910),0)</f>
        <v>0</v>
      </c>
    </row>
    <row r="906" spans="1:12" ht="30.2" customHeight="1" x14ac:dyDescent="0.25">
      <c r="A906" s="566" t="s">
        <v>139</v>
      </c>
      <c r="B906" s="566"/>
      <c r="C906" s="566"/>
      <c r="D906" s="566"/>
      <c r="E906" s="566"/>
      <c r="F906" s="566"/>
      <c r="G906" s="566"/>
      <c r="H906" s="566"/>
      <c r="I906" s="566"/>
      <c r="J906" s="566"/>
    </row>
    <row r="908" spans="1:12" ht="18.75" x14ac:dyDescent="0.3">
      <c r="A908" s="352" t="s">
        <v>32</v>
      </c>
      <c r="B908" s="233"/>
      <c r="C908" s="233"/>
      <c r="D908" s="354">
        <f ca="1">imzatarihi</f>
        <v>46091</v>
      </c>
      <c r="E908" s="379" t="s">
        <v>33</v>
      </c>
      <c r="F908" s="355" t="str">
        <f>IF(kurulusyetkilisi&gt;0,kurulusyetkilisi,"")</f>
        <v/>
      </c>
      <c r="I908" s="46"/>
    </row>
    <row r="909" spans="1:12" ht="18.75" x14ac:dyDescent="0.3">
      <c r="D909" s="234"/>
      <c r="E909" s="379" t="s">
        <v>34</v>
      </c>
      <c r="H909" s="233"/>
      <c r="I909" s="46"/>
    </row>
    <row r="911" spans="1:12" x14ac:dyDescent="0.25">
      <c r="A911" s="555" t="s">
        <v>107</v>
      </c>
      <c r="B911" s="555"/>
      <c r="C911" s="555"/>
      <c r="D911" s="555"/>
      <c r="E911" s="555"/>
      <c r="F911" s="555"/>
      <c r="G911" s="555"/>
      <c r="H911" s="555"/>
      <c r="I911" s="555"/>
      <c r="J911" s="555"/>
      <c r="K911" s="2"/>
    </row>
    <row r="912" spans="1:12" x14ac:dyDescent="0.25">
      <c r="A912" s="508" t="str">
        <f>IF(YilDonem&lt;&gt;"",CONCATENATE(YilDonem," dönemine aittir."),"")</f>
        <v/>
      </c>
      <c r="B912" s="508"/>
      <c r="C912" s="508"/>
      <c r="D912" s="508"/>
      <c r="E912" s="508"/>
      <c r="F912" s="508"/>
      <c r="G912" s="508"/>
      <c r="H912" s="508"/>
      <c r="I912" s="508"/>
      <c r="J912" s="508"/>
      <c r="K912" s="2"/>
    </row>
    <row r="913" spans="1:13" ht="15.95" customHeight="1" thickBot="1" x14ac:dyDescent="0.3">
      <c r="A913" s="545" t="s">
        <v>130</v>
      </c>
      <c r="B913" s="545"/>
      <c r="C913" s="545"/>
      <c r="D913" s="545"/>
      <c r="E913" s="545"/>
      <c r="F913" s="545"/>
      <c r="G913" s="545"/>
      <c r="H913" s="545"/>
      <c r="I913" s="545"/>
      <c r="J913" s="545"/>
      <c r="K913" s="2"/>
    </row>
    <row r="914" spans="1:13" ht="31.7" customHeight="1" thickBot="1" x14ac:dyDescent="0.3">
      <c r="A914" s="546" t="s">
        <v>167</v>
      </c>
      <c r="B914" s="547"/>
      <c r="C914" s="547"/>
      <c r="D914" s="548"/>
      <c r="E914" s="546" t="str">
        <f>IF(ProjeNo&gt;0,ProjeNo,"")</f>
        <v/>
      </c>
      <c r="F914" s="547"/>
      <c r="G914" s="547"/>
      <c r="H914" s="547"/>
      <c r="I914" s="547"/>
      <c r="J914" s="548"/>
      <c r="K914" s="2"/>
    </row>
    <row r="915" spans="1:13" ht="45" customHeight="1" thickBot="1" x14ac:dyDescent="0.3">
      <c r="A915" s="549" t="s">
        <v>168</v>
      </c>
      <c r="B915" s="550"/>
      <c r="C915" s="550"/>
      <c r="D915" s="551"/>
      <c r="E915" s="552" t="str">
        <f>IF(ProjeAdi&gt;0,ProjeAdi,"")</f>
        <v/>
      </c>
      <c r="F915" s="553"/>
      <c r="G915" s="553"/>
      <c r="H915" s="553"/>
      <c r="I915" s="553"/>
      <c r="J915" s="554"/>
      <c r="K915" s="2"/>
    </row>
    <row r="916" spans="1:13" ht="30.2" customHeight="1" thickBot="1" x14ac:dyDescent="0.3">
      <c r="A916" s="567" t="s">
        <v>142</v>
      </c>
      <c r="B916" s="568"/>
      <c r="C916" s="568"/>
      <c r="D916" s="569"/>
      <c r="E916" s="552" t="str">
        <f>IF($E$6&lt;&gt;"",$E$6,"")</f>
        <v/>
      </c>
      <c r="F916" s="553"/>
      <c r="G916" s="553"/>
      <c r="H916" s="553"/>
      <c r="I916" s="553"/>
      <c r="J916" s="554"/>
      <c r="K916" s="2"/>
    </row>
    <row r="917" spans="1:13" s="47" customFormat="1" ht="37.15" customHeight="1" x14ac:dyDescent="0.25">
      <c r="A917" s="543" t="s">
        <v>3</v>
      </c>
      <c r="B917" s="543" t="s">
        <v>182</v>
      </c>
      <c r="C917" s="543" t="s">
        <v>183</v>
      </c>
      <c r="D917" s="543" t="s">
        <v>102</v>
      </c>
      <c r="E917" s="543" t="s">
        <v>103</v>
      </c>
      <c r="F917" s="543" t="s">
        <v>108</v>
      </c>
      <c r="G917" s="543" t="s">
        <v>109</v>
      </c>
      <c r="H917" s="543" t="s">
        <v>145</v>
      </c>
      <c r="I917" s="573" t="s">
        <v>35</v>
      </c>
      <c r="J917" s="573" t="s">
        <v>110</v>
      </c>
      <c r="K917" s="63"/>
      <c r="L917" s="71"/>
      <c r="M917" s="71"/>
    </row>
    <row r="918" spans="1:13" ht="18" customHeight="1" thickBot="1" x14ac:dyDescent="0.3">
      <c r="A918" s="559"/>
      <c r="B918" s="544"/>
      <c r="C918" s="544"/>
      <c r="D918" s="559"/>
      <c r="E918" s="559"/>
      <c r="F918" s="559"/>
      <c r="G918" s="559"/>
      <c r="H918" s="559"/>
      <c r="I918" s="574"/>
      <c r="J918" s="574"/>
      <c r="K918" s="2"/>
    </row>
    <row r="919" spans="1:13" ht="18" customHeight="1" x14ac:dyDescent="0.25">
      <c r="A919" s="388">
        <v>521</v>
      </c>
      <c r="B919" s="290"/>
      <c r="C919" s="277"/>
      <c r="D919" s="291"/>
      <c r="E919" s="27"/>
      <c r="F919" s="41"/>
      <c r="G919" s="41"/>
      <c r="H919" s="38"/>
      <c r="I919" s="210" t="str">
        <f>IF(AND(G919&lt;&gt;"",H919&lt;&gt;"",J919&lt;&gt;""),G919*H919,"")</f>
        <v/>
      </c>
      <c r="J919" s="48"/>
      <c r="K919" s="110" t="str">
        <f t="shared" ref="K919:K938" si="52">IF(AND(E919&lt;&gt;"",J919=""),"Stok Çıkış Tarihi Yazılmalıdır.","")</f>
        <v/>
      </c>
    </row>
    <row r="920" spans="1:13" ht="18" customHeight="1" x14ac:dyDescent="0.25">
      <c r="A920" s="390">
        <v>522</v>
      </c>
      <c r="B920" s="292"/>
      <c r="C920" s="278"/>
      <c r="D920" s="293"/>
      <c r="E920" s="19"/>
      <c r="F920" s="20"/>
      <c r="G920" s="20"/>
      <c r="H920" s="43"/>
      <c r="I920" s="219" t="str">
        <f t="shared" ref="I920:I938" si="53">IF(AND(G920&lt;&gt;"",H920&lt;&gt;"",J920&lt;&gt;""),G920*H920,"")</f>
        <v/>
      </c>
      <c r="J920" s="49"/>
      <c r="K920" s="110" t="str">
        <f t="shared" si="52"/>
        <v/>
      </c>
    </row>
    <row r="921" spans="1:13" ht="18" customHeight="1" x14ac:dyDescent="0.25">
      <c r="A921" s="390">
        <v>523</v>
      </c>
      <c r="B921" s="292"/>
      <c r="C921" s="278"/>
      <c r="D921" s="293"/>
      <c r="E921" s="19"/>
      <c r="F921" s="20"/>
      <c r="G921" s="20"/>
      <c r="H921" s="43"/>
      <c r="I921" s="219" t="str">
        <f t="shared" si="53"/>
        <v/>
      </c>
      <c r="J921" s="49"/>
      <c r="K921" s="110" t="str">
        <f t="shared" si="52"/>
        <v/>
      </c>
    </row>
    <row r="922" spans="1:13" ht="18" customHeight="1" x14ac:dyDescent="0.25">
      <c r="A922" s="390">
        <v>524</v>
      </c>
      <c r="B922" s="292"/>
      <c r="C922" s="278"/>
      <c r="D922" s="293"/>
      <c r="E922" s="19"/>
      <c r="F922" s="20"/>
      <c r="G922" s="20"/>
      <c r="H922" s="43"/>
      <c r="I922" s="219" t="str">
        <f t="shared" si="53"/>
        <v/>
      </c>
      <c r="J922" s="49"/>
      <c r="K922" s="110" t="str">
        <f t="shared" si="52"/>
        <v/>
      </c>
    </row>
    <row r="923" spans="1:13" ht="18" customHeight="1" x14ac:dyDescent="0.25">
      <c r="A923" s="390">
        <v>525</v>
      </c>
      <c r="B923" s="292"/>
      <c r="C923" s="278"/>
      <c r="D923" s="293"/>
      <c r="E923" s="19"/>
      <c r="F923" s="20"/>
      <c r="G923" s="20"/>
      <c r="H923" s="43"/>
      <c r="I923" s="219" t="str">
        <f t="shared" si="53"/>
        <v/>
      </c>
      <c r="J923" s="49"/>
      <c r="K923" s="110" t="str">
        <f t="shared" si="52"/>
        <v/>
      </c>
    </row>
    <row r="924" spans="1:13" ht="18" customHeight="1" x14ac:dyDescent="0.25">
      <c r="A924" s="390">
        <v>526</v>
      </c>
      <c r="B924" s="292"/>
      <c r="C924" s="278"/>
      <c r="D924" s="293"/>
      <c r="E924" s="19"/>
      <c r="F924" s="20"/>
      <c r="G924" s="20"/>
      <c r="H924" s="43"/>
      <c r="I924" s="219" t="str">
        <f t="shared" si="53"/>
        <v/>
      </c>
      <c r="J924" s="49"/>
      <c r="K924" s="110" t="str">
        <f t="shared" si="52"/>
        <v/>
      </c>
    </row>
    <row r="925" spans="1:13" ht="18" customHeight="1" x14ac:dyDescent="0.25">
      <c r="A925" s="390">
        <v>527</v>
      </c>
      <c r="B925" s="292"/>
      <c r="C925" s="278"/>
      <c r="D925" s="293"/>
      <c r="E925" s="19"/>
      <c r="F925" s="20"/>
      <c r="G925" s="20"/>
      <c r="H925" s="43"/>
      <c r="I925" s="219" t="str">
        <f t="shared" si="53"/>
        <v/>
      </c>
      <c r="J925" s="49"/>
      <c r="K925" s="110" t="str">
        <f t="shared" si="52"/>
        <v/>
      </c>
    </row>
    <row r="926" spans="1:13" ht="18" customHeight="1" x14ac:dyDescent="0.25">
      <c r="A926" s="390">
        <v>528</v>
      </c>
      <c r="B926" s="292"/>
      <c r="C926" s="278"/>
      <c r="D926" s="293"/>
      <c r="E926" s="19"/>
      <c r="F926" s="20"/>
      <c r="G926" s="20"/>
      <c r="H926" s="43"/>
      <c r="I926" s="219" t="str">
        <f t="shared" si="53"/>
        <v/>
      </c>
      <c r="J926" s="49"/>
      <c r="K926" s="110" t="str">
        <f t="shared" si="52"/>
        <v/>
      </c>
    </row>
    <row r="927" spans="1:13" ht="18" customHeight="1" x14ac:dyDescent="0.25">
      <c r="A927" s="390">
        <v>529</v>
      </c>
      <c r="B927" s="292"/>
      <c r="C927" s="278"/>
      <c r="D927" s="293"/>
      <c r="E927" s="19"/>
      <c r="F927" s="20"/>
      <c r="G927" s="20"/>
      <c r="H927" s="43"/>
      <c r="I927" s="219" t="str">
        <f t="shared" si="53"/>
        <v/>
      </c>
      <c r="J927" s="49"/>
      <c r="K927" s="110" t="str">
        <f t="shared" si="52"/>
        <v/>
      </c>
    </row>
    <row r="928" spans="1:13" ht="18" customHeight="1" x14ac:dyDescent="0.25">
      <c r="A928" s="390">
        <v>530</v>
      </c>
      <c r="B928" s="292"/>
      <c r="C928" s="278"/>
      <c r="D928" s="293"/>
      <c r="E928" s="19"/>
      <c r="F928" s="20"/>
      <c r="G928" s="20"/>
      <c r="H928" s="43"/>
      <c r="I928" s="219" t="str">
        <f t="shared" si="53"/>
        <v/>
      </c>
      <c r="J928" s="49"/>
      <c r="K928" s="110" t="str">
        <f t="shared" si="52"/>
        <v/>
      </c>
    </row>
    <row r="929" spans="1:12" ht="18" customHeight="1" x14ac:dyDescent="0.25">
      <c r="A929" s="390">
        <v>531</v>
      </c>
      <c r="B929" s="292"/>
      <c r="C929" s="278"/>
      <c r="D929" s="293"/>
      <c r="E929" s="19"/>
      <c r="F929" s="20"/>
      <c r="G929" s="20"/>
      <c r="H929" s="43"/>
      <c r="I929" s="219" t="str">
        <f t="shared" si="53"/>
        <v/>
      </c>
      <c r="J929" s="49"/>
      <c r="K929" s="110" t="str">
        <f t="shared" si="52"/>
        <v/>
      </c>
    </row>
    <row r="930" spans="1:12" ht="18" customHeight="1" x14ac:dyDescent="0.25">
      <c r="A930" s="390">
        <v>532</v>
      </c>
      <c r="B930" s="292"/>
      <c r="C930" s="278"/>
      <c r="D930" s="293"/>
      <c r="E930" s="19"/>
      <c r="F930" s="20"/>
      <c r="G930" s="20"/>
      <c r="H930" s="43"/>
      <c r="I930" s="219" t="str">
        <f t="shared" si="53"/>
        <v/>
      </c>
      <c r="J930" s="49"/>
      <c r="K930" s="110" t="str">
        <f t="shared" si="52"/>
        <v/>
      </c>
    </row>
    <row r="931" spans="1:12" ht="18" customHeight="1" x14ac:dyDescent="0.25">
      <c r="A931" s="390">
        <v>533</v>
      </c>
      <c r="B931" s="292"/>
      <c r="C931" s="278"/>
      <c r="D931" s="293"/>
      <c r="E931" s="19"/>
      <c r="F931" s="20"/>
      <c r="G931" s="20"/>
      <c r="H931" s="43"/>
      <c r="I931" s="219" t="str">
        <f t="shared" si="53"/>
        <v/>
      </c>
      <c r="J931" s="49"/>
      <c r="K931" s="110" t="str">
        <f t="shared" si="52"/>
        <v/>
      </c>
    </row>
    <row r="932" spans="1:12" ht="18" customHeight="1" x14ac:dyDescent="0.25">
      <c r="A932" s="390">
        <v>534</v>
      </c>
      <c r="B932" s="292"/>
      <c r="C932" s="278"/>
      <c r="D932" s="293"/>
      <c r="E932" s="19"/>
      <c r="F932" s="20"/>
      <c r="G932" s="20"/>
      <c r="H932" s="43"/>
      <c r="I932" s="219" t="str">
        <f t="shared" si="53"/>
        <v/>
      </c>
      <c r="J932" s="49"/>
      <c r="K932" s="110" t="str">
        <f t="shared" si="52"/>
        <v/>
      </c>
    </row>
    <row r="933" spans="1:12" ht="18" customHeight="1" x14ac:dyDescent="0.25">
      <c r="A933" s="390">
        <v>535</v>
      </c>
      <c r="B933" s="292"/>
      <c r="C933" s="278"/>
      <c r="D933" s="293"/>
      <c r="E933" s="19"/>
      <c r="F933" s="20"/>
      <c r="G933" s="20"/>
      <c r="H933" s="43"/>
      <c r="I933" s="219" t="str">
        <f t="shared" si="53"/>
        <v/>
      </c>
      <c r="J933" s="49"/>
      <c r="K933" s="110" t="str">
        <f t="shared" si="52"/>
        <v/>
      </c>
    </row>
    <row r="934" spans="1:12" ht="18" customHeight="1" x14ac:dyDescent="0.25">
      <c r="A934" s="390">
        <v>536</v>
      </c>
      <c r="B934" s="292"/>
      <c r="C934" s="278"/>
      <c r="D934" s="293"/>
      <c r="E934" s="19"/>
      <c r="F934" s="20"/>
      <c r="G934" s="20"/>
      <c r="H934" s="43"/>
      <c r="I934" s="219" t="str">
        <f t="shared" si="53"/>
        <v/>
      </c>
      <c r="J934" s="49"/>
      <c r="K934" s="110" t="str">
        <f t="shared" si="52"/>
        <v/>
      </c>
    </row>
    <row r="935" spans="1:12" ht="18" customHeight="1" x14ac:dyDescent="0.25">
      <c r="A935" s="390">
        <v>537</v>
      </c>
      <c r="B935" s="292"/>
      <c r="C935" s="278"/>
      <c r="D935" s="293"/>
      <c r="E935" s="19"/>
      <c r="F935" s="20"/>
      <c r="G935" s="20"/>
      <c r="H935" s="43"/>
      <c r="I935" s="219" t="str">
        <f t="shared" si="53"/>
        <v/>
      </c>
      <c r="J935" s="49"/>
      <c r="K935" s="110" t="str">
        <f t="shared" si="52"/>
        <v/>
      </c>
    </row>
    <row r="936" spans="1:12" ht="18" customHeight="1" x14ac:dyDescent="0.25">
      <c r="A936" s="390">
        <v>538</v>
      </c>
      <c r="B936" s="292"/>
      <c r="C936" s="278"/>
      <c r="D936" s="293"/>
      <c r="E936" s="19"/>
      <c r="F936" s="20"/>
      <c r="G936" s="20"/>
      <c r="H936" s="43"/>
      <c r="I936" s="219" t="str">
        <f t="shared" si="53"/>
        <v/>
      </c>
      <c r="J936" s="49"/>
      <c r="K936" s="110" t="str">
        <f t="shared" si="52"/>
        <v/>
      </c>
    </row>
    <row r="937" spans="1:12" ht="18" customHeight="1" x14ac:dyDescent="0.25">
      <c r="A937" s="390">
        <v>539</v>
      </c>
      <c r="B937" s="292"/>
      <c r="C937" s="278"/>
      <c r="D937" s="293"/>
      <c r="E937" s="19"/>
      <c r="F937" s="20"/>
      <c r="G937" s="20"/>
      <c r="H937" s="43"/>
      <c r="I937" s="219" t="str">
        <f t="shared" si="53"/>
        <v/>
      </c>
      <c r="J937" s="49"/>
      <c r="K937" s="110" t="str">
        <f t="shared" si="52"/>
        <v/>
      </c>
    </row>
    <row r="938" spans="1:12" ht="18" customHeight="1" thickBot="1" x14ac:dyDescent="0.3">
      <c r="A938" s="391">
        <v>540</v>
      </c>
      <c r="B938" s="294"/>
      <c r="C938" s="279"/>
      <c r="D938" s="295"/>
      <c r="E938" s="21"/>
      <c r="F938" s="22"/>
      <c r="G938" s="22"/>
      <c r="H938" s="45"/>
      <c r="I938" s="220" t="str">
        <f t="shared" si="53"/>
        <v/>
      </c>
      <c r="J938" s="50"/>
      <c r="K938" s="110" t="str">
        <f t="shared" si="52"/>
        <v/>
      </c>
    </row>
    <row r="939" spans="1:12" ht="18" customHeight="1" thickBot="1" x14ac:dyDescent="0.3">
      <c r="H939" s="376" t="s">
        <v>128</v>
      </c>
      <c r="I939" s="195">
        <f>IF(stok&lt;&gt;"",SUM(I919:I938)+I904,0)</f>
        <v>0</v>
      </c>
      <c r="J939" s="223"/>
      <c r="L939" s="109">
        <f>IF(I939&gt;I904,ROW(A945),0)</f>
        <v>0</v>
      </c>
    </row>
    <row r="941" spans="1:12" ht="30.2" customHeight="1" x14ac:dyDescent="0.25">
      <c r="A941" s="566" t="s">
        <v>139</v>
      </c>
      <c r="B941" s="566"/>
      <c r="C941" s="566"/>
      <c r="D941" s="566"/>
      <c r="E941" s="566"/>
      <c r="F941" s="566"/>
      <c r="G941" s="566"/>
      <c r="H941" s="566"/>
      <c r="I941" s="566"/>
      <c r="J941" s="566"/>
    </row>
    <row r="943" spans="1:12" ht="18.75" x14ac:dyDescent="0.3">
      <c r="A943" s="352" t="s">
        <v>32</v>
      </c>
      <c r="B943" s="233"/>
      <c r="C943" s="233"/>
      <c r="D943" s="354">
        <f ca="1">imzatarihi</f>
        <v>46091</v>
      </c>
      <c r="E943" s="379" t="s">
        <v>33</v>
      </c>
      <c r="F943" s="355" t="str">
        <f>IF(kurulusyetkilisi&gt;0,kurulusyetkilisi,"")</f>
        <v/>
      </c>
      <c r="I943" s="46"/>
    </row>
    <row r="944" spans="1:12" ht="18.75" x14ac:dyDescent="0.3">
      <c r="D944" s="234"/>
      <c r="E944" s="379" t="s">
        <v>34</v>
      </c>
      <c r="H944" s="233"/>
      <c r="I944" s="46"/>
    </row>
    <row r="946" spans="1:13" x14ac:dyDescent="0.25">
      <c r="A946" s="555" t="s">
        <v>107</v>
      </c>
      <c r="B946" s="555"/>
      <c r="C946" s="555"/>
      <c r="D946" s="555"/>
      <c r="E946" s="555"/>
      <c r="F946" s="555"/>
      <c r="G946" s="555"/>
      <c r="H946" s="555"/>
      <c r="I946" s="555"/>
      <c r="J946" s="555"/>
      <c r="K946" s="2"/>
    </row>
    <row r="947" spans="1:13" x14ac:dyDescent="0.25">
      <c r="A947" s="508" t="str">
        <f>IF(YilDonem&lt;&gt;"",CONCATENATE(YilDonem," dönemine aittir."),"")</f>
        <v/>
      </c>
      <c r="B947" s="508"/>
      <c r="C947" s="508"/>
      <c r="D947" s="508"/>
      <c r="E947" s="508"/>
      <c r="F947" s="508"/>
      <c r="G947" s="508"/>
      <c r="H947" s="508"/>
      <c r="I947" s="508"/>
      <c r="J947" s="508"/>
      <c r="K947" s="2"/>
    </row>
    <row r="948" spans="1:13" ht="15.95" customHeight="1" thickBot="1" x14ac:dyDescent="0.3">
      <c r="A948" s="545" t="s">
        <v>130</v>
      </c>
      <c r="B948" s="545"/>
      <c r="C948" s="545"/>
      <c r="D948" s="545"/>
      <c r="E948" s="545"/>
      <c r="F948" s="545"/>
      <c r="G948" s="545"/>
      <c r="H948" s="545"/>
      <c r="I948" s="545"/>
      <c r="J948" s="545"/>
      <c r="K948" s="2"/>
    </row>
    <row r="949" spans="1:13" ht="31.7" customHeight="1" thickBot="1" x14ac:dyDescent="0.3">
      <c r="A949" s="546" t="s">
        <v>167</v>
      </c>
      <c r="B949" s="547"/>
      <c r="C949" s="547"/>
      <c r="D949" s="548"/>
      <c r="E949" s="546" t="str">
        <f>IF(ProjeNo&gt;0,ProjeNo,"")</f>
        <v/>
      </c>
      <c r="F949" s="547"/>
      <c r="G949" s="547"/>
      <c r="H949" s="547"/>
      <c r="I949" s="547"/>
      <c r="J949" s="548"/>
      <c r="K949" s="2"/>
    </row>
    <row r="950" spans="1:13" ht="45" customHeight="1" thickBot="1" x14ac:dyDescent="0.3">
      <c r="A950" s="549" t="s">
        <v>168</v>
      </c>
      <c r="B950" s="550"/>
      <c r="C950" s="550"/>
      <c r="D950" s="551"/>
      <c r="E950" s="552" t="str">
        <f>IF(ProjeAdi&gt;0,ProjeAdi,"")</f>
        <v/>
      </c>
      <c r="F950" s="553"/>
      <c r="G950" s="553"/>
      <c r="H950" s="553"/>
      <c r="I950" s="553"/>
      <c r="J950" s="554"/>
      <c r="K950" s="2"/>
    </row>
    <row r="951" spans="1:13" ht="30.2" customHeight="1" thickBot="1" x14ac:dyDescent="0.3">
      <c r="A951" s="567" t="s">
        <v>142</v>
      </c>
      <c r="B951" s="568"/>
      <c r="C951" s="568"/>
      <c r="D951" s="569"/>
      <c r="E951" s="552" t="str">
        <f>IF($E$6&lt;&gt;"",$E$6,"")</f>
        <v/>
      </c>
      <c r="F951" s="553"/>
      <c r="G951" s="553"/>
      <c r="H951" s="553"/>
      <c r="I951" s="553"/>
      <c r="J951" s="554"/>
      <c r="K951" s="2"/>
    </row>
    <row r="952" spans="1:13" s="47" customFormat="1" ht="37.15" customHeight="1" x14ac:dyDescent="0.25">
      <c r="A952" s="543" t="s">
        <v>3</v>
      </c>
      <c r="B952" s="543" t="s">
        <v>182</v>
      </c>
      <c r="C952" s="543" t="s">
        <v>183</v>
      </c>
      <c r="D952" s="543" t="s">
        <v>102</v>
      </c>
      <c r="E952" s="543" t="s">
        <v>103</v>
      </c>
      <c r="F952" s="543" t="s">
        <v>108</v>
      </c>
      <c r="G952" s="543" t="s">
        <v>109</v>
      </c>
      <c r="H952" s="543" t="s">
        <v>145</v>
      </c>
      <c r="I952" s="573" t="s">
        <v>35</v>
      </c>
      <c r="J952" s="573" t="s">
        <v>110</v>
      </c>
      <c r="K952" s="63"/>
      <c r="L952" s="71"/>
      <c r="M952" s="71"/>
    </row>
    <row r="953" spans="1:13" ht="18" customHeight="1" thickBot="1" x14ac:dyDescent="0.3">
      <c r="A953" s="559"/>
      <c r="B953" s="544"/>
      <c r="C953" s="544"/>
      <c r="D953" s="559"/>
      <c r="E953" s="559"/>
      <c r="F953" s="559"/>
      <c r="G953" s="559"/>
      <c r="H953" s="559"/>
      <c r="I953" s="574"/>
      <c r="J953" s="574"/>
      <c r="K953" s="2"/>
    </row>
    <row r="954" spans="1:13" ht="18" customHeight="1" x14ac:dyDescent="0.25">
      <c r="A954" s="388">
        <v>541</v>
      </c>
      <c r="B954" s="290"/>
      <c r="C954" s="277"/>
      <c r="D954" s="291"/>
      <c r="E954" s="27"/>
      <c r="F954" s="41"/>
      <c r="G954" s="41"/>
      <c r="H954" s="38"/>
      <c r="I954" s="210" t="str">
        <f>IF(AND(G954&lt;&gt;"",H954&lt;&gt;"",J954&lt;&gt;""),G954*H954,"")</f>
        <v/>
      </c>
      <c r="J954" s="48"/>
      <c r="K954" s="110" t="str">
        <f t="shared" ref="K954:K973" si="54">IF(AND(E954&lt;&gt;"",J954=""),"Stok Çıkış Tarihi Yazılmalıdır.","")</f>
        <v/>
      </c>
    </row>
    <row r="955" spans="1:13" ht="18" customHeight="1" x14ac:dyDescent="0.25">
      <c r="A955" s="390">
        <v>542</v>
      </c>
      <c r="B955" s="292"/>
      <c r="C955" s="278"/>
      <c r="D955" s="293"/>
      <c r="E955" s="19"/>
      <c r="F955" s="20"/>
      <c r="G955" s="20"/>
      <c r="H955" s="43"/>
      <c r="I955" s="219" t="str">
        <f t="shared" ref="I955:I973" si="55">IF(AND(G955&lt;&gt;"",H955&lt;&gt;"",J955&lt;&gt;""),G955*H955,"")</f>
        <v/>
      </c>
      <c r="J955" s="49"/>
      <c r="K955" s="110" t="str">
        <f t="shared" si="54"/>
        <v/>
      </c>
    </row>
    <row r="956" spans="1:13" ht="18" customHeight="1" x14ac:dyDescent="0.25">
      <c r="A956" s="390">
        <v>543</v>
      </c>
      <c r="B956" s="292"/>
      <c r="C956" s="278"/>
      <c r="D956" s="293"/>
      <c r="E956" s="19"/>
      <c r="F956" s="20"/>
      <c r="G956" s="20"/>
      <c r="H956" s="43"/>
      <c r="I956" s="219" t="str">
        <f t="shared" si="55"/>
        <v/>
      </c>
      <c r="J956" s="49"/>
      <c r="K956" s="110" t="str">
        <f t="shared" si="54"/>
        <v/>
      </c>
    </row>
    <row r="957" spans="1:13" ht="18" customHeight="1" x14ac:dyDescent="0.25">
      <c r="A957" s="390">
        <v>544</v>
      </c>
      <c r="B957" s="292"/>
      <c r="C957" s="278"/>
      <c r="D957" s="293"/>
      <c r="E957" s="19"/>
      <c r="F957" s="20"/>
      <c r="G957" s="20"/>
      <c r="H957" s="43"/>
      <c r="I957" s="219" t="str">
        <f t="shared" si="55"/>
        <v/>
      </c>
      <c r="J957" s="49"/>
      <c r="K957" s="110" t="str">
        <f t="shared" si="54"/>
        <v/>
      </c>
    </row>
    <row r="958" spans="1:13" ht="18" customHeight="1" x14ac:dyDescent="0.25">
      <c r="A958" s="390">
        <v>545</v>
      </c>
      <c r="B958" s="292"/>
      <c r="C958" s="278"/>
      <c r="D958" s="293"/>
      <c r="E958" s="19"/>
      <c r="F958" s="20"/>
      <c r="G958" s="20"/>
      <c r="H958" s="43"/>
      <c r="I958" s="219" t="str">
        <f t="shared" si="55"/>
        <v/>
      </c>
      <c r="J958" s="49"/>
      <c r="K958" s="110" t="str">
        <f t="shared" si="54"/>
        <v/>
      </c>
    </row>
    <row r="959" spans="1:13" ht="18" customHeight="1" x14ac:dyDescent="0.25">
      <c r="A959" s="390">
        <v>546</v>
      </c>
      <c r="B959" s="292"/>
      <c r="C959" s="278"/>
      <c r="D959" s="293"/>
      <c r="E959" s="19"/>
      <c r="F959" s="20"/>
      <c r="G959" s="20"/>
      <c r="H959" s="43"/>
      <c r="I959" s="219" t="str">
        <f t="shared" si="55"/>
        <v/>
      </c>
      <c r="J959" s="49"/>
      <c r="K959" s="110" t="str">
        <f t="shared" si="54"/>
        <v/>
      </c>
    </row>
    <row r="960" spans="1:13" ht="18" customHeight="1" x14ac:dyDescent="0.25">
      <c r="A960" s="390">
        <v>547</v>
      </c>
      <c r="B960" s="292"/>
      <c r="C960" s="278"/>
      <c r="D960" s="293"/>
      <c r="E960" s="19"/>
      <c r="F960" s="20"/>
      <c r="G960" s="20"/>
      <c r="H960" s="43"/>
      <c r="I960" s="219" t="str">
        <f t="shared" si="55"/>
        <v/>
      </c>
      <c r="J960" s="49"/>
      <c r="K960" s="110" t="str">
        <f t="shared" si="54"/>
        <v/>
      </c>
    </row>
    <row r="961" spans="1:12" ht="18" customHeight="1" x14ac:dyDescent="0.25">
      <c r="A961" s="390">
        <v>548</v>
      </c>
      <c r="B961" s="292"/>
      <c r="C961" s="278"/>
      <c r="D961" s="293"/>
      <c r="E961" s="19"/>
      <c r="F961" s="20"/>
      <c r="G961" s="20"/>
      <c r="H961" s="43"/>
      <c r="I961" s="219" t="str">
        <f t="shared" si="55"/>
        <v/>
      </c>
      <c r="J961" s="49"/>
      <c r="K961" s="110" t="str">
        <f t="shared" si="54"/>
        <v/>
      </c>
    </row>
    <row r="962" spans="1:12" ht="18" customHeight="1" x14ac:dyDescent="0.25">
      <c r="A962" s="390">
        <v>549</v>
      </c>
      <c r="B962" s="292"/>
      <c r="C962" s="278"/>
      <c r="D962" s="293"/>
      <c r="E962" s="19"/>
      <c r="F962" s="20"/>
      <c r="G962" s="20"/>
      <c r="H962" s="43"/>
      <c r="I962" s="219" t="str">
        <f t="shared" si="55"/>
        <v/>
      </c>
      <c r="J962" s="49"/>
      <c r="K962" s="110" t="str">
        <f t="shared" si="54"/>
        <v/>
      </c>
    </row>
    <row r="963" spans="1:12" ht="18" customHeight="1" x14ac:dyDescent="0.25">
      <c r="A963" s="390">
        <v>550</v>
      </c>
      <c r="B963" s="292"/>
      <c r="C963" s="278"/>
      <c r="D963" s="293"/>
      <c r="E963" s="19"/>
      <c r="F963" s="20"/>
      <c r="G963" s="20"/>
      <c r="H963" s="43"/>
      <c r="I963" s="219" t="str">
        <f t="shared" si="55"/>
        <v/>
      </c>
      <c r="J963" s="49"/>
      <c r="K963" s="110" t="str">
        <f t="shared" si="54"/>
        <v/>
      </c>
    </row>
    <row r="964" spans="1:12" ht="18" customHeight="1" x14ac:dyDescent="0.25">
      <c r="A964" s="390">
        <v>551</v>
      </c>
      <c r="B964" s="292"/>
      <c r="C964" s="278"/>
      <c r="D964" s="293"/>
      <c r="E964" s="19"/>
      <c r="F964" s="20"/>
      <c r="G964" s="20"/>
      <c r="H964" s="43"/>
      <c r="I964" s="219" t="str">
        <f t="shared" si="55"/>
        <v/>
      </c>
      <c r="J964" s="49"/>
      <c r="K964" s="110" t="str">
        <f t="shared" si="54"/>
        <v/>
      </c>
    </row>
    <row r="965" spans="1:12" ht="18" customHeight="1" x14ac:dyDescent="0.25">
      <c r="A965" s="390">
        <v>552</v>
      </c>
      <c r="B965" s="292"/>
      <c r="C965" s="278"/>
      <c r="D965" s="293"/>
      <c r="E965" s="19"/>
      <c r="F965" s="20"/>
      <c r="G965" s="20"/>
      <c r="H965" s="43"/>
      <c r="I965" s="219" t="str">
        <f t="shared" si="55"/>
        <v/>
      </c>
      <c r="J965" s="49"/>
      <c r="K965" s="110" t="str">
        <f t="shared" si="54"/>
        <v/>
      </c>
    </row>
    <row r="966" spans="1:12" ht="18" customHeight="1" x14ac:dyDescent="0.25">
      <c r="A966" s="390">
        <v>553</v>
      </c>
      <c r="B966" s="292"/>
      <c r="C966" s="278"/>
      <c r="D966" s="293"/>
      <c r="E966" s="19"/>
      <c r="F966" s="20"/>
      <c r="G966" s="20"/>
      <c r="H966" s="43"/>
      <c r="I966" s="219" t="str">
        <f t="shared" si="55"/>
        <v/>
      </c>
      <c r="J966" s="49"/>
      <c r="K966" s="110" t="str">
        <f t="shared" si="54"/>
        <v/>
      </c>
    </row>
    <row r="967" spans="1:12" ht="18" customHeight="1" x14ac:dyDescent="0.25">
      <c r="A967" s="390">
        <v>554</v>
      </c>
      <c r="B967" s="292"/>
      <c r="C967" s="278"/>
      <c r="D967" s="293"/>
      <c r="E967" s="19"/>
      <c r="F967" s="20"/>
      <c r="G967" s="20"/>
      <c r="H967" s="43"/>
      <c r="I967" s="219" t="str">
        <f t="shared" si="55"/>
        <v/>
      </c>
      <c r="J967" s="49"/>
      <c r="K967" s="110" t="str">
        <f t="shared" si="54"/>
        <v/>
      </c>
    </row>
    <row r="968" spans="1:12" ht="18" customHeight="1" x14ac:dyDescent="0.25">
      <c r="A968" s="390">
        <v>555</v>
      </c>
      <c r="B968" s="292"/>
      <c r="C968" s="278"/>
      <c r="D968" s="293"/>
      <c r="E968" s="19"/>
      <c r="F968" s="20"/>
      <c r="G968" s="20"/>
      <c r="H968" s="43"/>
      <c r="I968" s="219" t="str">
        <f t="shared" si="55"/>
        <v/>
      </c>
      <c r="J968" s="49"/>
      <c r="K968" s="110" t="str">
        <f t="shared" si="54"/>
        <v/>
      </c>
    </row>
    <row r="969" spans="1:12" ht="18" customHeight="1" x14ac:dyDescent="0.25">
      <c r="A969" s="390">
        <v>556</v>
      </c>
      <c r="B969" s="292"/>
      <c r="C969" s="278"/>
      <c r="D969" s="293"/>
      <c r="E969" s="19"/>
      <c r="F969" s="20"/>
      <c r="G969" s="20"/>
      <c r="H969" s="43"/>
      <c r="I969" s="219" t="str">
        <f t="shared" si="55"/>
        <v/>
      </c>
      <c r="J969" s="49"/>
      <c r="K969" s="110" t="str">
        <f t="shared" si="54"/>
        <v/>
      </c>
    </row>
    <row r="970" spans="1:12" ht="18" customHeight="1" x14ac:dyDescent="0.25">
      <c r="A970" s="390">
        <v>557</v>
      </c>
      <c r="B970" s="292"/>
      <c r="C970" s="278"/>
      <c r="D970" s="293"/>
      <c r="E970" s="19"/>
      <c r="F970" s="20"/>
      <c r="G970" s="20"/>
      <c r="H970" s="43"/>
      <c r="I970" s="219" t="str">
        <f t="shared" si="55"/>
        <v/>
      </c>
      <c r="J970" s="49"/>
      <c r="K970" s="110" t="str">
        <f t="shared" si="54"/>
        <v/>
      </c>
    </row>
    <row r="971" spans="1:12" ht="18" customHeight="1" x14ac:dyDescent="0.25">
      <c r="A971" s="390">
        <v>558</v>
      </c>
      <c r="B971" s="292"/>
      <c r="C971" s="278"/>
      <c r="D971" s="293"/>
      <c r="E971" s="19"/>
      <c r="F971" s="20"/>
      <c r="G971" s="20"/>
      <c r="H971" s="43"/>
      <c r="I971" s="219" t="str">
        <f t="shared" si="55"/>
        <v/>
      </c>
      <c r="J971" s="49"/>
      <c r="K971" s="110" t="str">
        <f t="shared" si="54"/>
        <v/>
      </c>
    </row>
    <row r="972" spans="1:12" ht="18" customHeight="1" x14ac:dyDescent="0.25">
      <c r="A972" s="390">
        <v>559</v>
      </c>
      <c r="B972" s="292"/>
      <c r="C972" s="278"/>
      <c r="D972" s="293"/>
      <c r="E972" s="19"/>
      <c r="F972" s="20"/>
      <c r="G972" s="20"/>
      <c r="H972" s="43"/>
      <c r="I972" s="219" t="str">
        <f t="shared" si="55"/>
        <v/>
      </c>
      <c r="J972" s="49"/>
      <c r="K972" s="110" t="str">
        <f t="shared" si="54"/>
        <v/>
      </c>
    </row>
    <row r="973" spans="1:12" ht="18" customHeight="1" thickBot="1" x14ac:dyDescent="0.3">
      <c r="A973" s="391">
        <v>560</v>
      </c>
      <c r="B973" s="294"/>
      <c r="C973" s="279"/>
      <c r="D973" s="295"/>
      <c r="E973" s="21"/>
      <c r="F973" s="22"/>
      <c r="G973" s="22"/>
      <c r="H973" s="45"/>
      <c r="I973" s="220" t="str">
        <f t="shared" si="55"/>
        <v/>
      </c>
      <c r="J973" s="50"/>
      <c r="K973" s="110" t="str">
        <f t="shared" si="54"/>
        <v/>
      </c>
    </row>
    <row r="974" spans="1:12" ht="18" customHeight="1" thickBot="1" x14ac:dyDescent="0.3">
      <c r="H974" s="376" t="s">
        <v>128</v>
      </c>
      <c r="I974" s="195">
        <f>IF(stok&lt;&gt;"",SUM(I954:I973)+I939,0)</f>
        <v>0</v>
      </c>
      <c r="J974" s="223"/>
      <c r="L974" s="109">
        <f>IF(I974&gt;I939,ROW(A980),0)</f>
        <v>0</v>
      </c>
    </row>
    <row r="976" spans="1:12" ht="30.2" customHeight="1" x14ac:dyDescent="0.25">
      <c r="A976" s="566" t="s">
        <v>139</v>
      </c>
      <c r="B976" s="566"/>
      <c r="C976" s="566"/>
      <c r="D976" s="566"/>
      <c r="E976" s="566"/>
      <c r="F976" s="566"/>
      <c r="G976" s="566"/>
      <c r="H976" s="566"/>
      <c r="I976" s="566"/>
      <c r="J976" s="566"/>
    </row>
    <row r="978" spans="1:13" ht="18.75" x14ac:dyDescent="0.3">
      <c r="A978" s="352" t="s">
        <v>32</v>
      </c>
      <c r="B978" s="233"/>
      <c r="C978" s="233"/>
      <c r="D978" s="354">
        <f ca="1">imzatarihi</f>
        <v>46091</v>
      </c>
      <c r="E978" s="379" t="s">
        <v>33</v>
      </c>
      <c r="F978" s="355" t="str">
        <f>IF(kurulusyetkilisi&gt;0,kurulusyetkilisi,"")</f>
        <v/>
      </c>
      <c r="I978" s="46"/>
    </row>
    <row r="979" spans="1:13" ht="18.75" x14ac:dyDescent="0.3">
      <c r="D979" s="234"/>
      <c r="E979" s="379" t="s">
        <v>34</v>
      </c>
      <c r="H979" s="233"/>
      <c r="I979" s="46"/>
    </row>
    <row r="981" spans="1:13" x14ac:dyDescent="0.25">
      <c r="A981" s="555" t="s">
        <v>107</v>
      </c>
      <c r="B981" s="555"/>
      <c r="C981" s="555"/>
      <c r="D981" s="555"/>
      <c r="E981" s="555"/>
      <c r="F981" s="555"/>
      <c r="G981" s="555"/>
      <c r="H981" s="555"/>
      <c r="I981" s="555"/>
      <c r="J981" s="555"/>
      <c r="K981" s="2"/>
    </row>
    <row r="982" spans="1:13" x14ac:dyDescent="0.25">
      <c r="A982" s="508" t="str">
        <f>IF(YilDonem&lt;&gt;"",CONCATENATE(YilDonem," dönemine aittir."),"")</f>
        <v/>
      </c>
      <c r="B982" s="508"/>
      <c r="C982" s="508"/>
      <c r="D982" s="508"/>
      <c r="E982" s="508"/>
      <c r="F982" s="508"/>
      <c r="G982" s="508"/>
      <c r="H982" s="508"/>
      <c r="I982" s="508"/>
      <c r="J982" s="508"/>
      <c r="K982" s="2"/>
    </row>
    <row r="983" spans="1:13" ht="15.95" customHeight="1" thickBot="1" x14ac:dyDescent="0.3">
      <c r="A983" s="545" t="s">
        <v>130</v>
      </c>
      <c r="B983" s="545"/>
      <c r="C983" s="545"/>
      <c r="D983" s="545"/>
      <c r="E983" s="545"/>
      <c r="F983" s="545"/>
      <c r="G983" s="545"/>
      <c r="H983" s="545"/>
      <c r="I983" s="545"/>
      <c r="J983" s="545"/>
      <c r="K983" s="2"/>
    </row>
    <row r="984" spans="1:13" ht="31.7" customHeight="1" thickBot="1" x14ac:dyDescent="0.3">
      <c r="A984" s="546" t="s">
        <v>167</v>
      </c>
      <c r="B984" s="547"/>
      <c r="C984" s="547"/>
      <c r="D984" s="548"/>
      <c r="E984" s="546" t="str">
        <f>IF(ProjeNo&gt;0,ProjeNo,"")</f>
        <v/>
      </c>
      <c r="F984" s="547"/>
      <c r="G984" s="547"/>
      <c r="H984" s="547"/>
      <c r="I984" s="547"/>
      <c r="J984" s="548"/>
      <c r="K984" s="2"/>
    </row>
    <row r="985" spans="1:13" ht="45" customHeight="1" thickBot="1" x14ac:dyDescent="0.3">
      <c r="A985" s="549" t="s">
        <v>168</v>
      </c>
      <c r="B985" s="550"/>
      <c r="C985" s="550"/>
      <c r="D985" s="551"/>
      <c r="E985" s="552" t="str">
        <f>IF(ProjeAdi&gt;0,ProjeAdi,"")</f>
        <v/>
      </c>
      <c r="F985" s="553"/>
      <c r="G985" s="553"/>
      <c r="H985" s="553"/>
      <c r="I985" s="553"/>
      <c r="J985" s="554"/>
      <c r="K985" s="2"/>
    </row>
    <row r="986" spans="1:13" ht="30.2" customHeight="1" thickBot="1" x14ac:dyDescent="0.3">
      <c r="A986" s="567" t="s">
        <v>142</v>
      </c>
      <c r="B986" s="568"/>
      <c r="C986" s="568"/>
      <c r="D986" s="569"/>
      <c r="E986" s="552" t="str">
        <f>IF($E$6&lt;&gt;"",$E$6,"")</f>
        <v/>
      </c>
      <c r="F986" s="553"/>
      <c r="G986" s="553"/>
      <c r="H986" s="553"/>
      <c r="I986" s="553"/>
      <c r="J986" s="554"/>
      <c r="K986" s="2"/>
    </row>
    <row r="987" spans="1:13" s="47" customFormat="1" ht="37.15" customHeight="1" x14ac:dyDescent="0.25">
      <c r="A987" s="543" t="s">
        <v>3</v>
      </c>
      <c r="B987" s="543" t="s">
        <v>182</v>
      </c>
      <c r="C987" s="543" t="s">
        <v>183</v>
      </c>
      <c r="D987" s="543" t="s">
        <v>102</v>
      </c>
      <c r="E987" s="543" t="s">
        <v>103</v>
      </c>
      <c r="F987" s="543" t="s">
        <v>108</v>
      </c>
      <c r="G987" s="543" t="s">
        <v>109</v>
      </c>
      <c r="H987" s="543" t="s">
        <v>145</v>
      </c>
      <c r="I987" s="573" t="s">
        <v>35</v>
      </c>
      <c r="J987" s="573" t="s">
        <v>110</v>
      </c>
      <c r="K987" s="63"/>
      <c r="L987" s="71"/>
      <c r="M987" s="71"/>
    </row>
    <row r="988" spans="1:13" ht="18" customHeight="1" thickBot="1" x14ac:dyDescent="0.3">
      <c r="A988" s="559"/>
      <c r="B988" s="544"/>
      <c r="C988" s="544"/>
      <c r="D988" s="559"/>
      <c r="E988" s="559"/>
      <c r="F988" s="559"/>
      <c r="G988" s="559"/>
      <c r="H988" s="559"/>
      <c r="I988" s="574"/>
      <c r="J988" s="574"/>
      <c r="K988" s="2"/>
    </row>
    <row r="989" spans="1:13" ht="18" customHeight="1" x14ac:dyDescent="0.25">
      <c r="A989" s="388">
        <v>561</v>
      </c>
      <c r="B989" s="290"/>
      <c r="C989" s="277"/>
      <c r="D989" s="291"/>
      <c r="E989" s="27"/>
      <c r="F989" s="41"/>
      <c r="G989" s="41"/>
      <c r="H989" s="38"/>
      <c r="I989" s="210" t="str">
        <f>IF(AND(G989&lt;&gt;"",H989&lt;&gt;"",J989&lt;&gt;""),G989*H989,"")</f>
        <v/>
      </c>
      <c r="J989" s="48"/>
      <c r="K989" s="110" t="str">
        <f t="shared" ref="K989:K1008" si="56">IF(AND(E989&lt;&gt;"",J989=""),"Stok Çıkış Tarihi Yazılmalıdır.","")</f>
        <v/>
      </c>
    </row>
    <row r="990" spans="1:13" ht="18" customHeight="1" x14ac:dyDescent="0.25">
      <c r="A990" s="390">
        <v>562</v>
      </c>
      <c r="B990" s="292"/>
      <c r="C990" s="278"/>
      <c r="D990" s="293"/>
      <c r="E990" s="19"/>
      <c r="F990" s="20"/>
      <c r="G990" s="20"/>
      <c r="H990" s="43"/>
      <c r="I990" s="219" t="str">
        <f t="shared" ref="I990:I1008" si="57">IF(AND(G990&lt;&gt;"",H990&lt;&gt;"",J990&lt;&gt;""),G990*H990,"")</f>
        <v/>
      </c>
      <c r="J990" s="49"/>
      <c r="K990" s="110" t="str">
        <f t="shared" si="56"/>
        <v/>
      </c>
    </row>
    <row r="991" spans="1:13" ht="18" customHeight="1" x14ac:dyDescent="0.25">
      <c r="A991" s="390">
        <v>563</v>
      </c>
      <c r="B991" s="292"/>
      <c r="C991" s="278"/>
      <c r="D991" s="293"/>
      <c r="E991" s="19"/>
      <c r="F991" s="20"/>
      <c r="G991" s="20"/>
      <c r="H991" s="43"/>
      <c r="I991" s="219" t="str">
        <f t="shared" si="57"/>
        <v/>
      </c>
      <c r="J991" s="49"/>
      <c r="K991" s="110" t="str">
        <f t="shared" si="56"/>
        <v/>
      </c>
    </row>
    <row r="992" spans="1:13" ht="18" customHeight="1" x14ac:dyDescent="0.25">
      <c r="A992" s="390">
        <v>564</v>
      </c>
      <c r="B992" s="292"/>
      <c r="C992" s="278"/>
      <c r="D992" s="293"/>
      <c r="E992" s="19"/>
      <c r="F992" s="20"/>
      <c r="G992" s="20"/>
      <c r="H992" s="43"/>
      <c r="I992" s="219" t="str">
        <f t="shared" si="57"/>
        <v/>
      </c>
      <c r="J992" s="49"/>
      <c r="K992" s="110" t="str">
        <f t="shared" si="56"/>
        <v/>
      </c>
    </row>
    <row r="993" spans="1:11" ht="18" customHeight="1" x14ac:dyDescent="0.25">
      <c r="A993" s="390">
        <v>565</v>
      </c>
      <c r="B993" s="292"/>
      <c r="C993" s="278"/>
      <c r="D993" s="293"/>
      <c r="E993" s="19"/>
      <c r="F993" s="20"/>
      <c r="G993" s="20"/>
      <c r="H993" s="43"/>
      <c r="I993" s="219" t="str">
        <f t="shared" si="57"/>
        <v/>
      </c>
      <c r="J993" s="49"/>
      <c r="K993" s="110" t="str">
        <f t="shared" si="56"/>
        <v/>
      </c>
    </row>
    <row r="994" spans="1:11" ht="18" customHeight="1" x14ac:dyDescent="0.25">
      <c r="A994" s="390">
        <v>566</v>
      </c>
      <c r="B994" s="292"/>
      <c r="C994" s="278"/>
      <c r="D994" s="293"/>
      <c r="E994" s="19"/>
      <c r="F994" s="20"/>
      <c r="G994" s="20"/>
      <c r="H994" s="43"/>
      <c r="I994" s="219" t="str">
        <f t="shared" si="57"/>
        <v/>
      </c>
      <c r="J994" s="49"/>
      <c r="K994" s="110" t="str">
        <f t="shared" si="56"/>
        <v/>
      </c>
    </row>
    <row r="995" spans="1:11" ht="18" customHeight="1" x14ac:dyDescent="0.25">
      <c r="A995" s="390">
        <v>567</v>
      </c>
      <c r="B995" s="292"/>
      <c r="C995" s="278"/>
      <c r="D995" s="293"/>
      <c r="E995" s="19"/>
      <c r="F995" s="20"/>
      <c r="G995" s="20"/>
      <c r="H995" s="43"/>
      <c r="I995" s="219" t="str">
        <f t="shared" si="57"/>
        <v/>
      </c>
      <c r="J995" s="49"/>
      <c r="K995" s="110" t="str">
        <f t="shared" si="56"/>
        <v/>
      </c>
    </row>
    <row r="996" spans="1:11" ht="18" customHeight="1" x14ac:dyDescent="0.25">
      <c r="A996" s="390">
        <v>568</v>
      </c>
      <c r="B996" s="292"/>
      <c r="C996" s="278"/>
      <c r="D996" s="293"/>
      <c r="E996" s="19"/>
      <c r="F996" s="20"/>
      <c r="G996" s="20"/>
      <c r="H996" s="43"/>
      <c r="I996" s="219" t="str">
        <f t="shared" si="57"/>
        <v/>
      </c>
      <c r="J996" s="49"/>
      <c r="K996" s="110" t="str">
        <f t="shared" si="56"/>
        <v/>
      </c>
    </row>
    <row r="997" spans="1:11" ht="18" customHeight="1" x14ac:dyDescent="0.25">
      <c r="A997" s="390">
        <v>569</v>
      </c>
      <c r="B997" s="292"/>
      <c r="C997" s="278"/>
      <c r="D997" s="293"/>
      <c r="E997" s="19"/>
      <c r="F997" s="20"/>
      <c r="G997" s="20"/>
      <c r="H997" s="43"/>
      <c r="I997" s="219" t="str">
        <f t="shared" si="57"/>
        <v/>
      </c>
      <c r="J997" s="49"/>
      <c r="K997" s="110" t="str">
        <f t="shared" si="56"/>
        <v/>
      </c>
    </row>
    <row r="998" spans="1:11" ht="18" customHeight="1" x14ac:dyDescent="0.25">
      <c r="A998" s="390">
        <v>570</v>
      </c>
      <c r="B998" s="292"/>
      <c r="C998" s="278"/>
      <c r="D998" s="293"/>
      <c r="E998" s="19"/>
      <c r="F998" s="20"/>
      <c r="G998" s="20"/>
      <c r="H998" s="43"/>
      <c r="I998" s="219" t="str">
        <f t="shared" si="57"/>
        <v/>
      </c>
      <c r="J998" s="49"/>
      <c r="K998" s="110" t="str">
        <f t="shared" si="56"/>
        <v/>
      </c>
    </row>
    <row r="999" spans="1:11" ht="18" customHeight="1" x14ac:dyDescent="0.25">
      <c r="A999" s="390">
        <v>571</v>
      </c>
      <c r="B999" s="292"/>
      <c r="C999" s="278"/>
      <c r="D999" s="293"/>
      <c r="E999" s="19"/>
      <c r="F999" s="20"/>
      <c r="G999" s="20"/>
      <c r="H999" s="43"/>
      <c r="I999" s="219" t="str">
        <f t="shared" si="57"/>
        <v/>
      </c>
      <c r="J999" s="49"/>
      <c r="K999" s="110" t="str">
        <f t="shared" si="56"/>
        <v/>
      </c>
    </row>
    <row r="1000" spans="1:11" ht="18" customHeight="1" x14ac:dyDescent="0.25">
      <c r="A1000" s="390">
        <v>572</v>
      </c>
      <c r="B1000" s="292"/>
      <c r="C1000" s="278"/>
      <c r="D1000" s="293"/>
      <c r="E1000" s="19"/>
      <c r="F1000" s="20"/>
      <c r="G1000" s="20"/>
      <c r="H1000" s="43"/>
      <c r="I1000" s="219" t="str">
        <f t="shared" si="57"/>
        <v/>
      </c>
      <c r="J1000" s="49"/>
      <c r="K1000" s="110" t="str">
        <f t="shared" si="56"/>
        <v/>
      </c>
    </row>
    <row r="1001" spans="1:11" ht="18" customHeight="1" x14ac:dyDescent="0.25">
      <c r="A1001" s="390">
        <v>573</v>
      </c>
      <c r="B1001" s="292"/>
      <c r="C1001" s="278"/>
      <c r="D1001" s="293"/>
      <c r="E1001" s="19"/>
      <c r="F1001" s="20"/>
      <c r="G1001" s="20"/>
      <c r="H1001" s="43"/>
      <c r="I1001" s="219" t="str">
        <f t="shared" si="57"/>
        <v/>
      </c>
      <c r="J1001" s="49"/>
      <c r="K1001" s="110" t="str">
        <f t="shared" si="56"/>
        <v/>
      </c>
    </row>
    <row r="1002" spans="1:11" ht="18" customHeight="1" x14ac:dyDescent="0.25">
      <c r="A1002" s="390">
        <v>574</v>
      </c>
      <c r="B1002" s="292"/>
      <c r="C1002" s="278"/>
      <c r="D1002" s="293"/>
      <c r="E1002" s="19"/>
      <c r="F1002" s="20"/>
      <c r="G1002" s="20"/>
      <c r="H1002" s="43"/>
      <c r="I1002" s="219" t="str">
        <f t="shared" si="57"/>
        <v/>
      </c>
      <c r="J1002" s="49"/>
      <c r="K1002" s="110" t="str">
        <f t="shared" si="56"/>
        <v/>
      </c>
    </row>
    <row r="1003" spans="1:11" ht="18" customHeight="1" x14ac:dyDescent="0.25">
      <c r="A1003" s="390">
        <v>575</v>
      </c>
      <c r="B1003" s="292"/>
      <c r="C1003" s="278"/>
      <c r="D1003" s="293"/>
      <c r="E1003" s="19"/>
      <c r="F1003" s="20"/>
      <c r="G1003" s="20"/>
      <c r="H1003" s="43"/>
      <c r="I1003" s="219" t="str">
        <f t="shared" si="57"/>
        <v/>
      </c>
      <c r="J1003" s="49"/>
      <c r="K1003" s="110" t="str">
        <f t="shared" si="56"/>
        <v/>
      </c>
    </row>
    <row r="1004" spans="1:11" ht="18" customHeight="1" x14ac:dyDescent="0.25">
      <c r="A1004" s="390">
        <v>576</v>
      </c>
      <c r="B1004" s="292"/>
      <c r="C1004" s="278"/>
      <c r="D1004" s="293"/>
      <c r="E1004" s="19"/>
      <c r="F1004" s="20"/>
      <c r="G1004" s="20"/>
      <c r="H1004" s="43"/>
      <c r="I1004" s="219" t="str">
        <f t="shared" si="57"/>
        <v/>
      </c>
      <c r="J1004" s="49"/>
      <c r="K1004" s="110" t="str">
        <f t="shared" si="56"/>
        <v/>
      </c>
    </row>
    <row r="1005" spans="1:11" ht="18" customHeight="1" x14ac:dyDescent="0.25">
      <c r="A1005" s="390">
        <v>577</v>
      </c>
      <c r="B1005" s="292"/>
      <c r="C1005" s="278"/>
      <c r="D1005" s="293"/>
      <c r="E1005" s="19"/>
      <c r="F1005" s="20"/>
      <c r="G1005" s="20"/>
      <c r="H1005" s="43"/>
      <c r="I1005" s="219" t="str">
        <f t="shared" si="57"/>
        <v/>
      </c>
      <c r="J1005" s="49"/>
      <c r="K1005" s="110" t="str">
        <f t="shared" si="56"/>
        <v/>
      </c>
    </row>
    <row r="1006" spans="1:11" ht="18" customHeight="1" x14ac:dyDescent="0.25">
      <c r="A1006" s="390">
        <v>578</v>
      </c>
      <c r="B1006" s="292"/>
      <c r="C1006" s="278"/>
      <c r="D1006" s="293"/>
      <c r="E1006" s="19"/>
      <c r="F1006" s="20"/>
      <c r="G1006" s="20"/>
      <c r="H1006" s="43"/>
      <c r="I1006" s="219" t="str">
        <f t="shared" si="57"/>
        <v/>
      </c>
      <c r="J1006" s="49"/>
      <c r="K1006" s="110" t="str">
        <f t="shared" si="56"/>
        <v/>
      </c>
    </row>
    <row r="1007" spans="1:11" ht="18" customHeight="1" x14ac:dyDescent="0.25">
      <c r="A1007" s="390">
        <v>579</v>
      </c>
      <c r="B1007" s="292"/>
      <c r="C1007" s="278"/>
      <c r="D1007" s="293"/>
      <c r="E1007" s="19"/>
      <c r="F1007" s="20"/>
      <c r="G1007" s="20"/>
      <c r="H1007" s="43"/>
      <c r="I1007" s="219" t="str">
        <f t="shared" si="57"/>
        <v/>
      </c>
      <c r="J1007" s="49"/>
      <c r="K1007" s="110" t="str">
        <f t="shared" si="56"/>
        <v/>
      </c>
    </row>
    <row r="1008" spans="1:11" ht="18" customHeight="1" thickBot="1" x14ac:dyDescent="0.3">
      <c r="A1008" s="391">
        <v>580</v>
      </c>
      <c r="B1008" s="294"/>
      <c r="C1008" s="279"/>
      <c r="D1008" s="295"/>
      <c r="E1008" s="21"/>
      <c r="F1008" s="22"/>
      <c r="G1008" s="22"/>
      <c r="H1008" s="45"/>
      <c r="I1008" s="220" t="str">
        <f t="shared" si="57"/>
        <v/>
      </c>
      <c r="J1008" s="50"/>
      <c r="K1008" s="110" t="str">
        <f t="shared" si="56"/>
        <v/>
      </c>
    </row>
    <row r="1009" spans="1:13" ht="18" customHeight="1" thickBot="1" x14ac:dyDescent="0.3">
      <c r="H1009" s="376" t="s">
        <v>128</v>
      </c>
      <c r="I1009" s="195">
        <f>IF(stok&lt;&gt;"",SUM(I989:I1008)+I974,0)</f>
        <v>0</v>
      </c>
      <c r="J1009" s="223"/>
      <c r="L1009" s="109">
        <f>IF(I1009&gt;I974,ROW(A1015),0)</f>
        <v>0</v>
      </c>
    </row>
    <row r="1011" spans="1:13" ht="30.2" customHeight="1" x14ac:dyDescent="0.25">
      <c r="A1011" s="566" t="s">
        <v>139</v>
      </c>
      <c r="B1011" s="566"/>
      <c r="C1011" s="566"/>
      <c r="D1011" s="566"/>
      <c r="E1011" s="566"/>
      <c r="F1011" s="566"/>
      <c r="G1011" s="566"/>
      <c r="H1011" s="566"/>
      <c r="I1011" s="566"/>
      <c r="J1011" s="566"/>
    </row>
    <row r="1013" spans="1:13" ht="18.75" x14ac:dyDescent="0.3">
      <c r="A1013" s="352" t="s">
        <v>32</v>
      </c>
      <c r="B1013" s="233"/>
      <c r="C1013" s="233"/>
      <c r="D1013" s="354">
        <f ca="1">imzatarihi</f>
        <v>46091</v>
      </c>
      <c r="E1013" s="379" t="s">
        <v>33</v>
      </c>
      <c r="F1013" s="355" t="str">
        <f>IF(kurulusyetkilisi&gt;0,kurulusyetkilisi,"")</f>
        <v/>
      </c>
      <c r="I1013" s="46"/>
    </row>
    <row r="1014" spans="1:13" ht="18.75" x14ac:dyDescent="0.3">
      <c r="D1014" s="234"/>
      <c r="E1014" s="379" t="s">
        <v>34</v>
      </c>
      <c r="H1014" s="233"/>
      <c r="I1014" s="46"/>
    </row>
    <row r="1016" spans="1:13" x14ac:dyDescent="0.25">
      <c r="A1016" s="555" t="s">
        <v>107</v>
      </c>
      <c r="B1016" s="555"/>
      <c r="C1016" s="555"/>
      <c r="D1016" s="555"/>
      <c r="E1016" s="555"/>
      <c r="F1016" s="555"/>
      <c r="G1016" s="555"/>
      <c r="H1016" s="555"/>
      <c r="I1016" s="555"/>
      <c r="J1016" s="555"/>
      <c r="K1016" s="2"/>
    </row>
    <row r="1017" spans="1:13" x14ac:dyDescent="0.25">
      <c r="A1017" s="508" t="str">
        <f>IF(YilDonem&lt;&gt;"",CONCATENATE(YilDonem," dönemine aittir."),"")</f>
        <v/>
      </c>
      <c r="B1017" s="508"/>
      <c r="C1017" s="508"/>
      <c r="D1017" s="508"/>
      <c r="E1017" s="508"/>
      <c r="F1017" s="508"/>
      <c r="G1017" s="508"/>
      <c r="H1017" s="508"/>
      <c r="I1017" s="508"/>
      <c r="J1017" s="508"/>
      <c r="K1017" s="2"/>
    </row>
    <row r="1018" spans="1:13" ht="15.95" customHeight="1" thickBot="1" x14ac:dyDescent="0.3">
      <c r="A1018" s="545" t="s">
        <v>130</v>
      </c>
      <c r="B1018" s="545"/>
      <c r="C1018" s="545"/>
      <c r="D1018" s="545"/>
      <c r="E1018" s="545"/>
      <c r="F1018" s="545"/>
      <c r="G1018" s="545"/>
      <c r="H1018" s="545"/>
      <c r="I1018" s="545"/>
      <c r="J1018" s="545"/>
      <c r="K1018" s="2"/>
    </row>
    <row r="1019" spans="1:13" ht="31.7" customHeight="1" thickBot="1" x14ac:dyDescent="0.3">
      <c r="A1019" s="546" t="s">
        <v>167</v>
      </c>
      <c r="B1019" s="547"/>
      <c r="C1019" s="547"/>
      <c r="D1019" s="548"/>
      <c r="E1019" s="546" t="str">
        <f>IF(ProjeNo&gt;0,ProjeNo,"")</f>
        <v/>
      </c>
      <c r="F1019" s="547"/>
      <c r="G1019" s="547"/>
      <c r="H1019" s="547"/>
      <c r="I1019" s="547"/>
      <c r="J1019" s="548"/>
      <c r="K1019" s="2"/>
    </row>
    <row r="1020" spans="1:13" ht="45" customHeight="1" thickBot="1" x14ac:dyDescent="0.3">
      <c r="A1020" s="549" t="s">
        <v>168</v>
      </c>
      <c r="B1020" s="550"/>
      <c r="C1020" s="550"/>
      <c r="D1020" s="551"/>
      <c r="E1020" s="552" t="str">
        <f>IF(ProjeAdi&gt;0,ProjeAdi,"")</f>
        <v/>
      </c>
      <c r="F1020" s="553"/>
      <c r="G1020" s="553"/>
      <c r="H1020" s="553"/>
      <c r="I1020" s="553"/>
      <c r="J1020" s="554"/>
      <c r="K1020" s="2"/>
    </row>
    <row r="1021" spans="1:13" ht="30.2" customHeight="1" thickBot="1" x14ac:dyDescent="0.3">
      <c r="A1021" s="567" t="s">
        <v>142</v>
      </c>
      <c r="B1021" s="568"/>
      <c r="C1021" s="568"/>
      <c r="D1021" s="569"/>
      <c r="E1021" s="552" t="str">
        <f>IF($E$6&lt;&gt;"",$E$6,"")</f>
        <v/>
      </c>
      <c r="F1021" s="553"/>
      <c r="G1021" s="553"/>
      <c r="H1021" s="553"/>
      <c r="I1021" s="553"/>
      <c r="J1021" s="554"/>
      <c r="K1021" s="2"/>
    </row>
    <row r="1022" spans="1:13" s="47" customFormat="1" ht="37.15" customHeight="1" x14ac:dyDescent="0.25">
      <c r="A1022" s="543" t="s">
        <v>3</v>
      </c>
      <c r="B1022" s="543" t="s">
        <v>182</v>
      </c>
      <c r="C1022" s="543" t="s">
        <v>183</v>
      </c>
      <c r="D1022" s="543" t="s">
        <v>102</v>
      </c>
      <c r="E1022" s="543" t="s">
        <v>103</v>
      </c>
      <c r="F1022" s="543" t="s">
        <v>108</v>
      </c>
      <c r="G1022" s="543" t="s">
        <v>109</v>
      </c>
      <c r="H1022" s="543" t="s">
        <v>145</v>
      </c>
      <c r="I1022" s="573" t="s">
        <v>35</v>
      </c>
      <c r="J1022" s="573" t="s">
        <v>110</v>
      </c>
      <c r="K1022" s="63"/>
      <c r="L1022" s="71"/>
      <c r="M1022" s="71"/>
    </row>
    <row r="1023" spans="1:13" ht="18" customHeight="1" thickBot="1" x14ac:dyDescent="0.3">
      <c r="A1023" s="559"/>
      <c r="B1023" s="544"/>
      <c r="C1023" s="544"/>
      <c r="D1023" s="559"/>
      <c r="E1023" s="559"/>
      <c r="F1023" s="559"/>
      <c r="G1023" s="559"/>
      <c r="H1023" s="559"/>
      <c r="I1023" s="574"/>
      <c r="J1023" s="574"/>
      <c r="K1023" s="2"/>
    </row>
    <row r="1024" spans="1:13" ht="18" customHeight="1" x14ac:dyDescent="0.25">
      <c r="A1024" s="388">
        <v>581</v>
      </c>
      <c r="B1024" s="290"/>
      <c r="C1024" s="277"/>
      <c r="D1024" s="291"/>
      <c r="E1024" s="27"/>
      <c r="F1024" s="41"/>
      <c r="G1024" s="41"/>
      <c r="H1024" s="38"/>
      <c r="I1024" s="210" t="str">
        <f>IF(AND(G1024&lt;&gt;"",H1024&lt;&gt;"",J1024&lt;&gt;""),G1024*H1024,"")</f>
        <v/>
      </c>
      <c r="J1024" s="48"/>
      <c r="K1024" s="110" t="str">
        <f t="shared" ref="K1024:K1043" si="58">IF(AND(E1024&lt;&gt;"",J1024=""),"Stok Çıkış Tarihi Yazılmalıdır.","")</f>
        <v/>
      </c>
    </row>
    <row r="1025" spans="1:11" ht="18" customHeight="1" x14ac:dyDescent="0.25">
      <c r="A1025" s="390">
        <v>582</v>
      </c>
      <c r="B1025" s="292"/>
      <c r="C1025" s="278"/>
      <c r="D1025" s="293"/>
      <c r="E1025" s="19"/>
      <c r="F1025" s="20"/>
      <c r="G1025" s="20"/>
      <c r="H1025" s="43"/>
      <c r="I1025" s="219" t="str">
        <f t="shared" ref="I1025:I1043" si="59">IF(AND(G1025&lt;&gt;"",H1025&lt;&gt;"",J1025&lt;&gt;""),G1025*H1025,"")</f>
        <v/>
      </c>
      <c r="J1025" s="49"/>
      <c r="K1025" s="110" t="str">
        <f t="shared" si="58"/>
        <v/>
      </c>
    </row>
    <row r="1026" spans="1:11" ht="18" customHeight="1" x14ac:dyDescent="0.25">
      <c r="A1026" s="390">
        <v>583</v>
      </c>
      <c r="B1026" s="292"/>
      <c r="C1026" s="278"/>
      <c r="D1026" s="293"/>
      <c r="E1026" s="19"/>
      <c r="F1026" s="20"/>
      <c r="G1026" s="20"/>
      <c r="H1026" s="43"/>
      <c r="I1026" s="219" t="str">
        <f t="shared" si="59"/>
        <v/>
      </c>
      <c r="J1026" s="49"/>
      <c r="K1026" s="110" t="str">
        <f t="shared" si="58"/>
        <v/>
      </c>
    </row>
    <row r="1027" spans="1:11" ht="18" customHeight="1" x14ac:dyDescent="0.25">
      <c r="A1027" s="390">
        <v>584</v>
      </c>
      <c r="B1027" s="292"/>
      <c r="C1027" s="278"/>
      <c r="D1027" s="293"/>
      <c r="E1027" s="19"/>
      <c r="F1027" s="20"/>
      <c r="G1027" s="20"/>
      <c r="H1027" s="43"/>
      <c r="I1027" s="219" t="str">
        <f t="shared" si="59"/>
        <v/>
      </c>
      <c r="J1027" s="49"/>
      <c r="K1027" s="110" t="str">
        <f t="shared" si="58"/>
        <v/>
      </c>
    </row>
    <row r="1028" spans="1:11" ht="18" customHeight="1" x14ac:dyDescent="0.25">
      <c r="A1028" s="390">
        <v>585</v>
      </c>
      <c r="B1028" s="292"/>
      <c r="C1028" s="278"/>
      <c r="D1028" s="293"/>
      <c r="E1028" s="19"/>
      <c r="F1028" s="20"/>
      <c r="G1028" s="20"/>
      <c r="H1028" s="43"/>
      <c r="I1028" s="219" t="str">
        <f t="shared" si="59"/>
        <v/>
      </c>
      <c r="J1028" s="49"/>
      <c r="K1028" s="110" t="str">
        <f t="shared" si="58"/>
        <v/>
      </c>
    </row>
    <row r="1029" spans="1:11" ht="18" customHeight="1" x14ac:dyDescent="0.25">
      <c r="A1029" s="390">
        <v>586</v>
      </c>
      <c r="B1029" s="292"/>
      <c r="C1029" s="278"/>
      <c r="D1029" s="293"/>
      <c r="E1029" s="19"/>
      <c r="F1029" s="20"/>
      <c r="G1029" s="20"/>
      <c r="H1029" s="43"/>
      <c r="I1029" s="219" t="str">
        <f t="shared" si="59"/>
        <v/>
      </c>
      <c r="J1029" s="49"/>
      <c r="K1029" s="110" t="str">
        <f t="shared" si="58"/>
        <v/>
      </c>
    </row>
    <row r="1030" spans="1:11" ht="18" customHeight="1" x14ac:dyDescent="0.25">
      <c r="A1030" s="390">
        <v>587</v>
      </c>
      <c r="B1030" s="292"/>
      <c r="C1030" s="278"/>
      <c r="D1030" s="293"/>
      <c r="E1030" s="19"/>
      <c r="F1030" s="20"/>
      <c r="G1030" s="20"/>
      <c r="H1030" s="43"/>
      <c r="I1030" s="219" t="str">
        <f t="shared" si="59"/>
        <v/>
      </c>
      <c r="J1030" s="49"/>
      <c r="K1030" s="110" t="str">
        <f t="shared" si="58"/>
        <v/>
      </c>
    </row>
    <row r="1031" spans="1:11" ht="18" customHeight="1" x14ac:dyDescent="0.25">
      <c r="A1031" s="390">
        <v>588</v>
      </c>
      <c r="B1031" s="292"/>
      <c r="C1031" s="278"/>
      <c r="D1031" s="293"/>
      <c r="E1031" s="19"/>
      <c r="F1031" s="20"/>
      <c r="G1031" s="20"/>
      <c r="H1031" s="43"/>
      <c r="I1031" s="219" t="str">
        <f t="shared" si="59"/>
        <v/>
      </c>
      <c r="J1031" s="49"/>
      <c r="K1031" s="110" t="str">
        <f t="shared" si="58"/>
        <v/>
      </c>
    </row>
    <row r="1032" spans="1:11" ht="18" customHeight="1" x14ac:dyDescent="0.25">
      <c r="A1032" s="390">
        <v>589</v>
      </c>
      <c r="B1032" s="292"/>
      <c r="C1032" s="278"/>
      <c r="D1032" s="293"/>
      <c r="E1032" s="19"/>
      <c r="F1032" s="20"/>
      <c r="G1032" s="20"/>
      <c r="H1032" s="43"/>
      <c r="I1032" s="219" t="str">
        <f t="shared" si="59"/>
        <v/>
      </c>
      <c r="J1032" s="49"/>
      <c r="K1032" s="110" t="str">
        <f t="shared" si="58"/>
        <v/>
      </c>
    </row>
    <row r="1033" spans="1:11" ht="18" customHeight="1" x14ac:dyDescent="0.25">
      <c r="A1033" s="390">
        <v>590</v>
      </c>
      <c r="B1033" s="292"/>
      <c r="C1033" s="278"/>
      <c r="D1033" s="293"/>
      <c r="E1033" s="19"/>
      <c r="F1033" s="20"/>
      <c r="G1033" s="20"/>
      <c r="H1033" s="43"/>
      <c r="I1033" s="219" t="str">
        <f t="shared" si="59"/>
        <v/>
      </c>
      <c r="J1033" s="49"/>
      <c r="K1033" s="110" t="str">
        <f t="shared" si="58"/>
        <v/>
      </c>
    </row>
    <row r="1034" spans="1:11" ht="18" customHeight="1" x14ac:dyDescent="0.25">
      <c r="A1034" s="390">
        <v>591</v>
      </c>
      <c r="B1034" s="292"/>
      <c r="C1034" s="278"/>
      <c r="D1034" s="293"/>
      <c r="E1034" s="19"/>
      <c r="F1034" s="20"/>
      <c r="G1034" s="20"/>
      <c r="H1034" s="43"/>
      <c r="I1034" s="219" t="str">
        <f t="shared" si="59"/>
        <v/>
      </c>
      <c r="J1034" s="49"/>
      <c r="K1034" s="110" t="str">
        <f t="shared" si="58"/>
        <v/>
      </c>
    </row>
    <row r="1035" spans="1:11" ht="18" customHeight="1" x14ac:dyDescent="0.25">
      <c r="A1035" s="390">
        <v>592</v>
      </c>
      <c r="B1035" s="292"/>
      <c r="C1035" s="278"/>
      <c r="D1035" s="293"/>
      <c r="E1035" s="19"/>
      <c r="F1035" s="20"/>
      <c r="G1035" s="20"/>
      <c r="H1035" s="43"/>
      <c r="I1035" s="219" t="str">
        <f t="shared" si="59"/>
        <v/>
      </c>
      <c r="J1035" s="49"/>
      <c r="K1035" s="110" t="str">
        <f t="shared" si="58"/>
        <v/>
      </c>
    </row>
    <row r="1036" spans="1:11" ht="18" customHeight="1" x14ac:dyDescent="0.25">
      <c r="A1036" s="390">
        <v>593</v>
      </c>
      <c r="B1036" s="292"/>
      <c r="C1036" s="278"/>
      <c r="D1036" s="293"/>
      <c r="E1036" s="19"/>
      <c r="F1036" s="20"/>
      <c r="G1036" s="20"/>
      <c r="H1036" s="43"/>
      <c r="I1036" s="219" t="str">
        <f t="shared" si="59"/>
        <v/>
      </c>
      <c r="J1036" s="49"/>
      <c r="K1036" s="110" t="str">
        <f t="shared" si="58"/>
        <v/>
      </c>
    </row>
    <row r="1037" spans="1:11" ht="18" customHeight="1" x14ac:dyDescent="0.25">
      <c r="A1037" s="390">
        <v>594</v>
      </c>
      <c r="B1037" s="292"/>
      <c r="C1037" s="278"/>
      <c r="D1037" s="293"/>
      <c r="E1037" s="19"/>
      <c r="F1037" s="20"/>
      <c r="G1037" s="20"/>
      <c r="H1037" s="43"/>
      <c r="I1037" s="219" t="str">
        <f t="shared" si="59"/>
        <v/>
      </c>
      <c r="J1037" s="49"/>
      <c r="K1037" s="110" t="str">
        <f t="shared" si="58"/>
        <v/>
      </c>
    </row>
    <row r="1038" spans="1:11" ht="18" customHeight="1" x14ac:dyDescent="0.25">
      <c r="A1038" s="390">
        <v>595</v>
      </c>
      <c r="B1038" s="292"/>
      <c r="C1038" s="278"/>
      <c r="D1038" s="293"/>
      <c r="E1038" s="19"/>
      <c r="F1038" s="20"/>
      <c r="G1038" s="20"/>
      <c r="H1038" s="43"/>
      <c r="I1038" s="219" t="str">
        <f t="shared" si="59"/>
        <v/>
      </c>
      <c r="J1038" s="49"/>
      <c r="K1038" s="110" t="str">
        <f t="shared" si="58"/>
        <v/>
      </c>
    </row>
    <row r="1039" spans="1:11" ht="18" customHeight="1" x14ac:dyDescent="0.25">
      <c r="A1039" s="390">
        <v>596</v>
      </c>
      <c r="B1039" s="292"/>
      <c r="C1039" s="278"/>
      <c r="D1039" s="293"/>
      <c r="E1039" s="19"/>
      <c r="F1039" s="20"/>
      <c r="G1039" s="20"/>
      <c r="H1039" s="43"/>
      <c r="I1039" s="219" t="str">
        <f t="shared" si="59"/>
        <v/>
      </c>
      <c r="J1039" s="49"/>
      <c r="K1039" s="110" t="str">
        <f t="shared" si="58"/>
        <v/>
      </c>
    </row>
    <row r="1040" spans="1:11" ht="18" customHeight="1" x14ac:dyDescent="0.25">
      <c r="A1040" s="390">
        <v>597</v>
      </c>
      <c r="B1040" s="292"/>
      <c r="C1040" s="278"/>
      <c r="D1040" s="293"/>
      <c r="E1040" s="19"/>
      <c r="F1040" s="20"/>
      <c r="G1040" s="20"/>
      <c r="H1040" s="43"/>
      <c r="I1040" s="219" t="str">
        <f t="shared" si="59"/>
        <v/>
      </c>
      <c r="J1040" s="49"/>
      <c r="K1040" s="110" t="str">
        <f t="shared" si="58"/>
        <v/>
      </c>
    </row>
    <row r="1041" spans="1:12" ht="18" customHeight="1" x14ac:dyDescent="0.25">
      <c r="A1041" s="390">
        <v>598</v>
      </c>
      <c r="B1041" s="292"/>
      <c r="C1041" s="278"/>
      <c r="D1041" s="293"/>
      <c r="E1041" s="19"/>
      <c r="F1041" s="20"/>
      <c r="G1041" s="20"/>
      <c r="H1041" s="43"/>
      <c r="I1041" s="219" t="str">
        <f t="shared" si="59"/>
        <v/>
      </c>
      <c r="J1041" s="49"/>
      <c r="K1041" s="110" t="str">
        <f t="shared" si="58"/>
        <v/>
      </c>
    </row>
    <row r="1042" spans="1:12" ht="18" customHeight="1" x14ac:dyDescent="0.25">
      <c r="A1042" s="390">
        <v>599</v>
      </c>
      <c r="B1042" s="292"/>
      <c r="C1042" s="278"/>
      <c r="D1042" s="293"/>
      <c r="E1042" s="19"/>
      <c r="F1042" s="20"/>
      <c r="G1042" s="20"/>
      <c r="H1042" s="43"/>
      <c r="I1042" s="219" t="str">
        <f t="shared" si="59"/>
        <v/>
      </c>
      <c r="J1042" s="49"/>
      <c r="K1042" s="110" t="str">
        <f t="shared" si="58"/>
        <v/>
      </c>
    </row>
    <row r="1043" spans="1:12" ht="18" customHeight="1" thickBot="1" x14ac:dyDescent="0.3">
      <c r="A1043" s="391">
        <v>600</v>
      </c>
      <c r="B1043" s="294"/>
      <c r="C1043" s="279"/>
      <c r="D1043" s="295"/>
      <c r="E1043" s="21"/>
      <c r="F1043" s="22"/>
      <c r="G1043" s="22"/>
      <c r="H1043" s="45"/>
      <c r="I1043" s="220" t="str">
        <f t="shared" si="59"/>
        <v/>
      </c>
      <c r="J1043" s="50"/>
      <c r="K1043" s="110" t="str">
        <f t="shared" si="58"/>
        <v/>
      </c>
    </row>
    <row r="1044" spans="1:12" ht="18" customHeight="1" thickBot="1" x14ac:dyDescent="0.3">
      <c r="H1044" s="376" t="s">
        <v>128</v>
      </c>
      <c r="I1044" s="195">
        <f>IF(stok&lt;&gt;"",SUM(I1024:I1043)+I1009,0)</f>
        <v>0</v>
      </c>
      <c r="J1044" s="223"/>
      <c r="L1044" s="109">
        <f>IF(I1044&gt;I1009,ROW(A1050),0)</f>
        <v>0</v>
      </c>
    </row>
    <row r="1046" spans="1:12" ht="30.2" customHeight="1" x14ac:dyDescent="0.25">
      <c r="A1046" s="566" t="s">
        <v>139</v>
      </c>
      <c r="B1046" s="566"/>
      <c r="C1046" s="566"/>
      <c r="D1046" s="566"/>
      <c r="E1046" s="566"/>
      <c r="F1046" s="566"/>
      <c r="G1046" s="566"/>
      <c r="H1046" s="566"/>
      <c r="I1046" s="566"/>
      <c r="J1046" s="566"/>
    </row>
    <row r="1048" spans="1:12" ht="18.75" x14ac:dyDescent="0.3">
      <c r="A1048" s="352" t="s">
        <v>32</v>
      </c>
      <c r="B1048" s="233"/>
      <c r="C1048" s="233"/>
      <c r="D1048" s="354">
        <f ca="1">imzatarihi</f>
        <v>46091</v>
      </c>
      <c r="E1048" s="379" t="s">
        <v>33</v>
      </c>
      <c r="F1048" s="355" t="str">
        <f>IF(kurulusyetkilisi&gt;0,kurulusyetkilisi,"")</f>
        <v/>
      </c>
      <c r="I1048" s="46"/>
    </row>
    <row r="1049" spans="1:12" ht="18.75" x14ac:dyDescent="0.3">
      <c r="D1049" s="234"/>
      <c r="E1049" s="379" t="s">
        <v>34</v>
      </c>
      <c r="H1049" s="233"/>
      <c r="I1049" s="46"/>
    </row>
    <row r="1051" spans="1:12" x14ac:dyDescent="0.25">
      <c r="A1051" s="555" t="s">
        <v>107</v>
      </c>
      <c r="B1051" s="555"/>
      <c r="C1051" s="555"/>
      <c r="D1051" s="555"/>
      <c r="E1051" s="555"/>
      <c r="F1051" s="555"/>
      <c r="G1051" s="555"/>
      <c r="H1051" s="555"/>
      <c r="I1051" s="555"/>
      <c r="J1051" s="555"/>
      <c r="K1051" s="2"/>
    </row>
    <row r="1052" spans="1:12" x14ac:dyDescent="0.25">
      <c r="A1052" s="508" t="str">
        <f>IF(YilDonem&lt;&gt;"",CONCATENATE(YilDonem," dönemine aittir."),"")</f>
        <v/>
      </c>
      <c r="B1052" s="508"/>
      <c r="C1052" s="508"/>
      <c r="D1052" s="508"/>
      <c r="E1052" s="508"/>
      <c r="F1052" s="508"/>
      <c r="G1052" s="508"/>
      <c r="H1052" s="508"/>
      <c r="I1052" s="508"/>
      <c r="J1052" s="508"/>
      <c r="K1052" s="2"/>
    </row>
    <row r="1053" spans="1:12" ht="15.95" customHeight="1" thickBot="1" x14ac:dyDescent="0.3">
      <c r="A1053" s="545" t="s">
        <v>130</v>
      </c>
      <c r="B1053" s="545"/>
      <c r="C1053" s="545"/>
      <c r="D1053" s="545"/>
      <c r="E1053" s="545"/>
      <c r="F1053" s="545"/>
      <c r="G1053" s="545"/>
      <c r="H1053" s="545"/>
      <c r="I1053" s="545"/>
      <c r="J1053" s="545"/>
      <c r="K1053" s="2"/>
    </row>
    <row r="1054" spans="1:12" ht="31.7" customHeight="1" thickBot="1" x14ac:dyDescent="0.3">
      <c r="A1054" s="546" t="s">
        <v>167</v>
      </c>
      <c r="B1054" s="547"/>
      <c r="C1054" s="547"/>
      <c r="D1054" s="548"/>
      <c r="E1054" s="546" t="str">
        <f>IF(ProjeNo&gt;0,ProjeNo,"")</f>
        <v/>
      </c>
      <c r="F1054" s="547"/>
      <c r="G1054" s="547"/>
      <c r="H1054" s="547"/>
      <c r="I1054" s="547"/>
      <c r="J1054" s="548"/>
      <c r="K1054" s="2"/>
    </row>
    <row r="1055" spans="1:12" ht="45" customHeight="1" thickBot="1" x14ac:dyDescent="0.3">
      <c r="A1055" s="549" t="s">
        <v>168</v>
      </c>
      <c r="B1055" s="550"/>
      <c r="C1055" s="550"/>
      <c r="D1055" s="551"/>
      <c r="E1055" s="552" t="str">
        <f>IF(ProjeAdi&gt;0,ProjeAdi,"")</f>
        <v/>
      </c>
      <c r="F1055" s="553"/>
      <c r="G1055" s="553"/>
      <c r="H1055" s="553"/>
      <c r="I1055" s="553"/>
      <c r="J1055" s="554"/>
      <c r="K1055" s="2"/>
    </row>
    <row r="1056" spans="1:12" ht="30.2" customHeight="1" thickBot="1" x14ac:dyDescent="0.3">
      <c r="A1056" s="567" t="s">
        <v>142</v>
      </c>
      <c r="B1056" s="568"/>
      <c r="C1056" s="568"/>
      <c r="D1056" s="569"/>
      <c r="E1056" s="552" t="str">
        <f>IF($E$6&lt;&gt;"",$E$6,"")</f>
        <v/>
      </c>
      <c r="F1056" s="553"/>
      <c r="G1056" s="553"/>
      <c r="H1056" s="553"/>
      <c r="I1056" s="553"/>
      <c r="J1056" s="554"/>
      <c r="K1056" s="2"/>
    </row>
    <row r="1057" spans="1:13" s="47" customFormat="1" ht="37.15" customHeight="1" x14ac:dyDescent="0.25">
      <c r="A1057" s="543" t="s">
        <v>3</v>
      </c>
      <c r="B1057" s="543" t="s">
        <v>182</v>
      </c>
      <c r="C1057" s="543" t="s">
        <v>183</v>
      </c>
      <c r="D1057" s="543" t="s">
        <v>102</v>
      </c>
      <c r="E1057" s="543" t="s">
        <v>103</v>
      </c>
      <c r="F1057" s="543" t="s">
        <v>108</v>
      </c>
      <c r="G1057" s="543" t="s">
        <v>109</v>
      </c>
      <c r="H1057" s="543" t="s">
        <v>145</v>
      </c>
      <c r="I1057" s="573" t="s">
        <v>35</v>
      </c>
      <c r="J1057" s="573" t="s">
        <v>110</v>
      </c>
      <c r="K1057" s="63"/>
      <c r="L1057" s="71"/>
      <c r="M1057" s="71"/>
    </row>
    <row r="1058" spans="1:13" ht="18" customHeight="1" thickBot="1" x14ac:dyDescent="0.3">
      <c r="A1058" s="559"/>
      <c r="B1058" s="544"/>
      <c r="C1058" s="544"/>
      <c r="D1058" s="559"/>
      <c r="E1058" s="559"/>
      <c r="F1058" s="559"/>
      <c r="G1058" s="559"/>
      <c r="H1058" s="559"/>
      <c r="I1058" s="574"/>
      <c r="J1058" s="574"/>
      <c r="K1058" s="2"/>
    </row>
    <row r="1059" spans="1:13" ht="18" customHeight="1" x14ac:dyDescent="0.25">
      <c r="A1059" s="388">
        <v>601</v>
      </c>
      <c r="B1059" s="290"/>
      <c r="C1059" s="277"/>
      <c r="D1059" s="291"/>
      <c r="E1059" s="27"/>
      <c r="F1059" s="41"/>
      <c r="G1059" s="41"/>
      <c r="H1059" s="38"/>
      <c r="I1059" s="210" t="str">
        <f>IF(AND(G1059&lt;&gt;"",H1059&lt;&gt;"",J1059&lt;&gt;""),G1059*H1059,"")</f>
        <v/>
      </c>
      <c r="J1059" s="48"/>
      <c r="K1059" s="110" t="str">
        <f t="shared" ref="K1059:K1078" si="60">IF(AND(E1059&lt;&gt;"",J1059=""),"Stok Çıkış Tarihi Yazılmalıdır.","")</f>
        <v/>
      </c>
    </row>
    <row r="1060" spans="1:13" ht="18" customHeight="1" x14ac:dyDescent="0.25">
      <c r="A1060" s="390">
        <v>602</v>
      </c>
      <c r="B1060" s="292"/>
      <c r="C1060" s="278"/>
      <c r="D1060" s="293"/>
      <c r="E1060" s="19"/>
      <c r="F1060" s="20"/>
      <c r="G1060" s="20"/>
      <c r="H1060" s="43"/>
      <c r="I1060" s="219" t="str">
        <f t="shared" ref="I1060:I1078" si="61">IF(AND(G1060&lt;&gt;"",H1060&lt;&gt;"",J1060&lt;&gt;""),G1060*H1060,"")</f>
        <v/>
      </c>
      <c r="J1060" s="49"/>
      <c r="K1060" s="110" t="str">
        <f t="shared" si="60"/>
        <v/>
      </c>
    </row>
    <row r="1061" spans="1:13" ht="18" customHeight="1" x14ac:dyDescent="0.25">
      <c r="A1061" s="390">
        <v>603</v>
      </c>
      <c r="B1061" s="292"/>
      <c r="C1061" s="278"/>
      <c r="D1061" s="293"/>
      <c r="E1061" s="19"/>
      <c r="F1061" s="20"/>
      <c r="G1061" s="20"/>
      <c r="H1061" s="43"/>
      <c r="I1061" s="219" t="str">
        <f t="shared" si="61"/>
        <v/>
      </c>
      <c r="J1061" s="49"/>
      <c r="K1061" s="110" t="str">
        <f t="shared" si="60"/>
        <v/>
      </c>
    </row>
    <row r="1062" spans="1:13" ht="18" customHeight="1" x14ac:dyDescent="0.25">
      <c r="A1062" s="390">
        <v>604</v>
      </c>
      <c r="B1062" s="292"/>
      <c r="C1062" s="278"/>
      <c r="D1062" s="293"/>
      <c r="E1062" s="19"/>
      <c r="F1062" s="20"/>
      <c r="G1062" s="20"/>
      <c r="H1062" s="43"/>
      <c r="I1062" s="219" t="str">
        <f t="shared" si="61"/>
        <v/>
      </c>
      <c r="J1062" s="49"/>
      <c r="K1062" s="110" t="str">
        <f t="shared" si="60"/>
        <v/>
      </c>
    </row>
    <row r="1063" spans="1:13" ht="18" customHeight="1" x14ac:dyDescent="0.25">
      <c r="A1063" s="390">
        <v>605</v>
      </c>
      <c r="B1063" s="292"/>
      <c r="C1063" s="278"/>
      <c r="D1063" s="293"/>
      <c r="E1063" s="19"/>
      <c r="F1063" s="20"/>
      <c r="G1063" s="20"/>
      <c r="H1063" s="43"/>
      <c r="I1063" s="219" t="str">
        <f t="shared" si="61"/>
        <v/>
      </c>
      <c r="J1063" s="49"/>
      <c r="K1063" s="110" t="str">
        <f t="shared" si="60"/>
        <v/>
      </c>
    </row>
    <row r="1064" spans="1:13" ht="18" customHeight="1" x14ac:dyDescent="0.25">
      <c r="A1064" s="390">
        <v>606</v>
      </c>
      <c r="B1064" s="292"/>
      <c r="C1064" s="278"/>
      <c r="D1064" s="293"/>
      <c r="E1064" s="19"/>
      <c r="F1064" s="20"/>
      <c r="G1064" s="20"/>
      <c r="H1064" s="43"/>
      <c r="I1064" s="219" t="str">
        <f t="shared" si="61"/>
        <v/>
      </c>
      <c r="J1064" s="49"/>
      <c r="K1064" s="110" t="str">
        <f t="shared" si="60"/>
        <v/>
      </c>
    </row>
    <row r="1065" spans="1:13" ht="18" customHeight="1" x14ac:dyDescent="0.25">
      <c r="A1065" s="390">
        <v>607</v>
      </c>
      <c r="B1065" s="292"/>
      <c r="C1065" s="278"/>
      <c r="D1065" s="293"/>
      <c r="E1065" s="19"/>
      <c r="F1065" s="20"/>
      <c r="G1065" s="20"/>
      <c r="H1065" s="43"/>
      <c r="I1065" s="219" t="str">
        <f t="shared" si="61"/>
        <v/>
      </c>
      <c r="J1065" s="49"/>
      <c r="K1065" s="110" t="str">
        <f t="shared" si="60"/>
        <v/>
      </c>
    </row>
    <row r="1066" spans="1:13" ht="18" customHeight="1" x14ac:dyDescent="0.25">
      <c r="A1066" s="390">
        <v>608</v>
      </c>
      <c r="B1066" s="292"/>
      <c r="C1066" s="278"/>
      <c r="D1066" s="293"/>
      <c r="E1066" s="19"/>
      <c r="F1066" s="20"/>
      <c r="G1066" s="20"/>
      <c r="H1066" s="43"/>
      <c r="I1066" s="219" t="str">
        <f t="shared" si="61"/>
        <v/>
      </c>
      <c r="J1066" s="49"/>
      <c r="K1066" s="110" t="str">
        <f t="shared" si="60"/>
        <v/>
      </c>
    </row>
    <row r="1067" spans="1:13" ht="18" customHeight="1" x14ac:dyDescent="0.25">
      <c r="A1067" s="390">
        <v>609</v>
      </c>
      <c r="B1067" s="292"/>
      <c r="C1067" s="278"/>
      <c r="D1067" s="293"/>
      <c r="E1067" s="19"/>
      <c r="F1067" s="20"/>
      <c r="G1067" s="20"/>
      <c r="H1067" s="43"/>
      <c r="I1067" s="219" t="str">
        <f t="shared" si="61"/>
        <v/>
      </c>
      <c r="J1067" s="49"/>
      <c r="K1067" s="110" t="str">
        <f t="shared" si="60"/>
        <v/>
      </c>
    </row>
    <row r="1068" spans="1:13" ht="18" customHeight="1" x14ac:dyDescent="0.25">
      <c r="A1068" s="390">
        <v>610</v>
      </c>
      <c r="B1068" s="292"/>
      <c r="C1068" s="278"/>
      <c r="D1068" s="293"/>
      <c r="E1068" s="19"/>
      <c r="F1068" s="20"/>
      <c r="G1068" s="20"/>
      <c r="H1068" s="43"/>
      <c r="I1068" s="219" t="str">
        <f t="shared" si="61"/>
        <v/>
      </c>
      <c r="J1068" s="49"/>
      <c r="K1068" s="110" t="str">
        <f t="shared" si="60"/>
        <v/>
      </c>
    </row>
    <row r="1069" spans="1:13" ht="18" customHeight="1" x14ac:dyDescent="0.25">
      <c r="A1069" s="390">
        <v>611</v>
      </c>
      <c r="B1069" s="292"/>
      <c r="C1069" s="278"/>
      <c r="D1069" s="293"/>
      <c r="E1069" s="19"/>
      <c r="F1069" s="20"/>
      <c r="G1069" s="20"/>
      <c r="H1069" s="43"/>
      <c r="I1069" s="219" t="str">
        <f t="shared" si="61"/>
        <v/>
      </c>
      <c r="J1069" s="49"/>
      <c r="K1069" s="110" t="str">
        <f t="shared" si="60"/>
        <v/>
      </c>
    </row>
    <row r="1070" spans="1:13" ht="18" customHeight="1" x14ac:dyDescent="0.25">
      <c r="A1070" s="390">
        <v>612</v>
      </c>
      <c r="B1070" s="292"/>
      <c r="C1070" s="278"/>
      <c r="D1070" s="293"/>
      <c r="E1070" s="19"/>
      <c r="F1070" s="20"/>
      <c r="G1070" s="20"/>
      <c r="H1070" s="43"/>
      <c r="I1070" s="219" t="str">
        <f t="shared" si="61"/>
        <v/>
      </c>
      <c r="J1070" s="49"/>
      <c r="K1070" s="110" t="str">
        <f t="shared" si="60"/>
        <v/>
      </c>
    </row>
    <row r="1071" spans="1:13" ht="18" customHeight="1" x14ac:dyDescent="0.25">
      <c r="A1071" s="390">
        <v>613</v>
      </c>
      <c r="B1071" s="292"/>
      <c r="C1071" s="278"/>
      <c r="D1071" s="293"/>
      <c r="E1071" s="19"/>
      <c r="F1071" s="20"/>
      <c r="G1071" s="20"/>
      <c r="H1071" s="43"/>
      <c r="I1071" s="219" t="str">
        <f t="shared" si="61"/>
        <v/>
      </c>
      <c r="J1071" s="49"/>
      <c r="K1071" s="110" t="str">
        <f t="shared" si="60"/>
        <v/>
      </c>
    </row>
    <row r="1072" spans="1:13" ht="18" customHeight="1" x14ac:dyDescent="0.25">
      <c r="A1072" s="390">
        <v>614</v>
      </c>
      <c r="B1072" s="292"/>
      <c r="C1072" s="278"/>
      <c r="D1072" s="293"/>
      <c r="E1072" s="19"/>
      <c r="F1072" s="20"/>
      <c r="G1072" s="20"/>
      <c r="H1072" s="43"/>
      <c r="I1072" s="219" t="str">
        <f t="shared" si="61"/>
        <v/>
      </c>
      <c r="J1072" s="49"/>
      <c r="K1072" s="110" t="str">
        <f t="shared" si="60"/>
        <v/>
      </c>
    </row>
    <row r="1073" spans="1:12" ht="18" customHeight="1" x14ac:dyDescent="0.25">
      <c r="A1073" s="390">
        <v>615</v>
      </c>
      <c r="B1073" s="292"/>
      <c r="C1073" s="278"/>
      <c r="D1073" s="293"/>
      <c r="E1073" s="19"/>
      <c r="F1073" s="20"/>
      <c r="G1073" s="20"/>
      <c r="H1073" s="43"/>
      <c r="I1073" s="219" t="str">
        <f t="shared" si="61"/>
        <v/>
      </c>
      <c r="J1073" s="49"/>
      <c r="K1073" s="110" t="str">
        <f t="shared" si="60"/>
        <v/>
      </c>
    </row>
    <row r="1074" spans="1:12" ht="18" customHeight="1" x14ac:dyDescent="0.25">
      <c r="A1074" s="390">
        <v>616</v>
      </c>
      <c r="B1074" s="292"/>
      <c r="C1074" s="278"/>
      <c r="D1074" s="293"/>
      <c r="E1074" s="19"/>
      <c r="F1074" s="20"/>
      <c r="G1074" s="20"/>
      <c r="H1074" s="43"/>
      <c r="I1074" s="219" t="str">
        <f t="shared" si="61"/>
        <v/>
      </c>
      <c r="J1074" s="49"/>
      <c r="K1074" s="110" t="str">
        <f t="shared" si="60"/>
        <v/>
      </c>
    </row>
    <row r="1075" spans="1:12" ht="18" customHeight="1" x14ac:dyDescent="0.25">
      <c r="A1075" s="390">
        <v>617</v>
      </c>
      <c r="B1075" s="292"/>
      <c r="C1075" s="278"/>
      <c r="D1075" s="293"/>
      <c r="E1075" s="19"/>
      <c r="F1075" s="20"/>
      <c r="G1075" s="20"/>
      <c r="H1075" s="43"/>
      <c r="I1075" s="219" t="str">
        <f t="shared" si="61"/>
        <v/>
      </c>
      <c r="J1075" s="49"/>
      <c r="K1075" s="110" t="str">
        <f t="shared" si="60"/>
        <v/>
      </c>
    </row>
    <row r="1076" spans="1:12" ht="18" customHeight="1" x14ac:dyDescent="0.25">
      <c r="A1076" s="390">
        <v>618</v>
      </c>
      <c r="B1076" s="292"/>
      <c r="C1076" s="278"/>
      <c r="D1076" s="293"/>
      <c r="E1076" s="19"/>
      <c r="F1076" s="20"/>
      <c r="G1076" s="20"/>
      <c r="H1076" s="43"/>
      <c r="I1076" s="219" t="str">
        <f t="shared" si="61"/>
        <v/>
      </c>
      <c r="J1076" s="49"/>
      <c r="K1076" s="110" t="str">
        <f t="shared" si="60"/>
        <v/>
      </c>
    </row>
    <row r="1077" spans="1:12" ht="18" customHeight="1" x14ac:dyDescent="0.25">
      <c r="A1077" s="390">
        <v>619</v>
      </c>
      <c r="B1077" s="292"/>
      <c r="C1077" s="278"/>
      <c r="D1077" s="293"/>
      <c r="E1077" s="19"/>
      <c r="F1077" s="20"/>
      <c r="G1077" s="20"/>
      <c r="H1077" s="43"/>
      <c r="I1077" s="219" t="str">
        <f t="shared" si="61"/>
        <v/>
      </c>
      <c r="J1077" s="49"/>
      <c r="K1077" s="110" t="str">
        <f t="shared" si="60"/>
        <v/>
      </c>
    </row>
    <row r="1078" spans="1:12" ht="18" customHeight="1" thickBot="1" x14ac:dyDescent="0.3">
      <c r="A1078" s="391">
        <v>620</v>
      </c>
      <c r="B1078" s="294"/>
      <c r="C1078" s="279"/>
      <c r="D1078" s="295"/>
      <c r="E1078" s="21"/>
      <c r="F1078" s="22"/>
      <c r="G1078" s="22"/>
      <c r="H1078" s="45"/>
      <c r="I1078" s="220" t="str">
        <f t="shared" si="61"/>
        <v/>
      </c>
      <c r="J1078" s="50"/>
      <c r="K1078" s="110" t="str">
        <f t="shared" si="60"/>
        <v/>
      </c>
    </row>
    <row r="1079" spans="1:12" ht="18" customHeight="1" thickBot="1" x14ac:dyDescent="0.3">
      <c r="H1079" s="376" t="s">
        <v>128</v>
      </c>
      <c r="I1079" s="195">
        <f>IF(stok&lt;&gt;"",SUM(I1059:I1078)+I1044,0)</f>
        <v>0</v>
      </c>
      <c r="J1079" s="223"/>
      <c r="L1079" s="109">
        <f>IF(I1079&gt;I1044,ROW(A1085),0)</f>
        <v>0</v>
      </c>
    </row>
    <row r="1081" spans="1:12" ht="30.2" customHeight="1" x14ac:dyDescent="0.25">
      <c r="A1081" s="566" t="s">
        <v>139</v>
      </c>
      <c r="B1081" s="566"/>
      <c r="C1081" s="566"/>
      <c r="D1081" s="566"/>
      <c r="E1081" s="566"/>
      <c r="F1081" s="566"/>
      <c r="G1081" s="566"/>
      <c r="H1081" s="566"/>
      <c r="I1081" s="566"/>
      <c r="J1081" s="566"/>
    </row>
    <row r="1083" spans="1:12" ht="18.75" x14ac:dyDescent="0.3">
      <c r="A1083" s="352" t="s">
        <v>32</v>
      </c>
      <c r="B1083" s="233"/>
      <c r="C1083" s="233"/>
      <c r="D1083" s="354">
        <f ca="1">imzatarihi</f>
        <v>46091</v>
      </c>
      <c r="E1083" s="379" t="s">
        <v>33</v>
      </c>
      <c r="F1083" s="355" t="str">
        <f>IF(kurulusyetkilisi&gt;0,kurulusyetkilisi,"")</f>
        <v/>
      </c>
      <c r="I1083" s="46"/>
    </row>
    <row r="1084" spans="1:12" ht="18.75" x14ac:dyDescent="0.3">
      <c r="D1084" s="234"/>
      <c r="E1084" s="379" t="s">
        <v>34</v>
      </c>
      <c r="H1084" s="233"/>
      <c r="I1084" s="46"/>
    </row>
    <row r="1086" spans="1:12" x14ac:dyDescent="0.25">
      <c r="A1086" s="555" t="s">
        <v>107</v>
      </c>
      <c r="B1086" s="555"/>
      <c r="C1086" s="555"/>
      <c r="D1086" s="555"/>
      <c r="E1086" s="555"/>
      <c r="F1086" s="555"/>
      <c r="G1086" s="555"/>
      <c r="H1086" s="555"/>
      <c r="I1086" s="555"/>
      <c r="J1086" s="555"/>
      <c r="K1086" s="2"/>
    </row>
    <row r="1087" spans="1:12" x14ac:dyDescent="0.25">
      <c r="A1087" s="508" t="str">
        <f>IF(YilDonem&lt;&gt;"",CONCATENATE(YilDonem," dönemine aittir."),"")</f>
        <v/>
      </c>
      <c r="B1087" s="508"/>
      <c r="C1087" s="508"/>
      <c r="D1087" s="508"/>
      <c r="E1087" s="508"/>
      <c r="F1087" s="508"/>
      <c r="G1087" s="508"/>
      <c r="H1087" s="508"/>
      <c r="I1087" s="508"/>
      <c r="J1087" s="508"/>
      <c r="K1087" s="2"/>
    </row>
    <row r="1088" spans="1:12" ht="15.95" customHeight="1" thickBot="1" x14ac:dyDescent="0.3">
      <c r="A1088" s="545" t="s">
        <v>130</v>
      </c>
      <c r="B1088" s="545"/>
      <c r="C1088" s="545"/>
      <c r="D1088" s="545"/>
      <c r="E1088" s="545"/>
      <c r="F1088" s="545"/>
      <c r="G1088" s="545"/>
      <c r="H1088" s="545"/>
      <c r="I1088" s="545"/>
      <c r="J1088" s="545"/>
      <c r="K1088" s="2"/>
    </row>
    <row r="1089" spans="1:13" ht="31.7" customHeight="1" thickBot="1" x14ac:dyDescent="0.3">
      <c r="A1089" s="546" t="s">
        <v>167</v>
      </c>
      <c r="B1089" s="547"/>
      <c r="C1089" s="547"/>
      <c r="D1089" s="548"/>
      <c r="E1089" s="546" t="str">
        <f>IF(ProjeNo&gt;0,ProjeNo,"")</f>
        <v/>
      </c>
      <c r="F1089" s="547"/>
      <c r="G1089" s="547"/>
      <c r="H1089" s="547"/>
      <c r="I1089" s="547"/>
      <c r="J1089" s="548"/>
      <c r="K1089" s="2"/>
    </row>
    <row r="1090" spans="1:13" ht="45" customHeight="1" thickBot="1" x14ac:dyDescent="0.3">
      <c r="A1090" s="549" t="s">
        <v>168</v>
      </c>
      <c r="B1090" s="550"/>
      <c r="C1090" s="550"/>
      <c r="D1090" s="551"/>
      <c r="E1090" s="552" t="str">
        <f>IF(ProjeAdi&gt;0,ProjeAdi,"")</f>
        <v/>
      </c>
      <c r="F1090" s="553"/>
      <c r="G1090" s="553"/>
      <c r="H1090" s="553"/>
      <c r="I1090" s="553"/>
      <c r="J1090" s="554"/>
      <c r="K1090" s="2"/>
    </row>
    <row r="1091" spans="1:13" ht="30.2" customHeight="1" thickBot="1" x14ac:dyDescent="0.3">
      <c r="A1091" s="567" t="s">
        <v>142</v>
      </c>
      <c r="B1091" s="568"/>
      <c r="C1091" s="568"/>
      <c r="D1091" s="569"/>
      <c r="E1091" s="552" t="str">
        <f>IF($E$6&lt;&gt;"",$E$6,"")</f>
        <v/>
      </c>
      <c r="F1091" s="553"/>
      <c r="G1091" s="553"/>
      <c r="H1091" s="553"/>
      <c r="I1091" s="553"/>
      <c r="J1091" s="554"/>
      <c r="K1091" s="2"/>
    </row>
    <row r="1092" spans="1:13" s="47" customFormat="1" ht="37.15" customHeight="1" x14ac:dyDescent="0.25">
      <c r="A1092" s="543" t="s">
        <v>3</v>
      </c>
      <c r="B1092" s="543" t="s">
        <v>182</v>
      </c>
      <c r="C1092" s="543" t="s">
        <v>183</v>
      </c>
      <c r="D1092" s="543" t="s">
        <v>102</v>
      </c>
      <c r="E1092" s="543" t="s">
        <v>103</v>
      </c>
      <c r="F1092" s="543" t="s">
        <v>108</v>
      </c>
      <c r="G1092" s="543" t="s">
        <v>109</v>
      </c>
      <c r="H1092" s="543" t="s">
        <v>145</v>
      </c>
      <c r="I1092" s="573" t="s">
        <v>35</v>
      </c>
      <c r="J1092" s="573" t="s">
        <v>110</v>
      </c>
      <c r="K1092" s="63"/>
      <c r="L1092" s="71"/>
      <c r="M1092" s="71"/>
    </row>
    <row r="1093" spans="1:13" ht="18" customHeight="1" thickBot="1" x14ac:dyDescent="0.3">
      <c r="A1093" s="559"/>
      <c r="B1093" s="544"/>
      <c r="C1093" s="544"/>
      <c r="D1093" s="559"/>
      <c r="E1093" s="559"/>
      <c r="F1093" s="559"/>
      <c r="G1093" s="559"/>
      <c r="H1093" s="559"/>
      <c r="I1093" s="574"/>
      <c r="J1093" s="574"/>
      <c r="K1093" s="2"/>
    </row>
    <row r="1094" spans="1:13" ht="18" customHeight="1" x14ac:dyDescent="0.25">
      <c r="A1094" s="388">
        <v>621</v>
      </c>
      <c r="B1094" s="290"/>
      <c r="C1094" s="277"/>
      <c r="D1094" s="291"/>
      <c r="E1094" s="27"/>
      <c r="F1094" s="41"/>
      <c r="G1094" s="41"/>
      <c r="H1094" s="38"/>
      <c r="I1094" s="210" t="str">
        <f>IF(AND(G1094&lt;&gt;"",H1094&lt;&gt;"",J1094&lt;&gt;""),G1094*H1094,"")</f>
        <v/>
      </c>
      <c r="J1094" s="48"/>
      <c r="K1094" s="110" t="str">
        <f t="shared" ref="K1094:K1113" si="62">IF(AND(E1094&lt;&gt;"",J1094=""),"Stok Çıkış Tarihi Yazılmalıdır.","")</f>
        <v/>
      </c>
    </row>
    <row r="1095" spans="1:13" ht="18" customHeight="1" x14ac:dyDescent="0.25">
      <c r="A1095" s="390">
        <v>622</v>
      </c>
      <c r="B1095" s="292"/>
      <c r="C1095" s="278"/>
      <c r="D1095" s="293"/>
      <c r="E1095" s="19"/>
      <c r="F1095" s="20"/>
      <c r="G1095" s="20"/>
      <c r="H1095" s="43"/>
      <c r="I1095" s="219" t="str">
        <f t="shared" ref="I1095:I1113" si="63">IF(AND(G1095&lt;&gt;"",H1095&lt;&gt;"",J1095&lt;&gt;""),G1095*H1095,"")</f>
        <v/>
      </c>
      <c r="J1095" s="49"/>
      <c r="K1095" s="110" t="str">
        <f t="shared" si="62"/>
        <v/>
      </c>
    </row>
    <row r="1096" spans="1:13" ht="18" customHeight="1" x14ac:dyDescent="0.25">
      <c r="A1096" s="390">
        <v>623</v>
      </c>
      <c r="B1096" s="292"/>
      <c r="C1096" s="278"/>
      <c r="D1096" s="293"/>
      <c r="E1096" s="19"/>
      <c r="F1096" s="20"/>
      <c r="G1096" s="20"/>
      <c r="H1096" s="43"/>
      <c r="I1096" s="219" t="str">
        <f t="shared" si="63"/>
        <v/>
      </c>
      <c r="J1096" s="49"/>
      <c r="K1096" s="110" t="str">
        <f t="shared" si="62"/>
        <v/>
      </c>
    </row>
    <row r="1097" spans="1:13" ht="18" customHeight="1" x14ac:dyDescent="0.25">
      <c r="A1097" s="390">
        <v>624</v>
      </c>
      <c r="B1097" s="292"/>
      <c r="C1097" s="278"/>
      <c r="D1097" s="293"/>
      <c r="E1097" s="19"/>
      <c r="F1097" s="20"/>
      <c r="G1097" s="20"/>
      <c r="H1097" s="43"/>
      <c r="I1097" s="219" t="str">
        <f t="shared" si="63"/>
        <v/>
      </c>
      <c r="J1097" s="49"/>
      <c r="K1097" s="110" t="str">
        <f t="shared" si="62"/>
        <v/>
      </c>
    </row>
    <row r="1098" spans="1:13" ht="18" customHeight="1" x14ac:dyDescent="0.25">
      <c r="A1098" s="390">
        <v>625</v>
      </c>
      <c r="B1098" s="292"/>
      <c r="C1098" s="278"/>
      <c r="D1098" s="293"/>
      <c r="E1098" s="19"/>
      <c r="F1098" s="20"/>
      <c r="G1098" s="20"/>
      <c r="H1098" s="43"/>
      <c r="I1098" s="219" t="str">
        <f t="shared" si="63"/>
        <v/>
      </c>
      <c r="J1098" s="49"/>
      <c r="K1098" s="110" t="str">
        <f t="shared" si="62"/>
        <v/>
      </c>
    </row>
    <row r="1099" spans="1:13" ht="18" customHeight="1" x14ac:dyDescent="0.25">
      <c r="A1099" s="390">
        <v>626</v>
      </c>
      <c r="B1099" s="292"/>
      <c r="C1099" s="278"/>
      <c r="D1099" s="293"/>
      <c r="E1099" s="19"/>
      <c r="F1099" s="20"/>
      <c r="G1099" s="20"/>
      <c r="H1099" s="43"/>
      <c r="I1099" s="219" t="str">
        <f t="shared" si="63"/>
        <v/>
      </c>
      <c r="J1099" s="49"/>
      <c r="K1099" s="110" t="str">
        <f t="shared" si="62"/>
        <v/>
      </c>
    </row>
    <row r="1100" spans="1:13" ht="18" customHeight="1" x14ac:dyDescent="0.25">
      <c r="A1100" s="390">
        <v>627</v>
      </c>
      <c r="B1100" s="292"/>
      <c r="C1100" s="278"/>
      <c r="D1100" s="293"/>
      <c r="E1100" s="19"/>
      <c r="F1100" s="20"/>
      <c r="G1100" s="20"/>
      <c r="H1100" s="43"/>
      <c r="I1100" s="219" t="str">
        <f t="shared" si="63"/>
        <v/>
      </c>
      <c r="J1100" s="49"/>
      <c r="K1100" s="110" t="str">
        <f t="shared" si="62"/>
        <v/>
      </c>
    </row>
    <row r="1101" spans="1:13" ht="18" customHeight="1" x14ac:dyDescent="0.25">
      <c r="A1101" s="390">
        <v>628</v>
      </c>
      <c r="B1101" s="292"/>
      <c r="C1101" s="278"/>
      <c r="D1101" s="293"/>
      <c r="E1101" s="19"/>
      <c r="F1101" s="20"/>
      <c r="G1101" s="20"/>
      <c r="H1101" s="43"/>
      <c r="I1101" s="219" t="str">
        <f t="shared" si="63"/>
        <v/>
      </c>
      <c r="J1101" s="49"/>
      <c r="K1101" s="110" t="str">
        <f t="shared" si="62"/>
        <v/>
      </c>
    </row>
    <row r="1102" spans="1:13" ht="18" customHeight="1" x14ac:dyDescent="0.25">
      <c r="A1102" s="390">
        <v>629</v>
      </c>
      <c r="B1102" s="292"/>
      <c r="C1102" s="278"/>
      <c r="D1102" s="293"/>
      <c r="E1102" s="19"/>
      <c r="F1102" s="20"/>
      <c r="G1102" s="20"/>
      <c r="H1102" s="43"/>
      <c r="I1102" s="219" t="str">
        <f t="shared" si="63"/>
        <v/>
      </c>
      <c r="J1102" s="49"/>
      <c r="K1102" s="110" t="str">
        <f t="shared" si="62"/>
        <v/>
      </c>
    </row>
    <row r="1103" spans="1:13" ht="18" customHeight="1" x14ac:dyDescent="0.25">
      <c r="A1103" s="390">
        <v>630</v>
      </c>
      <c r="B1103" s="292"/>
      <c r="C1103" s="278"/>
      <c r="D1103" s="293"/>
      <c r="E1103" s="19"/>
      <c r="F1103" s="20"/>
      <c r="G1103" s="20"/>
      <c r="H1103" s="43"/>
      <c r="I1103" s="219" t="str">
        <f t="shared" si="63"/>
        <v/>
      </c>
      <c r="J1103" s="49"/>
      <c r="K1103" s="110" t="str">
        <f t="shared" si="62"/>
        <v/>
      </c>
    </row>
    <row r="1104" spans="1:13" ht="18" customHeight="1" x14ac:dyDescent="0.25">
      <c r="A1104" s="390">
        <v>631</v>
      </c>
      <c r="B1104" s="292"/>
      <c r="C1104" s="278"/>
      <c r="D1104" s="293"/>
      <c r="E1104" s="19"/>
      <c r="F1104" s="20"/>
      <c r="G1104" s="20"/>
      <c r="H1104" s="43"/>
      <c r="I1104" s="219" t="str">
        <f t="shared" si="63"/>
        <v/>
      </c>
      <c r="J1104" s="49"/>
      <c r="K1104" s="110" t="str">
        <f t="shared" si="62"/>
        <v/>
      </c>
    </row>
    <row r="1105" spans="1:12" ht="18" customHeight="1" x14ac:dyDescent="0.25">
      <c r="A1105" s="390">
        <v>632</v>
      </c>
      <c r="B1105" s="292"/>
      <c r="C1105" s="278"/>
      <c r="D1105" s="293"/>
      <c r="E1105" s="19"/>
      <c r="F1105" s="20"/>
      <c r="G1105" s="20"/>
      <c r="H1105" s="43"/>
      <c r="I1105" s="219" t="str">
        <f t="shared" si="63"/>
        <v/>
      </c>
      <c r="J1105" s="49"/>
      <c r="K1105" s="110" t="str">
        <f t="shared" si="62"/>
        <v/>
      </c>
    </row>
    <row r="1106" spans="1:12" ht="18" customHeight="1" x14ac:dyDescent="0.25">
      <c r="A1106" s="390">
        <v>633</v>
      </c>
      <c r="B1106" s="292"/>
      <c r="C1106" s="278"/>
      <c r="D1106" s="293"/>
      <c r="E1106" s="19"/>
      <c r="F1106" s="20"/>
      <c r="G1106" s="20"/>
      <c r="H1106" s="43"/>
      <c r="I1106" s="219" t="str">
        <f t="shared" si="63"/>
        <v/>
      </c>
      <c r="J1106" s="49"/>
      <c r="K1106" s="110" t="str">
        <f t="shared" si="62"/>
        <v/>
      </c>
    </row>
    <row r="1107" spans="1:12" ht="18" customHeight="1" x14ac:dyDescent="0.25">
      <c r="A1107" s="390">
        <v>634</v>
      </c>
      <c r="B1107" s="292"/>
      <c r="C1107" s="278"/>
      <c r="D1107" s="293"/>
      <c r="E1107" s="19"/>
      <c r="F1107" s="20"/>
      <c r="G1107" s="20"/>
      <c r="H1107" s="43"/>
      <c r="I1107" s="219" t="str">
        <f t="shared" si="63"/>
        <v/>
      </c>
      <c r="J1107" s="49"/>
      <c r="K1107" s="110" t="str">
        <f t="shared" si="62"/>
        <v/>
      </c>
    </row>
    <row r="1108" spans="1:12" ht="18" customHeight="1" x14ac:dyDescent="0.25">
      <c r="A1108" s="390">
        <v>635</v>
      </c>
      <c r="B1108" s="292"/>
      <c r="C1108" s="278"/>
      <c r="D1108" s="293"/>
      <c r="E1108" s="19"/>
      <c r="F1108" s="20"/>
      <c r="G1108" s="20"/>
      <c r="H1108" s="43"/>
      <c r="I1108" s="219" t="str">
        <f t="shared" si="63"/>
        <v/>
      </c>
      <c r="J1108" s="49"/>
      <c r="K1108" s="110" t="str">
        <f t="shared" si="62"/>
        <v/>
      </c>
    </row>
    <row r="1109" spans="1:12" ht="18" customHeight="1" x14ac:dyDescent="0.25">
      <c r="A1109" s="390">
        <v>636</v>
      </c>
      <c r="B1109" s="292"/>
      <c r="C1109" s="278"/>
      <c r="D1109" s="293"/>
      <c r="E1109" s="19"/>
      <c r="F1109" s="20"/>
      <c r="G1109" s="20"/>
      <c r="H1109" s="43"/>
      <c r="I1109" s="219" t="str">
        <f t="shared" si="63"/>
        <v/>
      </c>
      <c r="J1109" s="49"/>
      <c r="K1109" s="110" t="str">
        <f t="shared" si="62"/>
        <v/>
      </c>
    </row>
    <row r="1110" spans="1:12" ht="18" customHeight="1" x14ac:dyDescent="0.25">
      <c r="A1110" s="390">
        <v>637</v>
      </c>
      <c r="B1110" s="292"/>
      <c r="C1110" s="278"/>
      <c r="D1110" s="293"/>
      <c r="E1110" s="19"/>
      <c r="F1110" s="20"/>
      <c r="G1110" s="20"/>
      <c r="H1110" s="43"/>
      <c r="I1110" s="219" t="str">
        <f t="shared" si="63"/>
        <v/>
      </c>
      <c r="J1110" s="49"/>
      <c r="K1110" s="110" t="str">
        <f t="shared" si="62"/>
        <v/>
      </c>
    </row>
    <row r="1111" spans="1:12" ht="18" customHeight="1" x14ac:dyDescent="0.25">
      <c r="A1111" s="390">
        <v>638</v>
      </c>
      <c r="B1111" s="292"/>
      <c r="C1111" s="278"/>
      <c r="D1111" s="293"/>
      <c r="E1111" s="19"/>
      <c r="F1111" s="20"/>
      <c r="G1111" s="20"/>
      <c r="H1111" s="43"/>
      <c r="I1111" s="219" t="str">
        <f t="shared" si="63"/>
        <v/>
      </c>
      <c r="J1111" s="49"/>
      <c r="K1111" s="110" t="str">
        <f t="shared" si="62"/>
        <v/>
      </c>
    </row>
    <row r="1112" spans="1:12" ht="18" customHeight="1" x14ac:dyDescent="0.25">
      <c r="A1112" s="390">
        <v>639</v>
      </c>
      <c r="B1112" s="292"/>
      <c r="C1112" s="278"/>
      <c r="D1112" s="293"/>
      <c r="E1112" s="19"/>
      <c r="F1112" s="20"/>
      <c r="G1112" s="20"/>
      <c r="H1112" s="43"/>
      <c r="I1112" s="219" t="str">
        <f t="shared" si="63"/>
        <v/>
      </c>
      <c r="J1112" s="49"/>
      <c r="K1112" s="110" t="str">
        <f t="shared" si="62"/>
        <v/>
      </c>
    </row>
    <row r="1113" spans="1:12" ht="18" customHeight="1" thickBot="1" x14ac:dyDescent="0.3">
      <c r="A1113" s="391">
        <v>640</v>
      </c>
      <c r="B1113" s="294"/>
      <c r="C1113" s="279"/>
      <c r="D1113" s="295"/>
      <c r="E1113" s="21"/>
      <c r="F1113" s="22"/>
      <c r="G1113" s="22"/>
      <c r="H1113" s="45"/>
      <c r="I1113" s="220" t="str">
        <f t="shared" si="63"/>
        <v/>
      </c>
      <c r="J1113" s="50"/>
      <c r="K1113" s="110" t="str">
        <f t="shared" si="62"/>
        <v/>
      </c>
    </row>
    <row r="1114" spans="1:12" ht="18" customHeight="1" thickBot="1" x14ac:dyDescent="0.3">
      <c r="H1114" s="376" t="s">
        <v>128</v>
      </c>
      <c r="I1114" s="195">
        <f>IF(stok&lt;&gt;"",SUM(I1094:I1113)+I1079,0)</f>
        <v>0</v>
      </c>
      <c r="J1114" s="223"/>
      <c r="L1114" s="109">
        <f>IF(I1114&gt;I1079,ROW(A1120),0)</f>
        <v>0</v>
      </c>
    </row>
    <row r="1116" spans="1:12" ht="30.2" customHeight="1" x14ac:dyDescent="0.25">
      <c r="A1116" s="566" t="s">
        <v>139</v>
      </c>
      <c r="B1116" s="566"/>
      <c r="C1116" s="566"/>
      <c r="D1116" s="566"/>
      <c r="E1116" s="566"/>
      <c r="F1116" s="566"/>
      <c r="G1116" s="566"/>
      <c r="H1116" s="566"/>
      <c r="I1116" s="566"/>
      <c r="J1116" s="566"/>
    </row>
    <row r="1118" spans="1:12" ht="18.75" x14ac:dyDescent="0.3">
      <c r="A1118" s="352" t="s">
        <v>32</v>
      </c>
      <c r="B1118" s="233"/>
      <c r="C1118" s="233"/>
      <c r="D1118" s="354">
        <f ca="1">imzatarihi</f>
        <v>46091</v>
      </c>
      <c r="E1118" s="379" t="s">
        <v>33</v>
      </c>
      <c r="F1118" s="355" t="str">
        <f>IF(kurulusyetkilisi&gt;0,kurulusyetkilisi,"")</f>
        <v/>
      </c>
      <c r="I1118" s="46"/>
    </row>
    <row r="1119" spans="1:12" ht="18.75" x14ac:dyDescent="0.3">
      <c r="D1119" s="234"/>
      <c r="E1119" s="379" t="s">
        <v>34</v>
      </c>
      <c r="H1119" s="233"/>
      <c r="I1119" s="46"/>
    </row>
    <row r="1121" spans="1:13" x14ac:dyDescent="0.25">
      <c r="A1121" s="555" t="s">
        <v>107</v>
      </c>
      <c r="B1121" s="555"/>
      <c r="C1121" s="555"/>
      <c r="D1121" s="555"/>
      <c r="E1121" s="555"/>
      <c r="F1121" s="555"/>
      <c r="G1121" s="555"/>
      <c r="H1121" s="555"/>
      <c r="I1121" s="555"/>
      <c r="J1121" s="555"/>
      <c r="K1121" s="2"/>
    </row>
    <row r="1122" spans="1:13" x14ac:dyDescent="0.25">
      <c r="A1122" s="508" t="str">
        <f>IF(YilDonem&lt;&gt;"",CONCATENATE(YilDonem," dönemine aittir."),"")</f>
        <v/>
      </c>
      <c r="B1122" s="508"/>
      <c r="C1122" s="508"/>
      <c r="D1122" s="508"/>
      <c r="E1122" s="508"/>
      <c r="F1122" s="508"/>
      <c r="G1122" s="508"/>
      <c r="H1122" s="508"/>
      <c r="I1122" s="508"/>
      <c r="J1122" s="508"/>
      <c r="K1122" s="2"/>
    </row>
    <row r="1123" spans="1:13" ht="15.95" customHeight="1" thickBot="1" x14ac:dyDescent="0.3">
      <c r="A1123" s="545" t="s">
        <v>130</v>
      </c>
      <c r="B1123" s="545"/>
      <c r="C1123" s="545"/>
      <c r="D1123" s="545"/>
      <c r="E1123" s="545"/>
      <c r="F1123" s="545"/>
      <c r="G1123" s="545"/>
      <c r="H1123" s="545"/>
      <c r="I1123" s="545"/>
      <c r="J1123" s="545"/>
      <c r="K1123" s="2"/>
    </row>
    <row r="1124" spans="1:13" ht="31.7" customHeight="1" thickBot="1" x14ac:dyDescent="0.3">
      <c r="A1124" s="546" t="s">
        <v>167</v>
      </c>
      <c r="B1124" s="547"/>
      <c r="C1124" s="547"/>
      <c r="D1124" s="548"/>
      <c r="E1124" s="546" t="str">
        <f>IF(ProjeNo&gt;0,ProjeNo,"")</f>
        <v/>
      </c>
      <c r="F1124" s="547"/>
      <c r="G1124" s="547"/>
      <c r="H1124" s="547"/>
      <c r="I1124" s="547"/>
      <c r="J1124" s="548"/>
      <c r="K1124" s="2"/>
    </row>
    <row r="1125" spans="1:13" ht="45" customHeight="1" thickBot="1" x14ac:dyDescent="0.3">
      <c r="A1125" s="549" t="s">
        <v>168</v>
      </c>
      <c r="B1125" s="550"/>
      <c r="C1125" s="550"/>
      <c r="D1125" s="551"/>
      <c r="E1125" s="552" t="str">
        <f>IF(ProjeAdi&gt;0,ProjeAdi,"")</f>
        <v/>
      </c>
      <c r="F1125" s="553"/>
      <c r="G1125" s="553"/>
      <c r="H1125" s="553"/>
      <c r="I1125" s="553"/>
      <c r="J1125" s="554"/>
      <c r="K1125" s="2"/>
    </row>
    <row r="1126" spans="1:13" ht="30.2" customHeight="1" thickBot="1" x14ac:dyDescent="0.3">
      <c r="A1126" s="567" t="s">
        <v>142</v>
      </c>
      <c r="B1126" s="568"/>
      <c r="C1126" s="568"/>
      <c r="D1126" s="569"/>
      <c r="E1126" s="552" t="str">
        <f>IF($E$6&lt;&gt;"",$E$6,"")</f>
        <v/>
      </c>
      <c r="F1126" s="553"/>
      <c r="G1126" s="553"/>
      <c r="H1126" s="553"/>
      <c r="I1126" s="553"/>
      <c r="J1126" s="554"/>
      <c r="K1126" s="2"/>
    </row>
    <row r="1127" spans="1:13" s="47" customFormat="1" ht="37.15" customHeight="1" x14ac:dyDescent="0.25">
      <c r="A1127" s="543" t="s">
        <v>3</v>
      </c>
      <c r="B1127" s="543" t="s">
        <v>182</v>
      </c>
      <c r="C1127" s="543" t="s">
        <v>183</v>
      </c>
      <c r="D1127" s="543" t="s">
        <v>102</v>
      </c>
      <c r="E1127" s="543" t="s">
        <v>103</v>
      </c>
      <c r="F1127" s="543" t="s">
        <v>108</v>
      </c>
      <c r="G1127" s="543" t="s">
        <v>109</v>
      </c>
      <c r="H1127" s="543" t="s">
        <v>145</v>
      </c>
      <c r="I1127" s="573" t="s">
        <v>35</v>
      </c>
      <c r="J1127" s="573" t="s">
        <v>110</v>
      </c>
      <c r="K1127" s="63"/>
      <c r="L1127" s="71"/>
      <c r="M1127" s="71"/>
    </row>
    <row r="1128" spans="1:13" ht="18" customHeight="1" thickBot="1" x14ac:dyDescent="0.3">
      <c r="A1128" s="559"/>
      <c r="B1128" s="544"/>
      <c r="C1128" s="544"/>
      <c r="D1128" s="559"/>
      <c r="E1128" s="559"/>
      <c r="F1128" s="559"/>
      <c r="G1128" s="559"/>
      <c r="H1128" s="559"/>
      <c r="I1128" s="574"/>
      <c r="J1128" s="574"/>
      <c r="K1128" s="2"/>
    </row>
    <row r="1129" spans="1:13" ht="18" customHeight="1" x14ac:dyDescent="0.25">
      <c r="A1129" s="388">
        <v>641</v>
      </c>
      <c r="B1129" s="290"/>
      <c r="C1129" s="277"/>
      <c r="D1129" s="291"/>
      <c r="E1129" s="27"/>
      <c r="F1129" s="41"/>
      <c r="G1129" s="41"/>
      <c r="H1129" s="38"/>
      <c r="I1129" s="210" t="str">
        <f>IF(AND(G1129&lt;&gt;"",H1129&lt;&gt;"",J1129&lt;&gt;""),G1129*H1129,"")</f>
        <v/>
      </c>
      <c r="J1129" s="48"/>
      <c r="K1129" s="110" t="str">
        <f t="shared" ref="K1129:K1148" si="64">IF(AND(E1129&lt;&gt;"",J1129=""),"Stok Çıkış Tarihi Yazılmalıdır.","")</f>
        <v/>
      </c>
    </row>
    <row r="1130" spans="1:13" ht="18" customHeight="1" x14ac:dyDescent="0.25">
      <c r="A1130" s="390">
        <v>642</v>
      </c>
      <c r="B1130" s="292"/>
      <c r="C1130" s="278"/>
      <c r="D1130" s="293"/>
      <c r="E1130" s="19"/>
      <c r="F1130" s="20"/>
      <c r="G1130" s="20"/>
      <c r="H1130" s="43"/>
      <c r="I1130" s="219" t="str">
        <f t="shared" ref="I1130:I1148" si="65">IF(AND(G1130&lt;&gt;"",H1130&lt;&gt;"",J1130&lt;&gt;""),G1130*H1130,"")</f>
        <v/>
      </c>
      <c r="J1130" s="49"/>
      <c r="K1130" s="110" t="str">
        <f t="shared" si="64"/>
        <v/>
      </c>
    </row>
    <row r="1131" spans="1:13" ht="18" customHeight="1" x14ac:dyDescent="0.25">
      <c r="A1131" s="390">
        <v>643</v>
      </c>
      <c r="B1131" s="292"/>
      <c r="C1131" s="278"/>
      <c r="D1131" s="293"/>
      <c r="E1131" s="19"/>
      <c r="F1131" s="20"/>
      <c r="G1131" s="20"/>
      <c r="H1131" s="43"/>
      <c r="I1131" s="219" t="str">
        <f t="shared" si="65"/>
        <v/>
      </c>
      <c r="J1131" s="49"/>
      <c r="K1131" s="110" t="str">
        <f t="shared" si="64"/>
        <v/>
      </c>
    </row>
    <row r="1132" spans="1:13" ht="18" customHeight="1" x14ac:dyDescent="0.25">
      <c r="A1132" s="390">
        <v>644</v>
      </c>
      <c r="B1132" s="292"/>
      <c r="C1132" s="278"/>
      <c r="D1132" s="293"/>
      <c r="E1132" s="19"/>
      <c r="F1132" s="20"/>
      <c r="G1132" s="20"/>
      <c r="H1132" s="43"/>
      <c r="I1132" s="219" t="str">
        <f t="shared" si="65"/>
        <v/>
      </c>
      <c r="J1132" s="49"/>
      <c r="K1132" s="110" t="str">
        <f t="shared" si="64"/>
        <v/>
      </c>
    </row>
    <row r="1133" spans="1:13" ht="18" customHeight="1" x14ac:dyDescent="0.25">
      <c r="A1133" s="390">
        <v>645</v>
      </c>
      <c r="B1133" s="292"/>
      <c r="C1133" s="278"/>
      <c r="D1133" s="293"/>
      <c r="E1133" s="19"/>
      <c r="F1133" s="20"/>
      <c r="G1133" s="20"/>
      <c r="H1133" s="43"/>
      <c r="I1133" s="219" t="str">
        <f t="shared" si="65"/>
        <v/>
      </c>
      <c r="J1133" s="49"/>
      <c r="K1133" s="110" t="str">
        <f t="shared" si="64"/>
        <v/>
      </c>
    </row>
    <row r="1134" spans="1:13" ht="18" customHeight="1" x14ac:dyDescent="0.25">
      <c r="A1134" s="390">
        <v>646</v>
      </c>
      <c r="B1134" s="292"/>
      <c r="C1134" s="278"/>
      <c r="D1134" s="293"/>
      <c r="E1134" s="19"/>
      <c r="F1134" s="20"/>
      <c r="G1134" s="20"/>
      <c r="H1134" s="43"/>
      <c r="I1134" s="219" t="str">
        <f t="shared" si="65"/>
        <v/>
      </c>
      <c r="J1134" s="49"/>
      <c r="K1134" s="110" t="str">
        <f t="shared" si="64"/>
        <v/>
      </c>
    </row>
    <row r="1135" spans="1:13" ht="18" customHeight="1" x14ac:dyDescent="0.25">
      <c r="A1135" s="390">
        <v>647</v>
      </c>
      <c r="B1135" s="292"/>
      <c r="C1135" s="278"/>
      <c r="D1135" s="293"/>
      <c r="E1135" s="19"/>
      <c r="F1135" s="20"/>
      <c r="G1135" s="20"/>
      <c r="H1135" s="43"/>
      <c r="I1135" s="219" t="str">
        <f t="shared" si="65"/>
        <v/>
      </c>
      <c r="J1135" s="49"/>
      <c r="K1135" s="110" t="str">
        <f t="shared" si="64"/>
        <v/>
      </c>
    </row>
    <row r="1136" spans="1:13" ht="18" customHeight="1" x14ac:dyDescent="0.25">
      <c r="A1136" s="390">
        <v>648</v>
      </c>
      <c r="B1136" s="292"/>
      <c r="C1136" s="278"/>
      <c r="D1136" s="293"/>
      <c r="E1136" s="19"/>
      <c r="F1136" s="20"/>
      <c r="G1136" s="20"/>
      <c r="H1136" s="43"/>
      <c r="I1136" s="219" t="str">
        <f t="shared" si="65"/>
        <v/>
      </c>
      <c r="J1136" s="49"/>
      <c r="K1136" s="110" t="str">
        <f t="shared" si="64"/>
        <v/>
      </c>
    </row>
    <row r="1137" spans="1:12" ht="18" customHeight="1" x14ac:dyDescent="0.25">
      <c r="A1137" s="390">
        <v>649</v>
      </c>
      <c r="B1137" s="292"/>
      <c r="C1137" s="278"/>
      <c r="D1137" s="293"/>
      <c r="E1137" s="19"/>
      <c r="F1137" s="20"/>
      <c r="G1137" s="20"/>
      <c r="H1137" s="43"/>
      <c r="I1137" s="219" t="str">
        <f t="shared" si="65"/>
        <v/>
      </c>
      <c r="J1137" s="49"/>
      <c r="K1137" s="110" t="str">
        <f t="shared" si="64"/>
        <v/>
      </c>
    </row>
    <row r="1138" spans="1:12" ht="18" customHeight="1" x14ac:dyDescent="0.25">
      <c r="A1138" s="390">
        <v>650</v>
      </c>
      <c r="B1138" s="292"/>
      <c r="C1138" s="278"/>
      <c r="D1138" s="293"/>
      <c r="E1138" s="19"/>
      <c r="F1138" s="20"/>
      <c r="G1138" s="20"/>
      <c r="H1138" s="43"/>
      <c r="I1138" s="219" t="str">
        <f t="shared" si="65"/>
        <v/>
      </c>
      <c r="J1138" s="49"/>
      <c r="K1138" s="110" t="str">
        <f t="shared" si="64"/>
        <v/>
      </c>
    </row>
    <row r="1139" spans="1:12" ht="18" customHeight="1" x14ac:dyDescent="0.25">
      <c r="A1139" s="390">
        <v>651</v>
      </c>
      <c r="B1139" s="292"/>
      <c r="C1139" s="278"/>
      <c r="D1139" s="293"/>
      <c r="E1139" s="19"/>
      <c r="F1139" s="20"/>
      <c r="G1139" s="20"/>
      <c r="H1139" s="43"/>
      <c r="I1139" s="219" t="str">
        <f t="shared" si="65"/>
        <v/>
      </c>
      <c r="J1139" s="49"/>
      <c r="K1139" s="110" t="str">
        <f t="shared" si="64"/>
        <v/>
      </c>
    </row>
    <row r="1140" spans="1:12" ht="18" customHeight="1" x14ac:dyDescent="0.25">
      <c r="A1140" s="390">
        <v>652</v>
      </c>
      <c r="B1140" s="292"/>
      <c r="C1140" s="278"/>
      <c r="D1140" s="293"/>
      <c r="E1140" s="19"/>
      <c r="F1140" s="20"/>
      <c r="G1140" s="20"/>
      <c r="H1140" s="43"/>
      <c r="I1140" s="219" t="str">
        <f t="shared" si="65"/>
        <v/>
      </c>
      <c r="J1140" s="49"/>
      <c r="K1140" s="110" t="str">
        <f t="shared" si="64"/>
        <v/>
      </c>
    </row>
    <row r="1141" spans="1:12" ht="18" customHeight="1" x14ac:dyDescent="0.25">
      <c r="A1141" s="390">
        <v>653</v>
      </c>
      <c r="B1141" s="292"/>
      <c r="C1141" s="278"/>
      <c r="D1141" s="293"/>
      <c r="E1141" s="19"/>
      <c r="F1141" s="20"/>
      <c r="G1141" s="20"/>
      <c r="H1141" s="43"/>
      <c r="I1141" s="219" t="str">
        <f t="shared" si="65"/>
        <v/>
      </c>
      <c r="J1141" s="49"/>
      <c r="K1141" s="110" t="str">
        <f t="shared" si="64"/>
        <v/>
      </c>
    </row>
    <row r="1142" spans="1:12" ht="18" customHeight="1" x14ac:dyDescent="0.25">
      <c r="A1142" s="390">
        <v>654</v>
      </c>
      <c r="B1142" s="292"/>
      <c r="C1142" s="278"/>
      <c r="D1142" s="293"/>
      <c r="E1142" s="19"/>
      <c r="F1142" s="20"/>
      <c r="G1142" s="20"/>
      <c r="H1142" s="43"/>
      <c r="I1142" s="219" t="str">
        <f t="shared" si="65"/>
        <v/>
      </c>
      <c r="J1142" s="49"/>
      <c r="K1142" s="110" t="str">
        <f t="shared" si="64"/>
        <v/>
      </c>
    </row>
    <row r="1143" spans="1:12" ht="18" customHeight="1" x14ac:dyDescent="0.25">
      <c r="A1143" s="390">
        <v>655</v>
      </c>
      <c r="B1143" s="292"/>
      <c r="C1143" s="278"/>
      <c r="D1143" s="293"/>
      <c r="E1143" s="19"/>
      <c r="F1143" s="20"/>
      <c r="G1143" s="20"/>
      <c r="H1143" s="43"/>
      <c r="I1143" s="219" t="str">
        <f t="shared" si="65"/>
        <v/>
      </c>
      <c r="J1143" s="49"/>
      <c r="K1143" s="110" t="str">
        <f t="shared" si="64"/>
        <v/>
      </c>
    </row>
    <row r="1144" spans="1:12" ht="18" customHeight="1" x14ac:dyDescent="0.25">
      <c r="A1144" s="390">
        <v>656</v>
      </c>
      <c r="B1144" s="292"/>
      <c r="C1144" s="278"/>
      <c r="D1144" s="293"/>
      <c r="E1144" s="19"/>
      <c r="F1144" s="20"/>
      <c r="G1144" s="20"/>
      <c r="H1144" s="43"/>
      <c r="I1144" s="219" t="str">
        <f t="shared" si="65"/>
        <v/>
      </c>
      <c r="J1144" s="49"/>
      <c r="K1144" s="110" t="str">
        <f t="shared" si="64"/>
        <v/>
      </c>
    </row>
    <row r="1145" spans="1:12" ht="18" customHeight="1" x14ac:dyDescent="0.25">
      <c r="A1145" s="390">
        <v>657</v>
      </c>
      <c r="B1145" s="292"/>
      <c r="C1145" s="278"/>
      <c r="D1145" s="293"/>
      <c r="E1145" s="19"/>
      <c r="F1145" s="20"/>
      <c r="G1145" s="20"/>
      <c r="H1145" s="43"/>
      <c r="I1145" s="219" t="str">
        <f t="shared" si="65"/>
        <v/>
      </c>
      <c r="J1145" s="49"/>
      <c r="K1145" s="110" t="str">
        <f t="shared" si="64"/>
        <v/>
      </c>
    </row>
    <row r="1146" spans="1:12" ht="18" customHeight="1" x14ac:dyDescent="0.25">
      <c r="A1146" s="390">
        <v>658</v>
      </c>
      <c r="B1146" s="292"/>
      <c r="C1146" s="278"/>
      <c r="D1146" s="293"/>
      <c r="E1146" s="19"/>
      <c r="F1146" s="20"/>
      <c r="G1146" s="20"/>
      <c r="H1146" s="43"/>
      <c r="I1146" s="219" t="str">
        <f t="shared" si="65"/>
        <v/>
      </c>
      <c r="J1146" s="49"/>
      <c r="K1146" s="110" t="str">
        <f t="shared" si="64"/>
        <v/>
      </c>
    </row>
    <row r="1147" spans="1:12" ht="18" customHeight="1" x14ac:dyDescent="0.25">
      <c r="A1147" s="390">
        <v>659</v>
      </c>
      <c r="B1147" s="292"/>
      <c r="C1147" s="278"/>
      <c r="D1147" s="293"/>
      <c r="E1147" s="19"/>
      <c r="F1147" s="20"/>
      <c r="G1147" s="20"/>
      <c r="H1147" s="43"/>
      <c r="I1147" s="219" t="str">
        <f t="shared" si="65"/>
        <v/>
      </c>
      <c r="J1147" s="49"/>
      <c r="K1147" s="110" t="str">
        <f t="shared" si="64"/>
        <v/>
      </c>
    </row>
    <row r="1148" spans="1:12" ht="18" customHeight="1" thickBot="1" x14ac:dyDescent="0.3">
      <c r="A1148" s="391">
        <v>660</v>
      </c>
      <c r="B1148" s="294"/>
      <c r="C1148" s="279"/>
      <c r="D1148" s="295"/>
      <c r="E1148" s="21"/>
      <c r="F1148" s="22"/>
      <c r="G1148" s="22"/>
      <c r="H1148" s="45"/>
      <c r="I1148" s="220" t="str">
        <f t="shared" si="65"/>
        <v/>
      </c>
      <c r="J1148" s="50"/>
      <c r="K1148" s="110" t="str">
        <f t="shared" si="64"/>
        <v/>
      </c>
    </row>
    <row r="1149" spans="1:12" ht="18" customHeight="1" thickBot="1" x14ac:dyDescent="0.3">
      <c r="H1149" s="376" t="s">
        <v>128</v>
      </c>
      <c r="I1149" s="195">
        <f>IF(stok&lt;&gt;"",SUM(I1129:I1148)+I1114,0)</f>
        <v>0</v>
      </c>
      <c r="J1149" s="223"/>
      <c r="L1149" s="109">
        <f>IF(I1149&gt;I1114,ROW(A1155),0)</f>
        <v>0</v>
      </c>
    </row>
    <row r="1151" spans="1:12" ht="30.2" customHeight="1" x14ac:dyDescent="0.25">
      <c r="A1151" s="566" t="s">
        <v>139</v>
      </c>
      <c r="B1151" s="566"/>
      <c r="C1151" s="566"/>
      <c r="D1151" s="566"/>
      <c r="E1151" s="566"/>
      <c r="F1151" s="566"/>
      <c r="G1151" s="566"/>
      <c r="H1151" s="566"/>
      <c r="I1151" s="566"/>
      <c r="J1151" s="566"/>
    </row>
    <row r="1153" spans="1:13" ht="18.75" x14ac:dyDescent="0.3">
      <c r="A1153" s="352" t="s">
        <v>32</v>
      </c>
      <c r="B1153" s="233"/>
      <c r="C1153" s="233"/>
      <c r="D1153" s="354">
        <f ca="1">imzatarihi</f>
        <v>46091</v>
      </c>
      <c r="E1153" s="379" t="s">
        <v>33</v>
      </c>
      <c r="F1153" s="355" t="str">
        <f>IF(kurulusyetkilisi&gt;0,kurulusyetkilisi,"")</f>
        <v/>
      </c>
      <c r="I1153" s="46"/>
    </row>
    <row r="1154" spans="1:13" ht="18.75" x14ac:dyDescent="0.3">
      <c r="D1154" s="234"/>
      <c r="E1154" s="379" t="s">
        <v>34</v>
      </c>
      <c r="H1154" s="233"/>
      <c r="I1154" s="46"/>
    </row>
    <row r="1156" spans="1:13" x14ac:dyDescent="0.25">
      <c r="A1156" s="555" t="s">
        <v>107</v>
      </c>
      <c r="B1156" s="555"/>
      <c r="C1156" s="555"/>
      <c r="D1156" s="555"/>
      <c r="E1156" s="555"/>
      <c r="F1156" s="555"/>
      <c r="G1156" s="555"/>
      <c r="H1156" s="555"/>
      <c r="I1156" s="555"/>
      <c r="J1156" s="555"/>
      <c r="K1156" s="2"/>
    </row>
    <row r="1157" spans="1:13" x14ac:dyDescent="0.25">
      <c r="A1157" s="508" t="str">
        <f>IF(YilDonem&lt;&gt;"",CONCATENATE(YilDonem," dönemine aittir."),"")</f>
        <v/>
      </c>
      <c r="B1157" s="508"/>
      <c r="C1157" s="508"/>
      <c r="D1157" s="508"/>
      <c r="E1157" s="508"/>
      <c r="F1157" s="508"/>
      <c r="G1157" s="508"/>
      <c r="H1157" s="508"/>
      <c r="I1157" s="508"/>
      <c r="J1157" s="508"/>
      <c r="K1157" s="2"/>
    </row>
    <row r="1158" spans="1:13" ht="15.95" customHeight="1" thickBot="1" x14ac:dyDescent="0.3">
      <c r="A1158" s="545" t="s">
        <v>130</v>
      </c>
      <c r="B1158" s="545"/>
      <c r="C1158" s="545"/>
      <c r="D1158" s="545"/>
      <c r="E1158" s="545"/>
      <c r="F1158" s="545"/>
      <c r="G1158" s="545"/>
      <c r="H1158" s="545"/>
      <c r="I1158" s="545"/>
      <c r="J1158" s="545"/>
      <c r="K1158" s="2"/>
    </row>
    <row r="1159" spans="1:13" ht="31.7" customHeight="1" thickBot="1" x14ac:dyDescent="0.3">
      <c r="A1159" s="546" t="s">
        <v>167</v>
      </c>
      <c r="B1159" s="547"/>
      <c r="C1159" s="547"/>
      <c r="D1159" s="548"/>
      <c r="E1159" s="546" t="str">
        <f>IF(ProjeNo&gt;0,ProjeNo,"")</f>
        <v/>
      </c>
      <c r="F1159" s="547"/>
      <c r="G1159" s="547"/>
      <c r="H1159" s="547"/>
      <c r="I1159" s="547"/>
      <c r="J1159" s="548"/>
      <c r="K1159" s="2"/>
    </row>
    <row r="1160" spans="1:13" ht="45" customHeight="1" thickBot="1" x14ac:dyDescent="0.3">
      <c r="A1160" s="549" t="s">
        <v>168</v>
      </c>
      <c r="B1160" s="550"/>
      <c r="C1160" s="550"/>
      <c r="D1160" s="551"/>
      <c r="E1160" s="552" t="str">
        <f>IF(ProjeAdi&gt;0,ProjeAdi,"")</f>
        <v/>
      </c>
      <c r="F1160" s="553"/>
      <c r="G1160" s="553"/>
      <c r="H1160" s="553"/>
      <c r="I1160" s="553"/>
      <c r="J1160" s="554"/>
      <c r="K1160" s="2"/>
    </row>
    <row r="1161" spans="1:13" ht="30.2" customHeight="1" thickBot="1" x14ac:dyDescent="0.3">
      <c r="A1161" s="567" t="s">
        <v>142</v>
      </c>
      <c r="B1161" s="568"/>
      <c r="C1161" s="568"/>
      <c r="D1161" s="569"/>
      <c r="E1161" s="552" t="str">
        <f>IF($E$6&lt;&gt;"",$E$6,"")</f>
        <v/>
      </c>
      <c r="F1161" s="553"/>
      <c r="G1161" s="553"/>
      <c r="H1161" s="553"/>
      <c r="I1161" s="553"/>
      <c r="J1161" s="554"/>
      <c r="K1161" s="2"/>
    </row>
    <row r="1162" spans="1:13" s="47" customFormat="1" ht="37.15" customHeight="1" x14ac:dyDescent="0.25">
      <c r="A1162" s="543" t="s">
        <v>3</v>
      </c>
      <c r="B1162" s="543" t="s">
        <v>182</v>
      </c>
      <c r="C1162" s="543" t="s">
        <v>183</v>
      </c>
      <c r="D1162" s="543" t="s">
        <v>102</v>
      </c>
      <c r="E1162" s="543" t="s">
        <v>103</v>
      </c>
      <c r="F1162" s="543" t="s">
        <v>108</v>
      </c>
      <c r="G1162" s="543" t="s">
        <v>109</v>
      </c>
      <c r="H1162" s="543" t="s">
        <v>145</v>
      </c>
      <c r="I1162" s="573" t="s">
        <v>35</v>
      </c>
      <c r="J1162" s="573" t="s">
        <v>110</v>
      </c>
      <c r="K1162" s="63"/>
      <c r="L1162" s="71"/>
      <c r="M1162" s="71"/>
    </row>
    <row r="1163" spans="1:13" ht="18" customHeight="1" thickBot="1" x14ac:dyDescent="0.3">
      <c r="A1163" s="559"/>
      <c r="B1163" s="544"/>
      <c r="C1163" s="544"/>
      <c r="D1163" s="559"/>
      <c r="E1163" s="559"/>
      <c r="F1163" s="559"/>
      <c r="G1163" s="559"/>
      <c r="H1163" s="559"/>
      <c r="I1163" s="574"/>
      <c r="J1163" s="574"/>
      <c r="K1163" s="2"/>
    </row>
    <row r="1164" spans="1:13" ht="18" customHeight="1" x14ac:dyDescent="0.25">
      <c r="A1164" s="388">
        <v>661</v>
      </c>
      <c r="B1164" s="290"/>
      <c r="C1164" s="277"/>
      <c r="D1164" s="291"/>
      <c r="E1164" s="27"/>
      <c r="F1164" s="41"/>
      <c r="G1164" s="41"/>
      <c r="H1164" s="38"/>
      <c r="I1164" s="210" t="str">
        <f>IF(AND(G1164&lt;&gt;"",H1164&lt;&gt;"",J1164&lt;&gt;""),G1164*H1164,"")</f>
        <v/>
      </c>
      <c r="J1164" s="48"/>
      <c r="K1164" s="110" t="str">
        <f t="shared" ref="K1164:K1183" si="66">IF(AND(E1164&lt;&gt;"",J1164=""),"Stok Çıkış Tarihi Yazılmalıdır.","")</f>
        <v/>
      </c>
    </row>
    <row r="1165" spans="1:13" ht="18" customHeight="1" x14ac:dyDescent="0.25">
      <c r="A1165" s="390">
        <v>662</v>
      </c>
      <c r="B1165" s="292"/>
      <c r="C1165" s="278"/>
      <c r="D1165" s="293"/>
      <c r="E1165" s="19"/>
      <c r="F1165" s="20"/>
      <c r="G1165" s="20"/>
      <c r="H1165" s="43"/>
      <c r="I1165" s="219" t="str">
        <f t="shared" ref="I1165:I1183" si="67">IF(AND(G1165&lt;&gt;"",H1165&lt;&gt;"",J1165&lt;&gt;""),G1165*H1165,"")</f>
        <v/>
      </c>
      <c r="J1165" s="49"/>
      <c r="K1165" s="110" t="str">
        <f t="shared" si="66"/>
        <v/>
      </c>
    </row>
    <row r="1166" spans="1:13" ht="18" customHeight="1" x14ac:dyDescent="0.25">
      <c r="A1166" s="390">
        <v>663</v>
      </c>
      <c r="B1166" s="292"/>
      <c r="C1166" s="278"/>
      <c r="D1166" s="293"/>
      <c r="E1166" s="19"/>
      <c r="F1166" s="20"/>
      <c r="G1166" s="20"/>
      <c r="H1166" s="43"/>
      <c r="I1166" s="219" t="str">
        <f t="shared" si="67"/>
        <v/>
      </c>
      <c r="J1166" s="49"/>
      <c r="K1166" s="110" t="str">
        <f t="shared" si="66"/>
        <v/>
      </c>
    </row>
    <row r="1167" spans="1:13" ht="18" customHeight="1" x14ac:dyDescent="0.25">
      <c r="A1167" s="390">
        <v>664</v>
      </c>
      <c r="B1167" s="292"/>
      <c r="C1167" s="278"/>
      <c r="D1167" s="293"/>
      <c r="E1167" s="19"/>
      <c r="F1167" s="20"/>
      <c r="G1167" s="20"/>
      <c r="H1167" s="43"/>
      <c r="I1167" s="219" t="str">
        <f t="shared" si="67"/>
        <v/>
      </c>
      <c r="J1167" s="49"/>
      <c r="K1167" s="110" t="str">
        <f t="shared" si="66"/>
        <v/>
      </c>
    </row>
    <row r="1168" spans="1:13" ht="18" customHeight="1" x14ac:dyDescent="0.25">
      <c r="A1168" s="390">
        <v>665</v>
      </c>
      <c r="B1168" s="292"/>
      <c r="C1168" s="278"/>
      <c r="D1168" s="293"/>
      <c r="E1168" s="19"/>
      <c r="F1168" s="20"/>
      <c r="G1168" s="20"/>
      <c r="H1168" s="43"/>
      <c r="I1168" s="219" t="str">
        <f t="shared" si="67"/>
        <v/>
      </c>
      <c r="J1168" s="49"/>
      <c r="K1168" s="110" t="str">
        <f t="shared" si="66"/>
        <v/>
      </c>
    </row>
    <row r="1169" spans="1:12" ht="18" customHeight="1" x14ac:dyDescent="0.25">
      <c r="A1169" s="390">
        <v>666</v>
      </c>
      <c r="B1169" s="292"/>
      <c r="C1169" s="278"/>
      <c r="D1169" s="293"/>
      <c r="E1169" s="19"/>
      <c r="F1169" s="20"/>
      <c r="G1169" s="20"/>
      <c r="H1169" s="43"/>
      <c r="I1169" s="219" t="str">
        <f t="shared" si="67"/>
        <v/>
      </c>
      <c r="J1169" s="49"/>
      <c r="K1169" s="110" t="str">
        <f t="shared" si="66"/>
        <v/>
      </c>
    </row>
    <row r="1170" spans="1:12" ht="18" customHeight="1" x14ac:dyDescent="0.25">
      <c r="A1170" s="390">
        <v>667</v>
      </c>
      <c r="B1170" s="292"/>
      <c r="C1170" s="278"/>
      <c r="D1170" s="293"/>
      <c r="E1170" s="19"/>
      <c r="F1170" s="20"/>
      <c r="G1170" s="20"/>
      <c r="H1170" s="43"/>
      <c r="I1170" s="219" t="str">
        <f t="shared" si="67"/>
        <v/>
      </c>
      <c r="J1170" s="49"/>
      <c r="K1170" s="110" t="str">
        <f t="shared" si="66"/>
        <v/>
      </c>
    </row>
    <row r="1171" spans="1:12" ht="18" customHeight="1" x14ac:dyDescent="0.25">
      <c r="A1171" s="390">
        <v>668</v>
      </c>
      <c r="B1171" s="292"/>
      <c r="C1171" s="278"/>
      <c r="D1171" s="293"/>
      <c r="E1171" s="19"/>
      <c r="F1171" s="20"/>
      <c r="G1171" s="20"/>
      <c r="H1171" s="43"/>
      <c r="I1171" s="219" t="str">
        <f t="shared" si="67"/>
        <v/>
      </c>
      <c r="J1171" s="49"/>
      <c r="K1171" s="110" t="str">
        <f t="shared" si="66"/>
        <v/>
      </c>
    </row>
    <row r="1172" spans="1:12" ht="18" customHeight="1" x14ac:dyDescent="0.25">
      <c r="A1172" s="390">
        <v>669</v>
      </c>
      <c r="B1172" s="292"/>
      <c r="C1172" s="278"/>
      <c r="D1172" s="293"/>
      <c r="E1172" s="19"/>
      <c r="F1172" s="20"/>
      <c r="G1172" s="20"/>
      <c r="H1172" s="43"/>
      <c r="I1172" s="219" t="str">
        <f t="shared" si="67"/>
        <v/>
      </c>
      <c r="J1172" s="49"/>
      <c r="K1172" s="110" t="str">
        <f t="shared" si="66"/>
        <v/>
      </c>
    </row>
    <row r="1173" spans="1:12" ht="18" customHeight="1" x14ac:dyDescent="0.25">
      <c r="A1173" s="390">
        <v>670</v>
      </c>
      <c r="B1173" s="292"/>
      <c r="C1173" s="278"/>
      <c r="D1173" s="293"/>
      <c r="E1173" s="19"/>
      <c r="F1173" s="20"/>
      <c r="G1173" s="20"/>
      <c r="H1173" s="43"/>
      <c r="I1173" s="219" t="str">
        <f t="shared" si="67"/>
        <v/>
      </c>
      <c r="J1173" s="49"/>
      <c r="K1173" s="110" t="str">
        <f t="shared" si="66"/>
        <v/>
      </c>
    </row>
    <row r="1174" spans="1:12" ht="18" customHeight="1" x14ac:dyDescent="0.25">
      <c r="A1174" s="390">
        <v>671</v>
      </c>
      <c r="B1174" s="292"/>
      <c r="C1174" s="278"/>
      <c r="D1174" s="293"/>
      <c r="E1174" s="19"/>
      <c r="F1174" s="20"/>
      <c r="G1174" s="20"/>
      <c r="H1174" s="43"/>
      <c r="I1174" s="219" t="str">
        <f t="shared" si="67"/>
        <v/>
      </c>
      <c r="J1174" s="49"/>
      <c r="K1174" s="110" t="str">
        <f t="shared" si="66"/>
        <v/>
      </c>
    </row>
    <row r="1175" spans="1:12" ht="18" customHeight="1" x14ac:dyDescent="0.25">
      <c r="A1175" s="390">
        <v>672</v>
      </c>
      <c r="B1175" s="292"/>
      <c r="C1175" s="278"/>
      <c r="D1175" s="293"/>
      <c r="E1175" s="19"/>
      <c r="F1175" s="20"/>
      <c r="G1175" s="20"/>
      <c r="H1175" s="43"/>
      <c r="I1175" s="219" t="str">
        <f t="shared" si="67"/>
        <v/>
      </c>
      <c r="J1175" s="49"/>
      <c r="K1175" s="110" t="str">
        <f t="shared" si="66"/>
        <v/>
      </c>
    </row>
    <row r="1176" spans="1:12" ht="18" customHeight="1" x14ac:dyDescent="0.25">
      <c r="A1176" s="390">
        <v>673</v>
      </c>
      <c r="B1176" s="292"/>
      <c r="C1176" s="278"/>
      <c r="D1176" s="293"/>
      <c r="E1176" s="19"/>
      <c r="F1176" s="20"/>
      <c r="G1176" s="20"/>
      <c r="H1176" s="43"/>
      <c r="I1176" s="219" t="str">
        <f t="shared" si="67"/>
        <v/>
      </c>
      <c r="J1176" s="49"/>
      <c r="K1176" s="110" t="str">
        <f t="shared" si="66"/>
        <v/>
      </c>
    </row>
    <row r="1177" spans="1:12" ht="18" customHeight="1" x14ac:dyDescent="0.25">
      <c r="A1177" s="390">
        <v>674</v>
      </c>
      <c r="B1177" s="292"/>
      <c r="C1177" s="278"/>
      <c r="D1177" s="293"/>
      <c r="E1177" s="19"/>
      <c r="F1177" s="20"/>
      <c r="G1177" s="20"/>
      <c r="H1177" s="43"/>
      <c r="I1177" s="219" t="str">
        <f t="shared" si="67"/>
        <v/>
      </c>
      <c r="J1177" s="49"/>
      <c r="K1177" s="110" t="str">
        <f t="shared" si="66"/>
        <v/>
      </c>
    </row>
    <row r="1178" spans="1:12" ht="18" customHeight="1" x14ac:dyDescent="0.25">
      <c r="A1178" s="390">
        <v>675</v>
      </c>
      <c r="B1178" s="292"/>
      <c r="C1178" s="278"/>
      <c r="D1178" s="293"/>
      <c r="E1178" s="19"/>
      <c r="F1178" s="20"/>
      <c r="G1178" s="20"/>
      <c r="H1178" s="43"/>
      <c r="I1178" s="219" t="str">
        <f t="shared" si="67"/>
        <v/>
      </c>
      <c r="J1178" s="49"/>
      <c r="K1178" s="110" t="str">
        <f t="shared" si="66"/>
        <v/>
      </c>
    </row>
    <row r="1179" spans="1:12" ht="18" customHeight="1" x14ac:dyDescent="0.25">
      <c r="A1179" s="390">
        <v>676</v>
      </c>
      <c r="B1179" s="292"/>
      <c r="C1179" s="278"/>
      <c r="D1179" s="293"/>
      <c r="E1179" s="19"/>
      <c r="F1179" s="20"/>
      <c r="G1179" s="20"/>
      <c r="H1179" s="43"/>
      <c r="I1179" s="219" t="str">
        <f t="shared" si="67"/>
        <v/>
      </c>
      <c r="J1179" s="49"/>
      <c r="K1179" s="110" t="str">
        <f t="shared" si="66"/>
        <v/>
      </c>
    </row>
    <row r="1180" spans="1:12" ht="18" customHeight="1" x14ac:dyDescent="0.25">
      <c r="A1180" s="390">
        <v>677</v>
      </c>
      <c r="B1180" s="292"/>
      <c r="C1180" s="278"/>
      <c r="D1180" s="293"/>
      <c r="E1180" s="19"/>
      <c r="F1180" s="20"/>
      <c r="G1180" s="20"/>
      <c r="H1180" s="43"/>
      <c r="I1180" s="219" t="str">
        <f t="shared" si="67"/>
        <v/>
      </c>
      <c r="J1180" s="49"/>
      <c r="K1180" s="110" t="str">
        <f t="shared" si="66"/>
        <v/>
      </c>
    </row>
    <row r="1181" spans="1:12" ht="18" customHeight="1" x14ac:dyDescent="0.25">
      <c r="A1181" s="390">
        <v>678</v>
      </c>
      <c r="B1181" s="292"/>
      <c r="C1181" s="278"/>
      <c r="D1181" s="293"/>
      <c r="E1181" s="19"/>
      <c r="F1181" s="20"/>
      <c r="G1181" s="20"/>
      <c r="H1181" s="43"/>
      <c r="I1181" s="219" t="str">
        <f t="shared" si="67"/>
        <v/>
      </c>
      <c r="J1181" s="49"/>
      <c r="K1181" s="110" t="str">
        <f t="shared" si="66"/>
        <v/>
      </c>
    </row>
    <row r="1182" spans="1:12" ht="18" customHeight="1" x14ac:dyDescent="0.25">
      <c r="A1182" s="390">
        <v>679</v>
      </c>
      <c r="B1182" s="292"/>
      <c r="C1182" s="278"/>
      <c r="D1182" s="293"/>
      <c r="E1182" s="19"/>
      <c r="F1182" s="20"/>
      <c r="G1182" s="20"/>
      <c r="H1182" s="43"/>
      <c r="I1182" s="219" t="str">
        <f t="shared" si="67"/>
        <v/>
      </c>
      <c r="J1182" s="49"/>
      <c r="K1182" s="110" t="str">
        <f t="shared" si="66"/>
        <v/>
      </c>
    </row>
    <row r="1183" spans="1:12" ht="18" customHeight="1" thickBot="1" x14ac:dyDescent="0.3">
      <c r="A1183" s="391">
        <v>680</v>
      </c>
      <c r="B1183" s="294"/>
      <c r="C1183" s="279"/>
      <c r="D1183" s="295"/>
      <c r="E1183" s="21"/>
      <c r="F1183" s="22"/>
      <c r="G1183" s="22"/>
      <c r="H1183" s="45"/>
      <c r="I1183" s="220" t="str">
        <f t="shared" si="67"/>
        <v/>
      </c>
      <c r="J1183" s="50"/>
      <c r="K1183" s="110" t="str">
        <f t="shared" si="66"/>
        <v/>
      </c>
    </row>
    <row r="1184" spans="1:12" ht="18" customHeight="1" thickBot="1" x14ac:dyDescent="0.3">
      <c r="H1184" s="376" t="s">
        <v>128</v>
      </c>
      <c r="I1184" s="195">
        <f>IF(stok&lt;&gt;"",SUM(I1164:I1183)+I1149,0)</f>
        <v>0</v>
      </c>
      <c r="J1184" s="223"/>
      <c r="L1184" s="109">
        <f>IF(I1184&gt;I1149,ROW(A1190),0)</f>
        <v>0</v>
      </c>
    </row>
    <row r="1186" spans="1:13" ht="30.2" customHeight="1" x14ac:dyDescent="0.25">
      <c r="A1186" s="566" t="s">
        <v>139</v>
      </c>
      <c r="B1186" s="566"/>
      <c r="C1186" s="566"/>
      <c r="D1186" s="566"/>
      <c r="E1186" s="566"/>
      <c r="F1186" s="566"/>
      <c r="G1186" s="566"/>
      <c r="H1186" s="566"/>
      <c r="I1186" s="566"/>
      <c r="J1186" s="566"/>
    </row>
    <row r="1188" spans="1:13" ht="18.75" x14ac:dyDescent="0.3">
      <c r="A1188" s="352" t="s">
        <v>32</v>
      </c>
      <c r="B1188" s="233"/>
      <c r="C1188" s="233"/>
      <c r="D1188" s="354">
        <f ca="1">imzatarihi</f>
        <v>46091</v>
      </c>
      <c r="E1188" s="379" t="s">
        <v>33</v>
      </c>
      <c r="F1188" s="355" t="str">
        <f>IF(kurulusyetkilisi&gt;0,kurulusyetkilisi,"")</f>
        <v/>
      </c>
      <c r="I1188" s="46"/>
    </row>
    <row r="1189" spans="1:13" ht="18.75" x14ac:dyDescent="0.3">
      <c r="D1189" s="234"/>
      <c r="E1189" s="379" t="s">
        <v>34</v>
      </c>
      <c r="H1189" s="233"/>
      <c r="I1189" s="46"/>
    </row>
    <row r="1191" spans="1:13" x14ac:dyDescent="0.25">
      <c r="A1191" s="555" t="s">
        <v>107</v>
      </c>
      <c r="B1191" s="555"/>
      <c r="C1191" s="555"/>
      <c r="D1191" s="555"/>
      <c r="E1191" s="555"/>
      <c r="F1191" s="555"/>
      <c r="G1191" s="555"/>
      <c r="H1191" s="555"/>
      <c r="I1191" s="555"/>
      <c r="J1191" s="555"/>
      <c r="K1191" s="2"/>
    </row>
    <row r="1192" spans="1:13" x14ac:dyDescent="0.25">
      <c r="A1192" s="508" t="str">
        <f>IF(YilDonem&lt;&gt;"",CONCATENATE(YilDonem," dönemine aittir."),"")</f>
        <v/>
      </c>
      <c r="B1192" s="508"/>
      <c r="C1192" s="508"/>
      <c r="D1192" s="508"/>
      <c r="E1192" s="508"/>
      <c r="F1192" s="508"/>
      <c r="G1192" s="508"/>
      <c r="H1192" s="508"/>
      <c r="I1192" s="508"/>
      <c r="J1192" s="508"/>
      <c r="K1192" s="2"/>
    </row>
    <row r="1193" spans="1:13" ht="15.95" customHeight="1" thickBot="1" x14ac:dyDescent="0.3">
      <c r="A1193" s="545" t="s">
        <v>130</v>
      </c>
      <c r="B1193" s="545"/>
      <c r="C1193" s="545"/>
      <c r="D1193" s="545"/>
      <c r="E1193" s="545"/>
      <c r="F1193" s="545"/>
      <c r="G1193" s="545"/>
      <c r="H1193" s="545"/>
      <c r="I1193" s="545"/>
      <c r="J1193" s="545"/>
      <c r="K1193" s="2"/>
    </row>
    <row r="1194" spans="1:13" ht="31.7" customHeight="1" thickBot="1" x14ac:dyDescent="0.3">
      <c r="A1194" s="546" t="s">
        <v>167</v>
      </c>
      <c r="B1194" s="547"/>
      <c r="C1194" s="547"/>
      <c r="D1194" s="548"/>
      <c r="E1194" s="546" t="str">
        <f>IF(ProjeNo&gt;0,ProjeNo,"")</f>
        <v/>
      </c>
      <c r="F1194" s="547"/>
      <c r="G1194" s="547"/>
      <c r="H1194" s="547"/>
      <c r="I1194" s="547"/>
      <c r="J1194" s="548"/>
      <c r="K1194" s="2"/>
    </row>
    <row r="1195" spans="1:13" ht="45" customHeight="1" thickBot="1" x14ac:dyDescent="0.3">
      <c r="A1195" s="549" t="s">
        <v>168</v>
      </c>
      <c r="B1195" s="550"/>
      <c r="C1195" s="550"/>
      <c r="D1195" s="551"/>
      <c r="E1195" s="552" t="str">
        <f>IF(ProjeAdi&gt;0,ProjeAdi,"")</f>
        <v/>
      </c>
      <c r="F1195" s="553"/>
      <c r="G1195" s="553"/>
      <c r="H1195" s="553"/>
      <c r="I1195" s="553"/>
      <c r="J1195" s="554"/>
      <c r="K1195" s="2"/>
    </row>
    <row r="1196" spans="1:13" ht="30.2" customHeight="1" thickBot="1" x14ac:dyDescent="0.3">
      <c r="A1196" s="567" t="s">
        <v>142</v>
      </c>
      <c r="B1196" s="568"/>
      <c r="C1196" s="568"/>
      <c r="D1196" s="569"/>
      <c r="E1196" s="552" t="str">
        <f>IF($E$6&lt;&gt;"",$E$6,"")</f>
        <v/>
      </c>
      <c r="F1196" s="553"/>
      <c r="G1196" s="553"/>
      <c r="H1196" s="553"/>
      <c r="I1196" s="553"/>
      <c r="J1196" s="554"/>
      <c r="K1196" s="2"/>
    </row>
    <row r="1197" spans="1:13" s="47" customFormat="1" ht="37.15" customHeight="1" x14ac:dyDescent="0.25">
      <c r="A1197" s="543" t="s">
        <v>3</v>
      </c>
      <c r="B1197" s="543" t="s">
        <v>182</v>
      </c>
      <c r="C1197" s="543" t="s">
        <v>183</v>
      </c>
      <c r="D1197" s="543" t="s">
        <v>102</v>
      </c>
      <c r="E1197" s="543" t="s">
        <v>103</v>
      </c>
      <c r="F1197" s="543" t="s">
        <v>108</v>
      </c>
      <c r="G1197" s="543" t="s">
        <v>109</v>
      </c>
      <c r="H1197" s="543" t="s">
        <v>145</v>
      </c>
      <c r="I1197" s="573" t="s">
        <v>35</v>
      </c>
      <c r="J1197" s="573" t="s">
        <v>110</v>
      </c>
      <c r="K1197" s="63"/>
      <c r="L1197" s="71"/>
      <c r="M1197" s="71"/>
    </row>
    <row r="1198" spans="1:13" ht="18" customHeight="1" thickBot="1" x14ac:dyDescent="0.3">
      <c r="A1198" s="559"/>
      <c r="B1198" s="544"/>
      <c r="C1198" s="544"/>
      <c r="D1198" s="559"/>
      <c r="E1198" s="559"/>
      <c r="F1198" s="559"/>
      <c r="G1198" s="559"/>
      <c r="H1198" s="559"/>
      <c r="I1198" s="574"/>
      <c r="J1198" s="574"/>
      <c r="K1198" s="2"/>
    </row>
    <row r="1199" spans="1:13" ht="18" customHeight="1" x14ac:dyDescent="0.25">
      <c r="A1199" s="388">
        <v>681</v>
      </c>
      <c r="B1199" s="290"/>
      <c r="C1199" s="277"/>
      <c r="D1199" s="291"/>
      <c r="E1199" s="27"/>
      <c r="F1199" s="41"/>
      <c r="G1199" s="41"/>
      <c r="H1199" s="38"/>
      <c r="I1199" s="210" t="str">
        <f>IF(AND(G1199&lt;&gt;"",H1199&lt;&gt;"",J1199&lt;&gt;""),G1199*H1199,"")</f>
        <v/>
      </c>
      <c r="J1199" s="48"/>
      <c r="K1199" s="110" t="str">
        <f t="shared" ref="K1199:K1218" si="68">IF(AND(E1199&lt;&gt;"",J1199=""),"Stok Çıkış Tarihi Yazılmalıdır.","")</f>
        <v/>
      </c>
    </row>
    <row r="1200" spans="1:13" ht="18" customHeight="1" x14ac:dyDescent="0.25">
      <c r="A1200" s="390">
        <v>682</v>
      </c>
      <c r="B1200" s="292"/>
      <c r="C1200" s="278"/>
      <c r="D1200" s="293"/>
      <c r="E1200" s="19"/>
      <c r="F1200" s="20"/>
      <c r="G1200" s="20"/>
      <c r="H1200" s="43"/>
      <c r="I1200" s="219" t="str">
        <f t="shared" ref="I1200:I1218" si="69">IF(AND(G1200&lt;&gt;"",H1200&lt;&gt;"",J1200&lt;&gt;""),G1200*H1200,"")</f>
        <v/>
      </c>
      <c r="J1200" s="49"/>
      <c r="K1200" s="110" t="str">
        <f t="shared" si="68"/>
        <v/>
      </c>
    </row>
    <row r="1201" spans="1:11" ht="18" customHeight="1" x14ac:dyDescent="0.25">
      <c r="A1201" s="390">
        <v>683</v>
      </c>
      <c r="B1201" s="292"/>
      <c r="C1201" s="278"/>
      <c r="D1201" s="293"/>
      <c r="E1201" s="19"/>
      <c r="F1201" s="20"/>
      <c r="G1201" s="20"/>
      <c r="H1201" s="43"/>
      <c r="I1201" s="219" t="str">
        <f t="shared" si="69"/>
        <v/>
      </c>
      <c r="J1201" s="49"/>
      <c r="K1201" s="110" t="str">
        <f t="shared" si="68"/>
        <v/>
      </c>
    </row>
    <row r="1202" spans="1:11" ht="18" customHeight="1" x14ac:dyDescent="0.25">
      <c r="A1202" s="390">
        <v>684</v>
      </c>
      <c r="B1202" s="292"/>
      <c r="C1202" s="278"/>
      <c r="D1202" s="293"/>
      <c r="E1202" s="19"/>
      <c r="F1202" s="20"/>
      <c r="G1202" s="20"/>
      <c r="H1202" s="43"/>
      <c r="I1202" s="219" t="str">
        <f t="shared" si="69"/>
        <v/>
      </c>
      <c r="J1202" s="49"/>
      <c r="K1202" s="110" t="str">
        <f t="shared" si="68"/>
        <v/>
      </c>
    </row>
    <row r="1203" spans="1:11" ht="18" customHeight="1" x14ac:dyDescent="0.25">
      <c r="A1203" s="390">
        <v>685</v>
      </c>
      <c r="B1203" s="292"/>
      <c r="C1203" s="278"/>
      <c r="D1203" s="293"/>
      <c r="E1203" s="19"/>
      <c r="F1203" s="20"/>
      <c r="G1203" s="20"/>
      <c r="H1203" s="43"/>
      <c r="I1203" s="219" t="str">
        <f t="shared" si="69"/>
        <v/>
      </c>
      <c r="J1203" s="49"/>
      <c r="K1203" s="110" t="str">
        <f t="shared" si="68"/>
        <v/>
      </c>
    </row>
    <row r="1204" spans="1:11" ht="18" customHeight="1" x14ac:dyDescent="0.25">
      <c r="A1204" s="390">
        <v>686</v>
      </c>
      <c r="B1204" s="292"/>
      <c r="C1204" s="278"/>
      <c r="D1204" s="293"/>
      <c r="E1204" s="19"/>
      <c r="F1204" s="20"/>
      <c r="G1204" s="20"/>
      <c r="H1204" s="43"/>
      <c r="I1204" s="219" t="str">
        <f t="shared" si="69"/>
        <v/>
      </c>
      <c r="J1204" s="49"/>
      <c r="K1204" s="110" t="str">
        <f t="shared" si="68"/>
        <v/>
      </c>
    </row>
    <row r="1205" spans="1:11" ht="18" customHeight="1" x14ac:dyDescent="0.25">
      <c r="A1205" s="390">
        <v>687</v>
      </c>
      <c r="B1205" s="292"/>
      <c r="C1205" s="278"/>
      <c r="D1205" s="293"/>
      <c r="E1205" s="19"/>
      <c r="F1205" s="20"/>
      <c r="G1205" s="20"/>
      <c r="H1205" s="43"/>
      <c r="I1205" s="219" t="str">
        <f t="shared" si="69"/>
        <v/>
      </c>
      <c r="J1205" s="49"/>
      <c r="K1205" s="110" t="str">
        <f t="shared" si="68"/>
        <v/>
      </c>
    </row>
    <row r="1206" spans="1:11" ht="18" customHeight="1" x14ac:dyDescent="0.25">
      <c r="A1206" s="390">
        <v>688</v>
      </c>
      <c r="B1206" s="292"/>
      <c r="C1206" s="278"/>
      <c r="D1206" s="293"/>
      <c r="E1206" s="19"/>
      <c r="F1206" s="20"/>
      <c r="G1206" s="20"/>
      <c r="H1206" s="43"/>
      <c r="I1206" s="219" t="str">
        <f t="shared" si="69"/>
        <v/>
      </c>
      <c r="J1206" s="49"/>
      <c r="K1206" s="110" t="str">
        <f t="shared" si="68"/>
        <v/>
      </c>
    </row>
    <row r="1207" spans="1:11" ht="18" customHeight="1" x14ac:dyDescent="0.25">
      <c r="A1207" s="390">
        <v>689</v>
      </c>
      <c r="B1207" s="292"/>
      <c r="C1207" s="278"/>
      <c r="D1207" s="293"/>
      <c r="E1207" s="19"/>
      <c r="F1207" s="20"/>
      <c r="G1207" s="20"/>
      <c r="H1207" s="43"/>
      <c r="I1207" s="219" t="str">
        <f t="shared" si="69"/>
        <v/>
      </c>
      <c r="J1207" s="49"/>
      <c r="K1207" s="110" t="str">
        <f t="shared" si="68"/>
        <v/>
      </c>
    </row>
    <row r="1208" spans="1:11" ht="18" customHeight="1" x14ac:dyDescent="0.25">
      <c r="A1208" s="390">
        <v>690</v>
      </c>
      <c r="B1208" s="292"/>
      <c r="C1208" s="278"/>
      <c r="D1208" s="293"/>
      <c r="E1208" s="19"/>
      <c r="F1208" s="20"/>
      <c r="G1208" s="20"/>
      <c r="H1208" s="43"/>
      <c r="I1208" s="219" t="str">
        <f t="shared" si="69"/>
        <v/>
      </c>
      <c r="J1208" s="49"/>
      <c r="K1208" s="110" t="str">
        <f t="shared" si="68"/>
        <v/>
      </c>
    </row>
    <row r="1209" spans="1:11" ht="18" customHeight="1" x14ac:dyDescent="0.25">
      <c r="A1209" s="390">
        <v>691</v>
      </c>
      <c r="B1209" s="292"/>
      <c r="C1209" s="278"/>
      <c r="D1209" s="293"/>
      <c r="E1209" s="19"/>
      <c r="F1209" s="20"/>
      <c r="G1209" s="20"/>
      <c r="H1209" s="43"/>
      <c r="I1209" s="219" t="str">
        <f t="shared" si="69"/>
        <v/>
      </c>
      <c r="J1209" s="49"/>
      <c r="K1209" s="110" t="str">
        <f t="shared" si="68"/>
        <v/>
      </c>
    </row>
    <row r="1210" spans="1:11" ht="18" customHeight="1" x14ac:dyDescent="0.25">
      <c r="A1210" s="390">
        <v>692</v>
      </c>
      <c r="B1210" s="292"/>
      <c r="C1210" s="278"/>
      <c r="D1210" s="293"/>
      <c r="E1210" s="19"/>
      <c r="F1210" s="20"/>
      <c r="G1210" s="20"/>
      <c r="H1210" s="43"/>
      <c r="I1210" s="219" t="str">
        <f t="shared" si="69"/>
        <v/>
      </c>
      <c r="J1210" s="49"/>
      <c r="K1210" s="110" t="str">
        <f t="shared" si="68"/>
        <v/>
      </c>
    </row>
    <row r="1211" spans="1:11" ht="18" customHeight="1" x14ac:dyDescent="0.25">
      <c r="A1211" s="390">
        <v>693</v>
      </c>
      <c r="B1211" s="292"/>
      <c r="C1211" s="278"/>
      <c r="D1211" s="293"/>
      <c r="E1211" s="19"/>
      <c r="F1211" s="20"/>
      <c r="G1211" s="20"/>
      <c r="H1211" s="43"/>
      <c r="I1211" s="219" t="str">
        <f t="shared" si="69"/>
        <v/>
      </c>
      <c r="J1211" s="49"/>
      <c r="K1211" s="110" t="str">
        <f t="shared" si="68"/>
        <v/>
      </c>
    </row>
    <row r="1212" spans="1:11" ht="18" customHeight="1" x14ac:dyDescent="0.25">
      <c r="A1212" s="390">
        <v>694</v>
      </c>
      <c r="B1212" s="292"/>
      <c r="C1212" s="278"/>
      <c r="D1212" s="293"/>
      <c r="E1212" s="19"/>
      <c r="F1212" s="20"/>
      <c r="G1212" s="20"/>
      <c r="H1212" s="43"/>
      <c r="I1212" s="219" t="str">
        <f t="shared" si="69"/>
        <v/>
      </c>
      <c r="J1212" s="49"/>
      <c r="K1212" s="110" t="str">
        <f t="shared" si="68"/>
        <v/>
      </c>
    </row>
    <row r="1213" spans="1:11" ht="18" customHeight="1" x14ac:dyDescent="0.25">
      <c r="A1213" s="390">
        <v>695</v>
      </c>
      <c r="B1213" s="292"/>
      <c r="C1213" s="278"/>
      <c r="D1213" s="293"/>
      <c r="E1213" s="19"/>
      <c r="F1213" s="20"/>
      <c r="G1213" s="20"/>
      <c r="H1213" s="43"/>
      <c r="I1213" s="219" t="str">
        <f t="shared" si="69"/>
        <v/>
      </c>
      <c r="J1213" s="49"/>
      <c r="K1213" s="110" t="str">
        <f t="shared" si="68"/>
        <v/>
      </c>
    </row>
    <row r="1214" spans="1:11" ht="18" customHeight="1" x14ac:dyDescent="0.25">
      <c r="A1214" s="390">
        <v>696</v>
      </c>
      <c r="B1214" s="292"/>
      <c r="C1214" s="278"/>
      <c r="D1214" s="293"/>
      <c r="E1214" s="19"/>
      <c r="F1214" s="20"/>
      <c r="G1214" s="20"/>
      <c r="H1214" s="43"/>
      <c r="I1214" s="219" t="str">
        <f t="shared" si="69"/>
        <v/>
      </c>
      <c r="J1214" s="49"/>
      <c r="K1214" s="110" t="str">
        <f t="shared" si="68"/>
        <v/>
      </c>
    </row>
    <row r="1215" spans="1:11" ht="18" customHeight="1" x14ac:dyDescent="0.25">
      <c r="A1215" s="390">
        <v>697</v>
      </c>
      <c r="B1215" s="292"/>
      <c r="C1215" s="278"/>
      <c r="D1215" s="293"/>
      <c r="E1215" s="19"/>
      <c r="F1215" s="20"/>
      <c r="G1215" s="20"/>
      <c r="H1215" s="43"/>
      <c r="I1215" s="219" t="str">
        <f t="shared" si="69"/>
        <v/>
      </c>
      <c r="J1215" s="49"/>
      <c r="K1215" s="110" t="str">
        <f t="shared" si="68"/>
        <v/>
      </c>
    </row>
    <row r="1216" spans="1:11" ht="18" customHeight="1" x14ac:dyDescent="0.25">
      <c r="A1216" s="390">
        <v>698</v>
      </c>
      <c r="B1216" s="292"/>
      <c r="C1216" s="278"/>
      <c r="D1216" s="293"/>
      <c r="E1216" s="19"/>
      <c r="F1216" s="20"/>
      <c r="G1216" s="20"/>
      <c r="H1216" s="43"/>
      <c r="I1216" s="219" t="str">
        <f t="shared" si="69"/>
        <v/>
      </c>
      <c r="J1216" s="49"/>
      <c r="K1216" s="110" t="str">
        <f t="shared" si="68"/>
        <v/>
      </c>
    </row>
    <row r="1217" spans="1:13" ht="18" customHeight="1" x14ac:dyDescent="0.25">
      <c r="A1217" s="390">
        <v>699</v>
      </c>
      <c r="B1217" s="292"/>
      <c r="C1217" s="278"/>
      <c r="D1217" s="293"/>
      <c r="E1217" s="19"/>
      <c r="F1217" s="20"/>
      <c r="G1217" s="20"/>
      <c r="H1217" s="43"/>
      <c r="I1217" s="219" t="str">
        <f t="shared" si="69"/>
        <v/>
      </c>
      <c r="J1217" s="49"/>
      <c r="K1217" s="110" t="str">
        <f t="shared" si="68"/>
        <v/>
      </c>
    </row>
    <row r="1218" spans="1:13" ht="18" customHeight="1" thickBot="1" x14ac:dyDescent="0.3">
      <c r="A1218" s="391">
        <v>700</v>
      </c>
      <c r="B1218" s="294"/>
      <c r="C1218" s="279"/>
      <c r="D1218" s="295"/>
      <c r="E1218" s="21"/>
      <c r="F1218" s="22"/>
      <c r="G1218" s="22"/>
      <c r="H1218" s="45"/>
      <c r="I1218" s="220" t="str">
        <f t="shared" si="69"/>
        <v/>
      </c>
      <c r="J1218" s="50"/>
      <c r="K1218" s="110" t="str">
        <f t="shared" si="68"/>
        <v/>
      </c>
    </row>
    <row r="1219" spans="1:13" ht="18" customHeight="1" thickBot="1" x14ac:dyDescent="0.3">
      <c r="H1219" s="376" t="s">
        <v>128</v>
      </c>
      <c r="I1219" s="195">
        <f>IF(stok&lt;&gt;"",SUM(I1199:I1218)+I1184,0)</f>
        <v>0</v>
      </c>
      <c r="J1219" s="223"/>
      <c r="L1219" s="109">
        <f>IF(I1219&gt;I1184,ROW(A1225),0)</f>
        <v>0</v>
      </c>
    </row>
    <row r="1221" spans="1:13" ht="30.2" customHeight="1" x14ac:dyDescent="0.25">
      <c r="A1221" s="566" t="s">
        <v>139</v>
      </c>
      <c r="B1221" s="566"/>
      <c r="C1221" s="566"/>
      <c r="D1221" s="566"/>
      <c r="E1221" s="566"/>
      <c r="F1221" s="566"/>
      <c r="G1221" s="566"/>
      <c r="H1221" s="566"/>
      <c r="I1221" s="566"/>
      <c r="J1221" s="566"/>
    </row>
    <row r="1223" spans="1:13" ht="18.75" x14ac:dyDescent="0.3">
      <c r="A1223" s="352" t="s">
        <v>32</v>
      </c>
      <c r="B1223" s="233"/>
      <c r="C1223" s="233"/>
      <c r="D1223" s="354">
        <f ca="1">imzatarihi</f>
        <v>46091</v>
      </c>
      <c r="E1223" s="379" t="s">
        <v>33</v>
      </c>
      <c r="F1223" s="355" t="str">
        <f>IF(kurulusyetkilisi&gt;0,kurulusyetkilisi,"")</f>
        <v/>
      </c>
      <c r="I1223" s="46"/>
    </row>
    <row r="1224" spans="1:13" ht="18.75" x14ac:dyDescent="0.3">
      <c r="D1224" s="234"/>
      <c r="E1224" s="379" t="s">
        <v>34</v>
      </c>
      <c r="H1224" s="233"/>
      <c r="I1224" s="46"/>
    </row>
    <row r="1226" spans="1:13" x14ac:dyDescent="0.25">
      <c r="A1226" s="555" t="s">
        <v>107</v>
      </c>
      <c r="B1226" s="555"/>
      <c r="C1226" s="555"/>
      <c r="D1226" s="555"/>
      <c r="E1226" s="555"/>
      <c r="F1226" s="555"/>
      <c r="G1226" s="555"/>
      <c r="H1226" s="555"/>
      <c r="I1226" s="555"/>
      <c r="J1226" s="555"/>
      <c r="K1226" s="2"/>
    </row>
    <row r="1227" spans="1:13" x14ac:dyDescent="0.25">
      <c r="A1227" s="508" t="str">
        <f>IF(YilDonem&lt;&gt;"",CONCATENATE(YilDonem," dönemine aittir."),"")</f>
        <v/>
      </c>
      <c r="B1227" s="508"/>
      <c r="C1227" s="508"/>
      <c r="D1227" s="508"/>
      <c r="E1227" s="508"/>
      <c r="F1227" s="508"/>
      <c r="G1227" s="508"/>
      <c r="H1227" s="508"/>
      <c r="I1227" s="508"/>
      <c r="J1227" s="508"/>
      <c r="K1227" s="2"/>
    </row>
    <row r="1228" spans="1:13" ht="15.95" customHeight="1" thickBot="1" x14ac:dyDescent="0.3">
      <c r="A1228" s="545" t="s">
        <v>130</v>
      </c>
      <c r="B1228" s="545"/>
      <c r="C1228" s="545"/>
      <c r="D1228" s="545"/>
      <c r="E1228" s="545"/>
      <c r="F1228" s="545"/>
      <c r="G1228" s="545"/>
      <c r="H1228" s="545"/>
      <c r="I1228" s="545"/>
      <c r="J1228" s="545"/>
      <c r="K1228" s="2"/>
    </row>
    <row r="1229" spans="1:13" ht="31.7" customHeight="1" thickBot="1" x14ac:dyDescent="0.3">
      <c r="A1229" s="546" t="s">
        <v>167</v>
      </c>
      <c r="B1229" s="547"/>
      <c r="C1229" s="547"/>
      <c r="D1229" s="548"/>
      <c r="E1229" s="546" t="str">
        <f>IF(ProjeNo&gt;0,ProjeNo,"")</f>
        <v/>
      </c>
      <c r="F1229" s="547"/>
      <c r="G1229" s="547"/>
      <c r="H1229" s="547"/>
      <c r="I1229" s="547"/>
      <c r="J1229" s="548"/>
      <c r="K1229" s="2"/>
    </row>
    <row r="1230" spans="1:13" ht="45" customHeight="1" thickBot="1" x14ac:dyDescent="0.3">
      <c r="A1230" s="549" t="s">
        <v>168</v>
      </c>
      <c r="B1230" s="550"/>
      <c r="C1230" s="550"/>
      <c r="D1230" s="551"/>
      <c r="E1230" s="552" t="str">
        <f>IF(ProjeAdi&gt;0,ProjeAdi,"")</f>
        <v/>
      </c>
      <c r="F1230" s="553"/>
      <c r="G1230" s="553"/>
      <c r="H1230" s="553"/>
      <c r="I1230" s="553"/>
      <c r="J1230" s="554"/>
      <c r="K1230" s="2"/>
    </row>
    <row r="1231" spans="1:13" ht="30.2" customHeight="1" thickBot="1" x14ac:dyDescent="0.3">
      <c r="A1231" s="567" t="s">
        <v>142</v>
      </c>
      <c r="B1231" s="568"/>
      <c r="C1231" s="568"/>
      <c r="D1231" s="569"/>
      <c r="E1231" s="552" t="str">
        <f>IF($E$6&lt;&gt;"",$E$6,"")</f>
        <v/>
      </c>
      <c r="F1231" s="553"/>
      <c r="G1231" s="553"/>
      <c r="H1231" s="553"/>
      <c r="I1231" s="553"/>
      <c r="J1231" s="554"/>
      <c r="K1231" s="2"/>
    </row>
    <row r="1232" spans="1:13" s="47" customFormat="1" ht="37.15" customHeight="1" x14ac:dyDescent="0.25">
      <c r="A1232" s="543" t="s">
        <v>3</v>
      </c>
      <c r="B1232" s="543" t="s">
        <v>182</v>
      </c>
      <c r="C1232" s="543" t="s">
        <v>183</v>
      </c>
      <c r="D1232" s="543" t="s">
        <v>102</v>
      </c>
      <c r="E1232" s="543" t="s">
        <v>103</v>
      </c>
      <c r="F1232" s="543" t="s">
        <v>108</v>
      </c>
      <c r="G1232" s="543" t="s">
        <v>109</v>
      </c>
      <c r="H1232" s="543" t="s">
        <v>145</v>
      </c>
      <c r="I1232" s="573" t="s">
        <v>35</v>
      </c>
      <c r="J1232" s="573" t="s">
        <v>110</v>
      </c>
      <c r="K1232" s="63"/>
      <c r="L1232" s="71"/>
      <c r="M1232" s="71"/>
    </row>
    <row r="1233" spans="1:11" ht="18" customHeight="1" thickBot="1" x14ac:dyDescent="0.3">
      <c r="A1233" s="559"/>
      <c r="B1233" s="544"/>
      <c r="C1233" s="544"/>
      <c r="D1233" s="559"/>
      <c r="E1233" s="559"/>
      <c r="F1233" s="559"/>
      <c r="G1233" s="559"/>
      <c r="H1233" s="559"/>
      <c r="I1233" s="574"/>
      <c r="J1233" s="574"/>
      <c r="K1233" s="2"/>
    </row>
    <row r="1234" spans="1:11" ht="18" customHeight="1" x14ac:dyDescent="0.25">
      <c r="A1234" s="388">
        <v>701</v>
      </c>
      <c r="B1234" s="290"/>
      <c r="C1234" s="277"/>
      <c r="D1234" s="291"/>
      <c r="E1234" s="27"/>
      <c r="F1234" s="41"/>
      <c r="G1234" s="41"/>
      <c r="H1234" s="38"/>
      <c r="I1234" s="210" t="str">
        <f>IF(AND(G1234&lt;&gt;"",H1234&lt;&gt;"",J1234&lt;&gt;""),G1234*H1234,"")</f>
        <v/>
      </c>
      <c r="J1234" s="48"/>
      <c r="K1234" s="110" t="str">
        <f t="shared" ref="K1234:K1253" si="70">IF(AND(E1234&lt;&gt;"",J1234=""),"Stok Çıkış Tarihi Yazılmalıdır.","")</f>
        <v/>
      </c>
    </row>
    <row r="1235" spans="1:11" ht="18" customHeight="1" x14ac:dyDescent="0.25">
      <c r="A1235" s="390">
        <v>702</v>
      </c>
      <c r="B1235" s="292"/>
      <c r="C1235" s="278"/>
      <c r="D1235" s="293"/>
      <c r="E1235" s="19"/>
      <c r="F1235" s="20"/>
      <c r="G1235" s="20"/>
      <c r="H1235" s="43"/>
      <c r="I1235" s="219" t="str">
        <f t="shared" ref="I1235:I1253" si="71">IF(AND(G1235&lt;&gt;"",H1235&lt;&gt;"",J1235&lt;&gt;""),G1235*H1235,"")</f>
        <v/>
      </c>
      <c r="J1235" s="49"/>
      <c r="K1235" s="110" t="str">
        <f t="shared" si="70"/>
        <v/>
      </c>
    </row>
    <row r="1236" spans="1:11" ht="18" customHeight="1" x14ac:dyDescent="0.25">
      <c r="A1236" s="390">
        <v>703</v>
      </c>
      <c r="B1236" s="292"/>
      <c r="C1236" s="278"/>
      <c r="D1236" s="293"/>
      <c r="E1236" s="19"/>
      <c r="F1236" s="20"/>
      <c r="G1236" s="20"/>
      <c r="H1236" s="43"/>
      <c r="I1236" s="219" t="str">
        <f t="shared" si="71"/>
        <v/>
      </c>
      <c r="J1236" s="49"/>
      <c r="K1236" s="110" t="str">
        <f t="shared" si="70"/>
        <v/>
      </c>
    </row>
    <row r="1237" spans="1:11" ht="18" customHeight="1" x14ac:dyDescent="0.25">
      <c r="A1237" s="390">
        <v>704</v>
      </c>
      <c r="B1237" s="292"/>
      <c r="C1237" s="278"/>
      <c r="D1237" s="293"/>
      <c r="E1237" s="19"/>
      <c r="F1237" s="20"/>
      <c r="G1237" s="20"/>
      <c r="H1237" s="43"/>
      <c r="I1237" s="219" t="str">
        <f t="shared" si="71"/>
        <v/>
      </c>
      <c r="J1237" s="49"/>
      <c r="K1237" s="110" t="str">
        <f t="shared" si="70"/>
        <v/>
      </c>
    </row>
    <row r="1238" spans="1:11" ht="18" customHeight="1" x14ac:dyDescent="0.25">
      <c r="A1238" s="390">
        <v>705</v>
      </c>
      <c r="B1238" s="292"/>
      <c r="C1238" s="278"/>
      <c r="D1238" s="293"/>
      <c r="E1238" s="19"/>
      <c r="F1238" s="20"/>
      <c r="G1238" s="20"/>
      <c r="H1238" s="43"/>
      <c r="I1238" s="219" t="str">
        <f t="shared" si="71"/>
        <v/>
      </c>
      <c r="J1238" s="49"/>
      <c r="K1238" s="110" t="str">
        <f t="shared" si="70"/>
        <v/>
      </c>
    </row>
    <row r="1239" spans="1:11" ht="18" customHeight="1" x14ac:dyDescent="0.25">
      <c r="A1239" s="390">
        <v>706</v>
      </c>
      <c r="B1239" s="292"/>
      <c r="C1239" s="278"/>
      <c r="D1239" s="293"/>
      <c r="E1239" s="19"/>
      <c r="F1239" s="20"/>
      <c r="G1239" s="20"/>
      <c r="H1239" s="43"/>
      <c r="I1239" s="219" t="str">
        <f t="shared" si="71"/>
        <v/>
      </c>
      <c r="J1239" s="49"/>
      <c r="K1239" s="110" t="str">
        <f t="shared" si="70"/>
        <v/>
      </c>
    </row>
    <row r="1240" spans="1:11" ht="18" customHeight="1" x14ac:dyDescent="0.25">
      <c r="A1240" s="390">
        <v>707</v>
      </c>
      <c r="B1240" s="292"/>
      <c r="C1240" s="278"/>
      <c r="D1240" s="293"/>
      <c r="E1240" s="19"/>
      <c r="F1240" s="20"/>
      <c r="G1240" s="20"/>
      <c r="H1240" s="43"/>
      <c r="I1240" s="219" t="str">
        <f t="shared" si="71"/>
        <v/>
      </c>
      <c r="J1240" s="49"/>
      <c r="K1240" s="110" t="str">
        <f t="shared" si="70"/>
        <v/>
      </c>
    </row>
    <row r="1241" spans="1:11" ht="18" customHeight="1" x14ac:dyDescent="0.25">
      <c r="A1241" s="390">
        <v>708</v>
      </c>
      <c r="B1241" s="292"/>
      <c r="C1241" s="278"/>
      <c r="D1241" s="293"/>
      <c r="E1241" s="19"/>
      <c r="F1241" s="20"/>
      <c r="G1241" s="20"/>
      <c r="H1241" s="43"/>
      <c r="I1241" s="219" t="str">
        <f t="shared" si="71"/>
        <v/>
      </c>
      <c r="J1241" s="49"/>
      <c r="K1241" s="110" t="str">
        <f t="shared" si="70"/>
        <v/>
      </c>
    </row>
    <row r="1242" spans="1:11" ht="18" customHeight="1" x14ac:dyDescent="0.25">
      <c r="A1242" s="390">
        <v>709</v>
      </c>
      <c r="B1242" s="292"/>
      <c r="C1242" s="278"/>
      <c r="D1242" s="293"/>
      <c r="E1242" s="19"/>
      <c r="F1242" s="20"/>
      <c r="G1242" s="20"/>
      <c r="H1242" s="43"/>
      <c r="I1242" s="219" t="str">
        <f t="shared" si="71"/>
        <v/>
      </c>
      <c r="J1242" s="49"/>
      <c r="K1242" s="110" t="str">
        <f t="shared" si="70"/>
        <v/>
      </c>
    </row>
    <row r="1243" spans="1:11" ht="18" customHeight="1" x14ac:dyDescent="0.25">
      <c r="A1243" s="390">
        <v>710</v>
      </c>
      <c r="B1243" s="292"/>
      <c r="C1243" s="278"/>
      <c r="D1243" s="293"/>
      <c r="E1243" s="19"/>
      <c r="F1243" s="20"/>
      <c r="G1243" s="20"/>
      <c r="H1243" s="43"/>
      <c r="I1243" s="219" t="str">
        <f t="shared" si="71"/>
        <v/>
      </c>
      <c r="J1243" s="49"/>
      <c r="K1243" s="110" t="str">
        <f t="shared" si="70"/>
        <v/>
      </c>
    </row>
    <row r="1244" spans="1:11" ht="18" customHeight="1" x14ac:dyDescent="0.25">
      <c r="A1244" s="390">
        <v>711</v>
      </c>
      <c r="B1244" s="292"/>
      <c r="C1244" s="278"/>
      <c r="D1244" s="293"/>
      <c r="E1244" s="19"/>
      <c r="F1244" s="20"/>
      <c r="G1244" s="20"/>
      <c r="H1244" s="43"/>
      <c r="I1244" s="219" t="str">
        <f t="shared" si="71"/>
        <v/>
      </c>
      <c r="J1244" s="49"/>
      <c r="K1244" s="110" t="str">
        <f t="shared" si="70"/>
        <v/>
      </c>
    </row>
    <row r="1245" spans="1:11" ht="18" customHeight="1" x14ac:dyDescent="0.25">
      <c r="A1245" s="390">
        <v>712</v>
      </c>
      <c r="B1245" s="292"/>
      <c r="C1245" s="278"/>
      <c r="D1245" s="293"/>
      <c r="E1245" s="19"/>
      <c r="F1245" s="20"/>
      <c r="G1245" s="20"/>
      <c r="H1245" s="43"/>
      <c r="I1245" s="219" t="str">
        <f t="shared" si="71"/>
        <v/>
      </c>
      <c r="J1245" s="49"/>
      <c r="K1245" s="110" t="str">
        <f t="shared" si="70"/>
        <v/>
      </c>
    </row>
    <row r="1246" spans="1:11" ht="18" customHeight="1" x14ac:dyDescent="0.25">
      <c r="A1246" s="390">
        <v>713</v>
      </c>
      <c r="B1246" s="292"/>
      <c r="C1246" s="278"/>
      <c r="D1246" s="293"/>
      <c r="E1246" s="19"/>
      <c r="F1246" s="20"/>
      <c r="G1246" s="20"/>
      <c r="H1246" s="43"/>
      <c r="I1246" s="219" t="str">
        <f t="shared" si="71"/>
        <v/>
      </c>
      <c r="J1246" s="49"/>
      <c r="K1246" s="110" t="str">
        <f t="shared" si="70"/>
        <v/>
      </c>
    </row>
    <row r="1247" spans="1:11" ht="18" customHeight="1" x14ac:dyDescent="0.25">
      <c r="A1247" s="390">
        <v>714</v>
      </c>
      <c r="B1247" s="292"/>
      <c r="C1247" s="278"/>
      <c r="D1247" s="293"/>
      <c r="E1247" s="19"/>
      <c r="F1247" s="20"/>
      <c r="G1247" s="20"/>
      <c r="H1247" s="43"/>
      <c r="I1247" s="219" t="str">
        <f t="shared" si="71"/>
        <v/>
      </c>
      <c r="J1247" s="49"/>
      <c r="K1247" s="110" t="str">
        <f t="shared" si="70"/>
        <v/>
      </c>
    </row>
    <row r="1248" spans="1:11" ht="18" customHeight="1" x14ac:dyDescent="0.25">
      <c r="A1248" s="390">
        <v>715</v>
      </c>
      <c r="B1248" s="292"/>
      <c r="C1248" s="278"/>
      <c r="D1248" s="293"/>
      <c r="E1248" s="19"/>
      <c r="F1248" s="20"/>
      <c r="G1248" s="20"/>
      <c r="H1248" s="43"/>
      <c r="I1248" s="219" t="str">
        <f t="shared" si="71"/>
        <v/>
      </c>
      <c r="J1248" s="49"/>
      <c r="K1248" s="110" t="str">
        <f t="shared" si="70"/>
        <v/>
      </c>
    </row>
    <row r="1249" spans="1:12" ht="18" customHeight="1" x14ac:dyDescent="0.25">
      <c r="A1249" s="390">
        <v>716</v>
      </c>
      <c r="B1249" s="292"/>
      <c r="C1249" s="278"/>
      <c r="D1249" s="293"/>
      <c r="E1249" s="19"/>
      <c r="F1249" s="20"/>
      <c r="G1249" s="20"/>
      <c r="H1249" s="43"/>
      <c r="I1249" s="219" t="str">
        <f t="shared" si="71"/>
        <v/>
      </c>
      <c r="J1249" s="49"/>
      <c r="K1249" s="110" t="str">
        <f t="shared" si="70"/>
        <v/>
      </c>
    </row>
    <row r="1250" spans="1:12" ht="18" customHeight="1" x14ac:dyDescent="0.25">
      <c r="A1250" s="390">
        <v>717</v>
      </c>
      <c r="B1250" s="292"/>
      <c r="C1250" s="278"/>
      <c r="D1250" s="293"/>
      <c r="E1250" s="19"/>
      <c r="F1250" s="20"/>
      <c r="G1250" s="20"/>
      <c r="H1250" s="43"/>
      <c r="I1250" s="219" t="str">
        <f t="shared" si="71"/>
        <v/>
      </c>
      <c r="J1250" s="49"/>
      <c r="K1250" s="110" t="str">
        <f t="shared" si="70"/>
        <v/>
      </c>
    </row>
    <row r="1251" spans="1:12" ht="18" customHeight="1" x14ac:dyDescent="0.25">
      <c r="A1251" s="390">
        <v>718</v>
      </c>
      <c r="B1251" s="292"/>
      <c r="C1251" s="278"/>
      <c r="D1251" s="293"/>
      <c r="E1251" s="19"/>
      <c r="F1251" s="20"/>
      <c r="G1251" s="20"/>
      <c r="H1251" s="43"/>
      <c r="I1251" s="219" t="str">
        <f t="shared" si="71"/>
        <v/>
      </c>
      <c r="J1251" s="49"/>
      <c r="K1251" s="110" t="str">
        <f t="shared" si="70"/>
        <v/>
      </c>
    </row>
    <row r="1252" spans="1:12" ht="18" customHeight="1" x14ac:dyDescent="0.25">
      <c r="A1252" s="390">
        <v>719</v>
      </c>
      <c r="B1252" s="292"/>
      <c r="C1252" s="278"/>
      <c r="D1252" s="293"/>
      <c r="E1252" s="19"/>
      <c r="F1252" s="20"/>
      <c r="G1252" s="20"/>
      <c r="H1252" s="43"/>
      <c r="I1252" s="219" t="str">
        <f t="shared" si="71"/>
        <v/>
      </c>
      <c r="J1252" s="49"/>
      <c r="K1252" s="110" t="str">
        <f t="shared" si="70"/>
        <v/>
      </c>
    </row>
    <row r="1253" spans="1:12" ht="18" customHeight="1" thickBot="1" x14ac:dyDescent="0.3">
      <c r="A1253" s="391">
        <v>720</v>
      </c>
      <c r="B1253" s="294"/>
      <c r="C1253" s="279"/>
      <c r="D1253" s="295"/>
      <c r="E1253" s="21"/>
      <c r="F1253" s="22"/>
      <c r="G1253" s="22"/>
      <c r="H1253" s="45"/>
      <c r="I1253" s="220" t="str">
        <f t="shared" si="71"/>
        <v/>
      </c>
      <c r="J1253" s="50"/>
      <c r="K1253" s="110" t="str">
        <f t="shared" si="70"/>
        <v/>
      </c>
    </row>
    <row r="1254" spans="1:12" ht="18" customHeight="1" thickBot="1" x14ac:dyDescent="0.3">
      <c r="H1254" s="376" t="s">
        <v>128</v>
      </c>
      <c r="I1254" s="195">
        <f>IF(stok&lt;&gt;"",SUM(I1234:I1253)+I1219,0)</f>
        <v>0</v>
      </c>
      <c r="J1254" s="223"/>
      <c r="L1254" s="109">
        <f>IF(I1254&gt;I1219,ROW(A1260),0)</f>
        <v>0</v>
      </c>
    </row>
    <row r="1256" spans="1:12" ht="30.2" customHeight="1" x14ac:dyDescent="0.25">
      <c r="A1256" s="566" t="s">
        <v>139</v>
      </c>
      <c r="B1256" s="566"/>
      <c r="C1256" s="566"/>
      <c r="D1256" s="566"/>
      <c r="E1256" s="566"/>
      <c r="F1256" s="566"/>
      <c r="G1256" s="566"/>
      <c r="H1256" s="566"/>
      <c r="I1256" s="566"/>
      <c r="J1256" s="566"/>
    </row>
    <row r="1258" spans="1:12" ht="18.75" x14ac:dyDescent="0.3">
      <c r="A1258" s="352" t="s">
        <v>32</v>
      </c>
      <c r="B1258" s="233"/>
      <c r="C1258" s="233"/>
      <c r="D1258" s="354">
        <f ca="1">imzatarihi</f>
        <v>46091</v>
      </c>
      <c r="E1258" s="379" t="s">
        <v>33</v>
      </c>
      <c r="F1258" s="355" t="str">
        <f>IF(kurulusyetkilisi&gt;0,kurulusyetkilisi,"")</f>
        <v/>
      </c>
      <c r="I1258" s="46"/>
    </row>
    <row r="1259" spans="1:12" ht="18.75" x14ac:dyDescent="0.3">
      <c r="D1259" s="234"/>
      <c r="E1259" s="379" t="s">
        <v>34</v>
      </c>
      <c r="H1259" s="233"/>
      <c r="I1259" s="46"/>
    </row>
    <row r="1261" spans="1:12" x14ac:dyDescent="0.25">
      <c r="A1261" s="555" t="s">
        <v>107</v>
      </c>
      <c r="B1261" s="555"/>
      <c r="C1261" s="555"/>
      <c r="D1261" s="555"/>
      <c r="E1261" s="555"/>
      <c r="F1261" s="555"/>
      <c r="G1261" s="555"/>
      <c r="H1261" s="555"/>
      <c r="I1261" s="555"/>
      <c r="J1261" s="555"/>
      <c r="K1261" s="2"/>
    </row>
    <row r="1262" spans="1:12" x14ac:dyDescent="0.25">
      <c r="A1262" s="508" t="str">
        <f>IF(YilDonem&lt;&gt;"",CONCATENATE(YilDonem," dönemine aittir."),"")</f>
        <v/>
      </c>
      <c r="B1262" s="508"/>
      <c r="C1262" s="508"/>
      <c r="D1262" s="508"/>
      <c r="E1262" s="508"/>
      <c r="F1262" s="508"/>
      <c r="G1262" s="508"/>
      <c r="H1262" s="508"/>
      <c r="I1262" s="508"/>
      <c r="J1262" s="508"/>
      <c r="K1262" s="2"/>
    </row>
    <row r="1263" spans="1:12" ht="15.95" customHeight="1" thickBot="1" x14ac:dyDescent="0.3">
      <c r="A1263" s="545" t="s">
        <v>130</v>
      </c>
      <c r="B1263" s="545"/>
      <c r="C1263" s="545"/>
      <c r="D1263" s="545"/>
      <c r="E1263" s="545"/>
      <c r="F1263" s="545"/>
      <c r="G1263" s="545"/>
      <c r="H1263" s="545"/>
      <c r="I1263" s="545"/>
      <c r="J1263" s="545"/>
      <c r="K1263" s="2"/>
    </row>
    <row r="1264" spans="1:12" ht="31.7" customHeight="1" thickBot="1" x14ac:dyDescent="0.3">
      <c r="A1264" s="546" t="s">
        <v>167</v>
      </c>
      <c r="B1264" s="547"/>
      <c r="C1264" s="547"/>
      <c r="D1264" s="548"/>
      <c r="E1264" s="546" t="str">
        <f>IF(ProjeNo&gt;0,ProjeNo,"")</f>
        <v/>
      </c>
      <c r="F1264" s="547"/>
      <c r="G1264" s="547"/>
      <c r="H1264" s="547"/>
      <c r="I1264" s="547"/>
      <c r="J1264" s="548"/>
      <c r="K1264" s="2"/>
    </row>
    <row r="1265" spans="1:13" ht="45" customHeight="1" thickBot="1" x14ac:dyDescent="0.3">
      <c r="A1265" s="549" t="s">
        <v>168</v>
      </c>
      <c r="B1265" s="550"/>
      <c r="C1265" s="550"/>
      <c r="D1265" s="551"/>
      <c r="E1265" s="552" t="str">
        <f>IF(ProjeAdi&gt;0,ProjeAdi,"")</f>
        <v/>
      </c>
      <c r="F1265" s="553"/>
      <c r="G1265" s="553"/>
      <c r="H1265" s="553"/>
      <c r="I1265" s="553"/>
      <c r="J1265" s="554"/>
      <c r="K1265" s="2"/>
    </row>
    <row r="1266" spans="1:13" ht="30.2" customHeight="1" thickBot="1" x14ac:dyDescent="0.3">
      <c r="A1266" s="567" t="s">
        <v>142</v>
      </c>
      <c r="B1266" s="568"/>
      <c r="C1266" s="568"/>
      <c r="D1266" s="569"/>
      <c r="E1266" s="552" t="str">
        <f>IF($E$6&lt;&gt;"",$E$6,"")</f>
        <v/>
      </c>
      <c r="F1266" s="553"/>
      <c r="G1266" s="553"/>
      <c r="H1266" s="553"/>
      <c r="I1266" s="553"/>
      <c r="J1266" s="554"/>
      <c r="K1266" s="2"/>
    </row>
    <row r="1267" spans="1:13" s="47" customFormat="1" ht="37.15" customHeight="1" x14ac:dyDescent="0.25">
      <c r="A1267" s="543" t="s">
        <v>3</v>
      </c>
      <c r="B1267" s="543" t="s">
        <v>182</v>
      </c>
      <c r="C1267" s="543" t="s">
        <v>183</v>
      </c>
      <c r="D1267" s="543" t="s">
        <v>102</v>
      </c>
      <c r="E1267" s="543" t="s">
        <v>103</v>
      </c>
      <c r="F1267" s="543" t="s">
        <v>108</v>
      </c>
      <c r="G1267" s="543" t="s">
        <v>109</v>
      </c>
      <c r="H1267" s="543" t="s">
        <v>145</v>
      </c>
      <c r="I1267" s="573" t="s">
        <v>35</v>
      </c>
      <c r="J1267" s="573" t="s">
        <v>110</v>
      </c>
      <c r="K1267" s="63"/>
      <c r="L1267" s="71"/>
      <c r="M1267" s="71"/>
    </row>
    <row r="1268" spans="1:13" ht="18" customHeight="1" thickBot="1" x14ac:dyDescent="0.3">
      <c r="A1268" s="559"/>
      <c r="B1268" s="544"/>
      <c r="C1268" s="544"/>
      <c r="D1268" s="559"/>
      <c r="E1268" s="559"/>
      <c r="F1268" s="559"/>
      <c r="G1268" s="559"/>
      <c r="H1268" s="559"/>
      <c r="I1268" s="574"/>
      <c r="J1268" s="574"/>
      <c r="K1268" s="2"/>
    </row>
    <row r="1269" spans="1:13" ht="18" customHeight="1" x14ac:dyDescent="0.25">
      <c r="A1269" s="388">
        <v>721</v>
      </c>
      <c r="B1269" s="290"/>
      <c r="C1269" s="277"/>
      <c r="D1269" s="291"/>
      <c r="E1269" s="27"/>
      <c r="F1269" s="41"/>
      <c r="G1269" s="41"/>
      <c r="H1269" s="38"/>
      <c r="I1269" s="210" t="str">
        <f>IF(AND(G1269&lt;&gt;"",H1269&lt;&gt;"",J1269&lt;&gt;""),G1269*H1269,"")</f>
        <v/>
      </c>
      <c r="J1269" s="48"/>
      <c r="K1269" s="110" t="str">
        <f t="shared" ref="K1269:K1288" si="72">IF(AND(E1269&lt;&gt;"",J1269=""),"Stok Çıkış Tarihi Yazılmalıdır.","")</f>
        <v/>
      </c>
    </row>
    <row r="1270" spans="1:13" ht="18" customHeight="1" x14ac:dyDescent="0.25">
      <c r="A1270" s="390">
        <v>722</v>
      </c>
      <c r="B1270" s="292"/>
      <c r="C1270" s="278"/>
      <c r="D1270" s="293"/>
      <c r="E1270" s="19"/>
      <c r="F1270" s="20"/>
      <c r="G1270" s="20"/>
      <c r="H1270" s="43"/>
      <c r="I1270" s="219" t="str">
        <f t="shared" ref="I1270:I1288" si="73">IF(AND(G1270&lt;&gt;"",H1270&lt;&gt;"",J1270&lt;&gt;""),G1270*H1270,"")</f>
        <v/>
      </c>
      <c r="J1270" s="49"/>
      <c r="K1270" s="110" t="str">
        <f t="shared" si="72"/>
        <v/>
      </c>
    </row>
    <row r="1271" spans="1:13" ht="18" customHeight="1" x14ac:dyDescent="0.25">
      <c r="A1271" s="390">
        <v>723</v>
      </c>
      <c r="B1271" s="292"/>
      <c r="C1271" s="278"/>
      <c r="D1271" s="293"/>
      <c r="E1271" s="19"/>
      <c r="F1271" s="20"/>
      <c r="G1271" s="20"/>
      <c r="H1271" s="43"/>
      <c r="I1271" s="219" t="str">
        <f t="shared" si="73"/>
        <v/>
      </c>
      <c r="J1271" s="49"/>
      <c r="K1271" s="110" t="str">
        <f t="shared" si="72"/>
        <v/>
      </c>
    </row>
    <row r="1272" spans="1:13" ht="18" customHeight="1" x14ac:dyDescent="0.25">
      <c r="A1272" s="390">
        <v>724</v>
      </c>
      <c r="B1272" s="292"/>
      <c r="C1272" s="278"/>
      <c r="D1272" s="293"/>
      <c r="E1272" s="19"/>
      <c r="F1272" s="20"/>
      <c r="G1272" s="20"/>
      <c r="H1272" s="43"/>
      <c r="I1272" s="219" t="str">
        <f t="shared" si="73"/>
        <v/>
      </c>
      <c r="J1272" s="49"/>
      <c r="K1272" s="110" t="str">
        <f t="shared" si="72"/>
        <v/>
      </c>
    </row>
    <row r="1273" spans="1:13" ht="18" customHeight="1" x14ac:dyDescent="0.25">
      <c r="A1273" s="390">
        <v>725</v>
      </c>
      <c r="B1273" s="292"/>
      <c r="C1273" s="278"/>
      <c r="D1273" s="293"/>
      <c r="E1273" s="19"/>
      <c r="F1273" s="20"/>
      <c r="G1273" s="20"/>
      <c r="H1273" s="43"/>
      <c r="I1273" s="219" t="str">
        <f t="shared" si="73"/>
        <v/>
      </c>
      <c r="J1273" s="49"/>
      <c r="K1273" s="110" t="str">
        <f t="shared" si="72"/>
        <v/>
      </c>
    </row>
    <row r="1274" spans="1:13" ht="18" customHeight="1" x14ac:dyDescent="0.25">
      <c r="A1274" s="390">
        <v>726</v>
      </c>
      <c r="B1274" s="292"/>
      <c r="C1274" s="278"/>
      <c r="D1274" s="293"/>
      <c r="E1274" s="19"/>
      <c r="F1274" s="20"/>
      <c r="G1274" s="20"/>
      <c r="H1274" s="43"/>
      <c r="I1274" s="219" t="str">
        <f t="shared" si="73"/>
        <v/>
      </c>
      <c r="J1274" s="49"/>
      <c r="K1274" s="110" t="str">
        <f t="shared" si="72"/>
        <v/>
      </c>
    </row>
    <row r="1275" spans="1:13" ht="18" customHeight="1" x14ac:dyDescent="0.25">
      <c r="A1275" s="390">
        <v>727</v>
      </c>
      <c r="B1275" s="292"/>
      <c r="C1275" s="278"/>
      <c r="D1275" s="293"/>
      <c r="E1275" s="19"/>
      <c r="F1275" s="20"/>
      <c r="G1275" s="20"/>
      <c r="H1275" s="43"/>
      <c r="I1275" s="219" t="str">
        <f t="shared" si="73"/>
        <v/>
      </c>
      <c r="J1275" s="49"/>
      <c r="K1275" s="110" t="str">
        <f t="shared" si="72"/>
        <v/>
      </c>
    </row>
    <row r="1276" spans="1:13" ht="18" customHeight="1" x14ac:dyDescent="0.25">
      <c r="A1276" s="390">
        <v>728</v>
      </c>
      <c r="B1276" s="292"/>
      <c r="C1276" s="278"/>
      <c r="D1276" s="293"/>
      <c r="E1276" s="19"/>
      <c r="F1276" s="20"/>
      <c r="G1276" s="20"/>
      <c r="H1276" s="43"/>
      <c r="I1276" s="219" t="str">
        <f t="shared" si="73"/>
        <v/>
      </c>
      <c r="J1276" s="49"/>
      <c r="K1276" s="110" t="str">
        <f t="shared" si="72"/>
        <v/>
      </c>
    </row>
    <row r="1277" spans="1:13" ht="18" customHeight="1" x14ac:dyDescent="0.25">
      <c r="A1277" s="390">
        <v>729</v>
      </c>
      <c r="B1277" s="292"/>
      <c r="C1277" s="278"/>
      <c r="D1277" s="293"/>
      <c r="E1277" s="19"/>
      <c r="F1277" s="20"/>
      <c r="G1277" s="20"/>
      <c r="H1277" s="43"/>
      <c r="I1277" s="219" t="str">
        <f t="shared" si="73"/>
        <v/>
      </c>
      <c r="J1277" s="49"/>
      <c r="K1277" s="110" t="str">
        <f t="shared" si="72"/>
        <v/>
      </c>
    </row>
    <row r="1278" spans="1:13" ht="18" customHeight="1" x14ac:dyDescent="0.25">
      <c r="A1278" s="390">
        <v>730</v>
      </c>
      <c r="B1278" s="292"/>
      <c r="C1278" s="278"/>
      <c r="D1278" s="293"/>
      <c r="E1278" s="19"/>
      <c r="F1278" s="20"/>
      <c r="G1278" s="20"/>
      <c r="H1278" s="43"/>
      <c r="I1278" s="219" t="str">
        <f t="shared" si="73"/>
        <v/>
      </c>
      <c r="J1278" s="49"/>
      <c r="K1278" s="110" t="str">
        <f t="shared" si="72"/>
        <v/>
      </c>
    </row>
    <row r="1279" spans="1:13" ht="18" customHeight="1" x14ac:dyDescent="0.25">
      <c r="A1279" s="390">
        <v>731</v>
      </c>
      <c r="B1279" s="292"/>
      <c r="C1279" s="278"/>
      <c r="D1279" s="293"/>
      <c r="E1279" s="19"/>
      <c r="F1279" s="20"/>
      <c r="G1279" s="20"/>
      <c r="H1279" s="43"/>
      <c r="I1279" s="219" t="str">
        <f t="shared" si="73"/>
        <v/>
      </c>
      <c r="J1279" s="49"/>
      <c r="K1279" s="110" t="str">
        <f t="shared" si="72"/>
        <v/>
      </c>
    </row>
    <row r="1280" spans="1:13" ht="18" customHeight="1" x14ac:dyDescent="0.25">
      <c r="A1280" s="390">
        <v>732</v>
      </c>
      <c r="B1280" s="292"/>
      <c r="C1280" s="278"/>
      <c r="D1280" s="293"/>
      <c r="E1280" s="19"/>
      <c r="F1280" s="20"/>
      <c r="G1280" s="20"/>
      <c r="H1280" s="43"/>
      <c r="I1280" s="219" t="str">
        <f t="shared" si="73"/>
        <v/>
      </c>
      <c r="J1280" s="49"/>
      <c r="K1280" s="110" t="str">
        <f t="shared" si="72"/>
        <v/>
      </c>
    </row>
    <row r="1281" spans="1:12" ht="18" customHeight="1" x14ac:dyDescent="0.25">
      <c r="A1281" s="390">
        <v>733</v>
      </c>
      <c r="B1281" s="292"/>
      <c r="C1281" s="278"/>
      <c r="D1281" s="293"/>
      <c r="E1281" s="19"/>
      <c r="F1281" s="20"/>
      <c r="G1281" s="20"/>
      <c r="H1281" s="43"/>
      <c r="I1281" s="219" t="str">
        <f t="shared" si="73"/>
        <v/>
      </c>
      <c r="J1281" s="49"/>
      <c r="K1281" s="110" t="str">
        <f t="shared" si="72"/>
        <v/>
      </c>
    </row>
    <row r="1282" spans="1:12" ht="18" customHeight="1" x14ac:dyDescent="0.25">
      <c r="A1282" s="390">
        <v>734</v>
      </c>
      <c r="B1282" s="292"/>
      <c r="C1282" s="278"/>
      <c r="D1282" s="293"/>
      <c r="E1282" s="19"/>
      <c r="F1282" s="20"/>
      <c r="G1282" s="20"/>
      <c r="H1282" s="43"/>
      <c r="I1282" s="219" t="str">
        <f t="shared" si="73"/>
        <v/>
      </c>
      <c r="J1282" s="49"/>
      <c r="K1282" s="110" t="str">
        <f t="shared" si="72"/>
        <v/>
      </c>
    </row>
    <row r="1283" spans="1:12" ht="18" customHeight="1" x14ac:dyDescent="0.25">
      <c r="A1283" s="390">
        <v>735</v>
      </c>
      <c r="B1283" s="292"/>
      <c r="C1283" s="278"/>
      <c r="D1283" s="293"/>
      <c r="E1283" s="19"/>
      <c r="F1283" s="20"/>
      <c r="G1283" s="20"/>
      <c r="H1283" s="43"/>
      <c r="I1283" s="219" t="str">
        <f t="shared" si="73"/>
        <v/>
      </c>
      <c r="J1283" s="49"/>
      <c r="K1283" s="110" t="str">
        <f t="shared" si="72"/>
        <v/>
      </c>
    </row>
    <row r="1284" spans="1:12" ht="18" customHeight="1" x14ac:dyDescent="0.25">
      <c r="A1284" s="390">
        <v>736</v>
      </c>
      <c r="B1284" s="292"/>
      <c r="C1284" s="278"/>
      <c r="D1284" s="293"/>
      <c r="E1284" s="19"/>
      <c r="F1284" s="20"/>
      <c r="G1284" s="20"/>
      <c r="H1284" s="43"/>
      <c r="I1284" s="219" t="str">
        <f t="shared" si="73"/>
        <v/>
      </c>
      <c r="J1284" s="49"/>
      <c r="K1284" s="110" t="str">
        <f t="shared" si="72"/>
        <v/>
      </c>
    </row>
    <row r="1285" spans="1:12" ht="18" customHeight="1" x14ac:dyDescent="0.25">
      <c r="A1285" s="390">
        <v>737</v>
      </c>
      <c r="B1285" s="292"/>
      <c r="C1285" s="278"/>
      <c r="D1285" s="293"/>
      <c r="E1285" s="19"/>
      <c r="F1285" s="20"/>
      <c r="G1285" s="20"/>
      <c r="H1285" s="43"/>
      <c r="I1285" s="219" t="str">
        <f t="shared" si="73"/>
        <v/>
      </c>
      <c r="J1285" s="49"/>
      <c r="K1285" s="110" t="str">
        <f t="shared" si="72"/>
        <v/>
      </c>
    </row>
    <row r="1286" spans="1:12" ht="18" customHeight="1" x14ac:dyDescent="0.25">
      <c r="A1286" s="390">
        <v>738</v>
      </c>
      <c r="B1286" s="292"/>
      <c r="C1286" s="278"/>
      <c r="D1286" s="293"/>
      <c r="E1286" s="19"/>
      <c r="F1286" s="20"/>
      <c r="G1286" s="20"/>
      <c r="H1286" s="43"/>
      <c r="I1286" s="219" t="str">
        <f t="shared" si="73"/>
        <v/>
      </c>
      <c r="J1286" s="49"/>
      <c r="K1286" s="110" t="str">
        <f t="shared" si="72"/>
        <v/>
      </c>
    </row>
    <row r="1287" spans="1:12" ht="18" customHeight="1" x14ac:dyDescent="0.25">
      <c r="A1287" s="390">
        <v>739</v>
      </c>
      <c r="B1287" s="292"/>
      <c r="C1287" s="278"/>
      <c r="D1287" s="293"/>
      <c r="E1287" s="19"/>
      <c r="F1287" s="20"/>
      <c r="G1287" s="20"/>
      <c r="H1287" s="43"/>
      <c r="I1287" s="219" t="str">
        <f t="shared" si="73"/>
        <v/>
      </c>
      <c r="J1287" s="49"/>
      <c r="K1287" s="110" t="str">
        <f t="shared" si="72"/>
        <v/>
      </c>
    </row>
    <row r="1288" spans="1:12" ht="18" customHeight="1" thickBot="1" x14ac:dyDescent="0.3">
      <c r="A1288" s="391">
        <v>740</v>
      </c>
      <c r="B1288" s="294"/>
      <c r="C1288" s="279"/>
      <c r="D1288" s="295"/>
      <c r="E1288" s="21"/>
      <c r="F1288" s="22"/>
      <c r="G1288" s="22"/>
      <c r="H1288" s="45"/>
      <c r="I1288" s="220" t="str">
        <f t="shared" si="73"/>
        <v/>
      </c>
      <c r="J1288" s="50"/>
      <c r="K1288" s="110" t="str">
        <f t="shared" si="72"/>
        <v/>
      </c>
    </row>
    <row r="1289" spans="1:12" ht="18" customHeight="1" thickBot="1" x14ac:dyDescent="0.3">
      <c r="H1289" s="376" t="s">
        <v>128</v>
      </c>
      <c r="I1289" s="195">
        <f>IF(stok&lt;&gt;"",SUM(I1269:I1288)+I1254,0)</f>
        <v>0</v>
      </c>
      <c r="J1289" s="223"/>
      <c r="L1289" s="109">
        <f>IF(I1289&gt;I1254,ROW(A1295),0)</f>
        <v>0</v>
      </c>
    </row>
    <row r="1291" spans="1:12" ht="30.2" customHeight="1" x14ac:dyDescent="0.25">
      <c r="A1291" s="566" t="s">
        <v>139</v>
      </c>
      <c r="B1291" s="566"/>
      <c r="C1291" s="566"/>
      <c r="D1291" s="566"/>
      <c r="E1291" s="566"/>
      <c r="F1291" s="566"/>
      <c r="G1291" s="566"/>
      <c r="H1291" s="566"/>
      <c r="I1291" s="566"/>
      <c r="J1291" s="566"/>
    </row>
    <row r="1293" spans="1:12" ht="18.75" x14ac:dyDescent="0.3">
      <c r="A1293" s="352" t="s">
        <v>32</v>
      </c>
      <c r="B1293" s="233"/>
      <c r="C1293" s="233"/>
      <c r="D1293" s="354">
        <f ca="1">imzatarihi</f>
        <v>46091</v>
      </c>
      <c r="E1293" s="379" t="s">
        <v>33</v>
      </c>
      <c r="F1293" s="355" t="str">
        <f>IF(kurulusyetkilisi&gt;0,kurulusyetkilisi,"")</f>
        <v/>
      </c>
      <c r="I1293" s="46"/>
    </row>
    <row r="1294" spans="1:12" ht="18.75" x14ac:dyDescent="0.3">
      <c r="D1294" s="234"/>
      <c r="E1294" s="379" t="s">
        <v>34</v>
      </c>
      <c r="H1294" s="233"/>
      <c r="I1294" s="46"/>
    </row>
    <row r="1296" spans="1:12" x14ac:dyDescent="0.25">
      <c r="A1296" s="555" t="s">
        <v>107</v>
      </c>
      <c r="B1296" s="555"/>
      <c r="C1296" s="555"/>
      <c r="D1296" s="555"/>
      <c r="E1296" s="555"/>
      <c r="F1296" s="555"/>
      <c r="G1296" s="555"/>
      <c r="H1296" s="555"/>
      <c r="I1296" s="555"/>
      <c r="J1296" s="555"/>
      <c r="K1296" s="2"/>
    </row>
    <row r="1297" spans="1:13" x14ac:dyDescent="0.25">
      <c r="A1297" s="508" t="str">
        <f>IF(YilDonem&lt;&gt;"",CONCATENATE(YilDonem," dönemine aittir."),"")</f>
        <v/>
      </c>
      <c r="B1297" s="508"/>
      <c r="C1297" s="508"/>
      <c r="D1297" s="508"/>
      <c r="E1297" s="508"/>
      <c r="F1297" s="508"/>
      <c r="G1297" s="508"/>
      <c r="H1297" s="508"/>
      <c r="I1297" s="508"/>
      <c r="J1297" s="508"/>
      <c r="K1297" s="2"/>
    </row>
    <row r="1298" spans="1:13" ht="15.95" customHeight="1" thickBot="1" x14ac:dyDescent="0.3">
      <c r="A1298" s="545" t="s">
        <v>130</v>
      </c>
      <c r="B1298" s="545"/>
      <c r="C1298" s="545"/>
      <c r="D1298" s="545"/>
      <c r="E1298" s="545"/>
      <c r="F1298" s="545"/>
      <c r="G1298" s="545"/>
      <c r="H1298" s="545"/>
      <c r="I1298" s="545"/>
      <c r="J1298" s="545"/>
      <c r="K1298" s="2"/>
    </row>
    <row r="1299" spans="1:13" ht="31.7" customHeight="1" thickBot="1" x14ac:dyDescent="0.3">
      <c r="A1299" s="546" t="s">
        <v>167</v>
      </c>
      <c r="B1299" s="547"/>
      <c r="C1299" s="547"/>
      <c r="D1299" s="548"/>
      <c r="E1299" s="546" t="str">
        <f>IF(ProjeNo&gt;0,ProjeNo,"")</f>
        <v/>
      </c>
      <c r="F1299" s="547"/>
      <c r="G1299" s="547"/>
      <c r="H1299" s="547"/>
      <c r="I1299" s="547"/>
      <c r="J1299" s="548"/>
      <c r="K1299" s="2"/>
    </row>
    <row r="1300" spans="1:13" ht="45" customHeight="1" thickBot="1" x14ac:dyDescent="0.3">
      <c r="A1300" s="549" t="s">
        <v>168</v>
      </c>
      <c r="B1300" s="550"/>
      <c r="C1300" s="550"/>
      <c r="D1300" s="551"/>
      <c r="E1300" s="552" t="str">
        <f>IF(ProjeAdi&gt;0,ProjeAdi,"")</f>
        <v/>
      </c>
      <c r="F1300" s="553"/>
      <c r="G1300" s="553"/>
      <c r="H1300" s="553"/>
      <c r="I1300" s="553"/>
      <c r="J1300" s="554"/>
      <c r="K1300" s="2"/>
    </row>
    <row r="1301" spans="1:13" ht="30.2" customHeight="1" thickBot="1" x14ac:dyDescent="0.3">
      <c r="A1301" s="567" t="s">
        <v>142</v>
      </c>
      <c r="B1301" s="568"/>
      <c r="C1301" s="568"/>
      <c r="D1301" s="569"/>
      <c r="E1301" s="552" t="str">
        <f>IF($E$6&lt;&gt;"",$E$6,"")</f>
        <v/>
      </c>
      <c r="F1301" s="553"/>
      <c r="G1301" s="553"/>
      <c r="H1301" s="553"/>
      <c r="I1301" s="553"/>
      <c r="J1301" s="554"/>
      <c r="K1301" s="2"/>
    </row>
    <row r="1302" spans="1:13" s="47" customFormat="1" ht="37.15" customHeight="1" x14ac:dyDescent="0.25">
      <c r="A1302" s="543" t="s">
        <v>3</v>
      </c>
      <c r="B1302" s="543" t="s">
        <v>182</v>
      </c>
      <c r="C1302" s="543" t="s">
        <v>183</v>
      </c>
      <c r="D1302" s="543" t="s">
        <v>102</v>
      </c>
      <c r="E1302" s="543" t="s">
        <v>103</v>
      </c>
      <c r="F1302" s="543" t="s">
        <v>108</v>
      </c>
      <c r="G1302" s="543" t="s">
        <v>109</v>
      </c>
      <c r="H1302" s="543" t="s">
        <v>145</v>
      </c>
      <c r="I1302" s="573" t="s">
        <v>35</v>
      </c>
      <c r="J1302" s="573" t="s">
        <v>110</v>
      </c>
      <c r="K1302" s="63"/>
      <c r="L1302" s="71"/>
      <c r="M1302" s="71"/>
    </row>
    <row r="1303" spans="1:13" ht="18" customHeight="1" thickBot="1" x14ac:dyDescent="0.3">
      <c r="A1303" s="559"/>
      <c r="B1303" s="544"/>
      <c r="C1303" s="544"/>
      <c r="D1303" s="559"/>
      <c r="E1303" s="559"/>
      <c r="F1303" s="559"/>
      <c r="G1303" s="559"/>
      <c r="H1303" s="559"/>
      <c r="I1303" s="574"/>
      <c r="J1303" s="574"/>
      <c r="K1303" s="2"/>
    </row>
    <row r="1304" spans="1:13" ht="18" customHeight="1" x14ac:dyDescent="0.25">
      <c r="A1304" s="388">
        <v>741</v>
      </c>
      <c r="B1304" s="290"/>
      <c r="C1304" s="277"/>
      <c r="D1304" s="291"/>
      <c r="E1304" s="27"/>
      <c r="F1304" s="41"/>
      <c r="G1304" s="41"/>
      <c r="H1304" s="38"/>
      <c r="I1304" s="210" t="str">
        <f>IF(AND(G1304&lt;&gt;"",H1304&lt;&gt;"",J1304&lt;&gt;""),G1304*H1304,"")</f>
        <v/>
      </c>
      <c r="J1304" s="48"/>
      <c r="K1304" s="110" t="str">
        <f t="shared" ref="K1304:K1323" si="74">IF(AND(E1304&lt;&gt;"",J1304=""),"Stok Çıkış Tarihi Yazılmalıdır.","")</f>
        <v/>
      </c>
    </row>
    <row r="1305" spans="1:13" ht="18" customHeight="1" x14ac:dyDescent="0.25">
      <c r="A1305" s="390">
        <v>742</v>
      </c>
      <c r="B1305" s="292"/>
      <c r="C1305" s="278"/>
      <c r="D1305" s="293"/>
      <c r="E1305" s="19"/>
      <c r="F1305" s="20"/>
      <c r="G1305" s="20"/>
      <c r="H1305" s="43"/>
      <c r="I1305" s="219" t="str">
        <f t="shared" ref="I1305:I1323" si="75">IF(AND(G1305&lt;&gt;"",H1305&lt;&gt;"",J1305&lt;&gt;""),G1305*H1305,"")</f>
        <v/>
      </c>
      <c r="J1305" s="49"/>
      <c r="K1305" s="110" t="str">
        <f t="shared" si="74"/>
        <v/>
      </c>
    </row>
    <row r="1306" spans="1:13" ht="18" customHeight="1" x14ac:dyDescent="0.25">
      <c r="A1306" s="390">
        <v>743</v>
      </c>
      <c r="B1306" s="292"/>
      <c r="C1306" s="278"/>
      <c r="D1306" s="293"/>
      <c r="E1306" s="19"/>
      <c r="F1306" s="20"/>
      <c r="G1306" s="20"/>
      <c r="H1306" s="43"/>
      <c r="I1306" s="219" t="str">
        <f t="shared" si="75"/>
        <v/>
      </c>
      <c r="J1306" s="49"/>
      <c r="K1306" s="110" t="str">
        <f t="shared" si="74"/>
        <v/>
      </c>
    </row>
    <row r="1307" spans="1:13" ht="18" customHeight="1" x14ac:dyDescent="0.25">
      <c r="A1307" s="390">
        <v>744</v>
      </c>
      <c r="B1307" s="292"/>
      <c r="C1307" s="278"/>
      <c r="D1307" s="293"/>
      <c r="E1307" s="19"/>
      <c r="F1307" s="20"/>
      <c r="G1307" s="20"/>
      <c r="H1307" s="43"/>
      <c r="I1307" s="219" t="str">
        <f t="shared" si="75"/>
        <v/>
      </c>
      <c r="J1307" s="49"/>
      <c r="K1307" s="110" t="str">
        <f t="shared" si="74"/>
        <v/>
      </c>
    </row>
    <row r="1308" spans="1:13" ht="18" customHeight="1" x14ac:dyDescent="0.25">
      <c r="A1308" s="390">
        <v>745</v>
      </c>
      <c r="B1308" s="292"/>
      <c r="C1308" s="278"/>
      <c r="D1308" s="293"/>
      <c r="E1308" s="19"/>
      <c r="F1308" s="20"/>
      <c r="G1308" s="20"/>
      <c r="H1308" s="43"/>
      <c r="I1308" s="219" t="str">
        <f t="shared" si="75"/>
        <v/>
      </c>
      <c r="J1308" s="49"/>
      <c r="K1308" s="110" t="str">
        <f t="shared" si="74"/>
        <v/>
      </c>
    </row>
    <row r="1309" spans="1:13" ht="18" customHeight="1" x14ac:dyDescent="0.25">
      <c r="A1309" s="390">
        <v>746</v>
      </c>
      <c r="B1309" s="292"/>
      <c r="C1309" s="278"/>
      <c r="D1309" s="293"/>
      <c r="E1309" s="19"/>
      <c r="F1309" s="20"/>
      <c r="G1309" s="20"/>
      <c r="H1309" s="43"/>
      <c r="I1309" s="219" t="str">
        <f t="shared" si="75"/>
        <v/>
      </c>
      <c r="J1309" s="49"/>
      <c r="K1309" s="110" t="str">
        <f t="shared" si="74"/>
        <v/>
      </c>
    </row>
    <row r="1310" spans="1:13" ht="18" customHeight="1" x14ac:dyDescent="0.25">
      <c r="A1310" s="390">
        <v>747</v>
      </c>
      <c r="B1310" s="292"/>
      <c r="C1310" s="278"/>
      <c r="D1310" s="293"/>
      <c r="E1310" s="19"/>
      <c r="F1310" s="20"/>
      <c r="G1310" s="20"/>
      <c r="H1310" s="43"/>
      <c r="I1310" s="219" t="str">
        <f t="shared" si="75"/>
        <v/>
      </c>
      <c r="J1310" s="49"/>
      <c r="K1310" s="110" t="str">
        <f t="shared" si="74"/>
        <v/>
      </c>
    </row>
    <row r="1311" spans="1:13" ht="18" customHeight="1" x14ac:dyDescent="0.25">
      <c r="A1311" s="390">
        <v>748</v>
      </c>
      <c r="B1311" s="292"/>
      <c r="C1311" s="278"/>
      <c r="D1311" s="293"/>
      <c r="E1311" s="19"/>
      <c r="F1311" s="20"/>
      <c r="G1311" s="20"/>
      <c r="H1311" s="43"/>
      <c r="I1311" s="219" t="str">
        <f t="shared" si="75"/>
        <v/>
      </c>
      <c r="J1311" s="49"/>
      <c r="K1311" s="110" t="str">
        <f t="shared" si="74"/>
        <v/>
      </c>
    </row>
    <row r="1312" spans="1:13" ht="18" customHeight="1" x14ac:dyDescent="0.25">
      <c r="A1312" s="390">
        <v>749</v>
      </c>
      <c r="B1312" s="292"/>
      <c r="C1312" s="278"/>
      <c r="D1312" s="293"/>
      <c r="E1312" s="19"/>
      <c r="F1312" s="20"/>
      <c r="G1312" s="20"/>
      <c r="H1312" s="43"/>
      <c r="I1312" s="219" t="str">
        <f t="shared" si="75"/>
        <v/>
      </c>
      <c r="J1312" s="49"/>
      <c r="K1312" s="110" t="str">
        <f t="shared" si="74"/>
        <v/>
      </c>
    </row>
    <row r="1313" spans="1:12" ht="18" customHeight="1" x14ac:dyDescent="0.25">
      <c r="A1313" s="390">
        <v>750</v>
      </c>
      <c r="B1313" s="292"/>
      <c r="C1313" s="278"/>
      <c r="D1313" s="293"/>
      <c r="E1313" s="19"/>
      <c r="F1313" s="20"/>
      <c r="G1313" s="20"/>
      <c r="H1313" s="43"/>
      <c r="I1313" s="219" t="str">
        <f t="shared" si="75"/>
        <v/>
      </c>
      <c r="J1313" s="49"/>
      <c r="K1313" s="110" t="str">
        <f t="shared" si="74"/>
        <v/>
      </c>
    </row>
    <row r="1314" spans="1:12" ht="18" customHeight="1" x14ac:dyDescent="0.25">
      <c r="A1314" s="390">
        <v>751</v>
      </c>
      <c r="B1314" s="292"/>
      <c r="C1314" s="278"/>
      <c r="D1314" s="293"/>
      <c r="E1314" s="19"/>
      <c r="F1314" s="20"/>
      <c r="G1314" s="20"/>
      <c r="H1314" s="43"/>
      <c r="I1314" s="219" t="str">
        <f t="shared" si="75"/>
        <v/>
      </c>
      <c r="J1314" s="49"/>
      <c r="K1314" s="110" t="str">
        <f t="shared" si="74"/>
        <v/>
      </c>
    </row>
    <row r="1315" spans="1:12" ht="18" customHeight="1" x14ac:dyDescent="0.25">
      <c r="A1315" s="390">
        <v>752</v>
      </c>
      <c r="B1315" s="292"/>
      <c r="C1315" s="278"/>
      <c r="D1315" s="293"/>
      <c r="E1315" s="19"/>
      <c r="F1315" s="20"/>
      <c r="G1315" s="20"/>
      <c r="H1315" s="43"/>
      <c r="I1315" s="219" t="str">
        <f t="shared" si="75"/>
        <v/>
      </c>
      <c r="J1315" s="49"/>
      <c r="K1315" s="110" t="str">
        <f t="shared" si="74"/>
        <v/>
      </c>
    </row>
    <row r="1316" spans="1:12" ht="18" customHeight="1" x14ac:dyDescent="0.25">
      <c r="A1316" s="390">
        <v>753</v>
      </c>
      <c r="B1316" s="292"/>
      <c r="C1316" s="278"/>
      <c r="D1316" s="293"/>
      <c r="E1316" s="19"/>
      <c r="F1316" s="20"/>
      <c r="G1316" s="20"/>
      <c r="H1316" s="43"/>
      <c r="I1316" s="219" t="str">
        <f t="shared" si="75"/>
        <v/>
      </c>
      <c r="J1316" s="49"/>
      <c r="K1316" s="110" t="str">
        <f t="shared" si="74"/>
        <v/>
      </c>
    </row>
    <row r="1317" spans="1:12" ht="18" customHeight="1" x14ac:dyDescent="0.25">
      <c r="A1317" s="390">
        <v>754</v>
      </c>
      <c r="B1317" s="292"/>
      <c r="C1317" s="278"/>
      <c r="D1317" s="293"/>
      <c r="E1317" s="19"/>
      <c r="F1317" s="20"/>
      <c r="G1317" s="20"/>
      <c r="H1317" s="43"/>
      <c r="I1317" s="219" t="str">
        <f t="shared" si="75"/>
        <v/>
      </c>
      <c r="J1317" s="49"/>
      <c r="K1317" s="110" t="str">
        <f t="shared" si="74"/>
        <v/>
      </c>
    </row>
    <row r="1318" spans="1:12" ht="18" customHeight="1" x14ac:dyDescent="0.25">
      <c r="A1318" s="390">
        <v>755</v>
      </c>
      <c r="B1318" s="292"/>
      <c r="C1318" s="278"/>
      <c r="D1318" s="293"/>
      <c r="E1318" s="19"/>
      <c r="F1318" s="20"/>
      <c r="G1318" s="20"/>
      <c r="H1318" s="43"/>
      <c r="I1318" s="219" t="str">
        <f t="shared" si="75"/>
        <v/>
      </c>
      <c r="J1318" s="49"/>
      <c r="K1318" s="110" t="str">
        <f t="shared" si="74"/>
        <v/>
      </c>
    </row>
    <row r="1319" spans="1:12" ht="18" customHeight="1" x14ac:dyDescent="0.25">
      <c r="A1319" s="390">
        <v>756</v>
      </c>
      <c r="B1319" s="292"/>
      <c r="C1319" s="278"/>
      <c r="D1319" s="293"/>
      <c r="E1319" s="19"/>
      <c r="F1319" s="20"/>
      <c r="G1319" s="20"/>
      <c r="H1319" s="43"/>
      <c r="I1319" s="219" t="str">
        <f t="shared" si="75"/>
        <v/>
      </c>
      <c r="J1319" s="49"/>
      <c r="K1319" s="110" t="str">
        <f t="shared" si="74"/>
        <v/>
      </c>
    </row>
    <row r="1320" spans="1:12" ht="18" customHeight="1" x14ac:dyDescent="0.25">
      <c r="A1320" s="390">
        <v>757</v>
      </c>
      <c r="B1320" s="292"/>
      <c r="C1320" s="278"/>
      <c r="D1320" s="293"/>
      <c r="E1320" s="19"/>
      <c r="F1320" s="20"/>
      <c r="G1320" s="20"/>
      <c r="H1320" s="43"/>
      <c r="I1320" s="219" t="str">
        <f t="shared" si="75"/>
        <v/>
      </c>
      <c r="J1320" s="49"/>
      <c r="K1320" s="110" t="str">
        <f t="shared" si="74"/>
        <v/>
      </c>
    </row>
    <row r="1321" spans="1:12" ht="18" customHeight="1" x14ac:dyDescent="0.25">
      <c r="A1321" s="390">
        <v>758</v>
      </c>
      <c r="B1321" s="292"/>
      <c r="C1321" s="278"/>
      <c r="D1321" s="293"/>
      <c r="E1321" s="19"/>
      <c r="F1321" s="20"/>
      <c r="G1321" s="20"/>
      <c r="H1321" s="43"/>
      <c r="I1321" s="219" t="str">
        <f t="shared" si="75"/>
        <v/>
      </c>
      <c r="J1321" s="49"/>
      <c r="K1321" s="110" t="str">
        <f t="shared" si="74"/>
        <v/>
      </c>
    </row>
    <row r="1322" spans="1:12" ht="18" customHeight="1" x14ac:dyDescent="0.25">
      <c r="A1322" s="390">
        <v>759</v>
      </c>
      <c r="B1322" s="292"/>
      <c r="C1322" s="278"/>
      <c r="D1322" s="293"/>
      <c r="E1322" s="19"/>
      <c r="F1322" s="20"/>
      <c r="G1322" s="20"/>
      <c r="H1322" s="43"/>
      <c r="I1322" s="219" t="str">
        <f t="shared" si="75"/>
        <v/>
      </c>
      <c r="J1322" s="49"/>
      <c r="K1322" s="110" t="str">
        <f t="shared" si="74"/>
        <v/>
      </c>
    </row>
    <row r="1323" spans="1:12" ht="18" customHeight="1" thickBot="1" x14ac:dyDescent="0.3">
      <c r="A1323" s="391">
        <v>760</v>
      </c>
      <c r="B1323" s="294"/>
      <c r="C1323" s="279"/>
      <c r="D1323" s="295"/>
      <c r="E1323" s="21"/>
      <c r="F1323" s="22"/>
      <c r="G1323" s="22"/>
      <c r="H1323" s="45"/>
      <c r="I1323" s="220" t="str">
        <f t="shared" si="75"/>
        <v/>
      </c>
      <c r="J1323" s="50"/>
      <c r="K1323" s="110" t="str">
        <f t="shared" si="74"/>
        <v/>
      </c>
    </row>
    <row r="1324" spans="1:12" ht="18" customHeight="1" thickBot="1" x14ac:dyDescent="0.3">
      <c r="H1324" s="376" t="s">
        <v>128</v>
      </c>
      <c r="I1324" s="195">
        <f>IF(stok&lt;&gt;"",SUM(I1304:I1323)+I1289,0)</f>
        <v>0</v>
      </c>
      <c r="J1324" s="223"/>
      <c r="L1324" s="109">
        <f>IF(I1324&gt;I1289,ROW(A1330),0)</f>
        <v>0</v>
      </c>
    </row>
    <row r="1326" spans="1:12" ht="30.2" customHeight="1" x14ac:dyDescent="0.25">
      <c r="A1326" s="566" t="s">
        <v>139</v>
      </c>
      <c r="B1326" s="566"/>
      <c r="C1326" s="566"/>
      <c r="D1326" s="566"/>
      <c r="E1326" s="566"/>
      <c r="F1326" s="566"/>
      <c r="G1326" s="566"/>
      <c r="H1326" s="566"/>
      <c r="I1326" s="566"/>
      <c r="J1326" s="566"/>
    </row>
    <row r="1328" spans="1:12" ht="18.75" x14ac:dyDescent="0.3">
      <c r="A1328" s="352" t="s">
        <v>32</v>
      </c>
      <c r="B1328" s="233"/>
      <c r="C1328" s="233"/>
      <c r="D1328" s="354">
        <f ca="1">imzatarihi</f>
        <v>46091</v>
      </c>
      <c r="E1328" s="379" t="s">
        <v>33</v>
      </c>
      <c r="F1328" s="355" t="str">
        <f>IF(kurulusyetkilisi&gt;0,kurulusyetkilisi,"")</f>
        <v/>
      </c>
      <c r="I1328" s="46"/>
    </row>
    <row r="1329" spans="4:9" ht="18.75" x14ac:dyDescent="0.3">
      <c r="D1329" s="234"/>
      <c r="E1329" s="379" t="s">
        <v>34</v>
      </c>
      <c r="H1329" s="233"/>
      <c r="I1329" s="46"/>
    </row>
  </sheetData>
  <sheetProtection algorithmName="SHA-512" hashValue="Azb8kGJc2Odq646T03YU3fgQ2RQi3WGj3uSlJnXUdxQphZjAF57IlglRLyZ0N6CgFTQ8bT6tcy2BC8rnJohf1w==" saltValue="fO+EmU/atzLJ/ty4InSv0A==" spinCount="100000" sheet="1" objects="1" scenarios="1"/>
  <mergeCells count="760">
    <mergeCell ref="B1302:B1303"/>
    <mergeCell ref="C1302:C1303"/>
    <mergeCell ref="A1301:D1301"/>
    <mergeCell ref="E1301:J1301"/>
    <mergeCell ref="A1326:J1326"/>
    <mergeCell ref="G7:G8"/>
    <mergeCell ref="I7:I8"/>
    <mergeCell ref="J7:J8"/>
    <mergeCell ref="I42:I43"/>
    <mergeCell ref="J42:J43"/>
    <mergeCell ref="I77:I78"/>
    <mergeCell ref="J77:J78"/>
    <mergeCell ref="I112:I113"/>
    <mergeCell ref="J112:J113"/>
    <mergeCell ref="A1300:D1300"/>
    <mergeCell ref="E1300:J1300"/>
    <mergeCell ref="A1302:A1303"/>
    <mergeCell ref="D1302:D1303"/>
    <mergeCell ref="E1302:E1303"/>
    <mergeCell ref="F1302:F1303"/>
    <mergeCell ref="G1302:G1303"/>
    <mergeCell ref="H1302:H1303"/>
    <mergeCell ref="I1302:I1303"/>
    <mergeCell ref="J1302:J1303"/>
    <mergeCell ref="A1291:J1291"/>
    <mergeCell ref="A1296:J1296"/>
    <mergeCell ref="A1297:J1297"/>
    <mergeCell ref="A1298:J1298"/>
    <mergeCell ref="A1299:D1299"/>
    <mergeCell ref="E1299:J1299"/>
    <mergeCell ref="A1265:D1265"/>
    <mergeCell ref="E1265:J1265"/>
    <mergeCell ref="A1267:A1268"/>
    <mergeCell ref="D1267:D1268"/>
    <mergeCell ref="E1267:E1268"/>
    <mergeCell ref="F1267:F1268"/>
    <mergeCell ref="G1267:G1268"/>
    <mergeCell ref="H1267:H1268"/>
    <mergeCell ref="I1267:I1268"/>
    <mergeCell ref="J1267:J1268"/>
    <mergeCell ref="A1266:D1266"/>
    <mergeCell ref="E1266:J1266"/>
    <mergeCell ref="B1267:B1268"/>
    <mergeCell ref="C1267:C1268"/>
    <mergeCell ref="A1256:J1256"/>
    <mergeCell ref="A1261:J1261"/>
    <mergeCell ref="A1262:J1262"/>
    <mergeCell ref="A1263:J1263"/>
    <mergeCell ref="A1264:D1264"/>
    <mergeCell ref="E1264:J1264"/>
    <mergeCell ref="A1230:D1230"/>
    <mergeCell ref="E1230:J1230"/>
    <mergeCell ref="A1232:A1233"/>
    <mergeCell ref="D1232:D1233"/>
    <mergeCell ref="E1232:E1233"/>
    <mergeCell ref="F1232:F1233"/>
    <mergeCell ref="G1232:G1233"/>
    <mergeCell ref="H1232:H1233"/>
    <mergeCell ref="I1232:I1233"/>
    <mergeCell ref="J1232:J1233"/>
    <mergeCell ref="A1231:D1231"/>
    <mergeCell ref="E1231:J1231"/>
    <mergeCell ref="B1232:B1233"/>
    <mergeCell ref="C1232:C1233"/>
    <mergeCell ref="A1221:J1221"/>
    <mergeCell ref="A1226:J1226"/>
    <mergeCell ref="A1227:J1227"/>
    <mergeCell ref="A1228:J1228"/>
    <mergeCell ref="A1229:D1229"/>
    <mergeCell ref="E1229:J1229"/>
    <mergeCell ref="A1195:D1195"/>
    <mergeCell ref="E1195:J1195"/>
    <mergeCell ref="A1197:A1198"/>
    <mergeCell ref="D1197:D1198"/>
    <mergeCell ref="E1197:E1198"/>
    <mergeCell ref="F1197:F1198"/>
    <mergeCell ref="G1197:G1198"/>
    <mergeCell ref="H1197:H1198"/>
    <mergeCell ref="I1197:I1198"/>
    <mergeCell ref="J1197:J1198"/>
    <mergeCell ref="A1196:D1196"/>
    <mergeCell ref="E1196:J1196"/>
    <mergeCell ref="B1197:B1198"/>
    <mergeCell ref="C1197:C1198"/>
    <mergeCell ref="A1186:J1186"/>
    <mergeCell ref="A1191:J1191"/>
    <mergeCell ref="A1192:J1192"/>
    <mergeCell ref="A1193:J1193"/>
    <mergeCell ref="A1194:D1194"/>
    <mergeCell ref="E1194:J1194"/>
    <mergeCell ref="A1160:D1160"/>
    <mergeCell ref="E1160:J1160"/>
    <mergeCell ref="A1162:A1163"/>
    <mergeCell ref="D1162:D1163"/>
    <mergeCell ref="E1162:E1163"/>
    <mergeCell ref="F1162:F1163"/>
    <mergeCell ref="G1162:G1163"/>
    <mergeCell ref="H1162:H1163"/>
    <mergeCell ref="I1162:I1163"/>
    <mergeCell ref="J1162:J1163"/>
    <mergeCell ref="A1161:D1161"/>
    <mergeCell ref="E1161:J1161"/>
    <mergeCell ref="B1162:B1163"/>
    <mergeCell ref="C1162:C1163"/>
    <mergeCell ref="A1151:J1151"/>
    <mergeCell ref="A1156:J1156"/>
    <mergeCell ref="A1157:J1157"/>
    <mergeCell ref="A1158:J1158"/>
    <mergeCell ref="A1159:D1159"/>
    <mergeCell ref="E1159:J1159"/>
    <mergeCell ref="A1125:D1125"/>
    <mergeCell ref="E1125:J1125"/>
    <mergeCell ref="A1127:A1128"/>
    <mergeCell ref="D1127:D1128"/>
    <mergeCell ref="E1127:E1128"/>
    <mergeCell ref="F1127:F1128"/>
    <mergeCell ref="G1127:G1128"/>
    <mergeCell ref="H1127:H1128"/>
    <mergeCell ref="I1127:I1128"/>
    <mergeCell ref="J1127:J1128"/>
    <mergeCell ref="A1126:D1126"/>
    <mergeCell ref="E1126:J1126"/>
    <mergeCell ref="B1127:B1128"/>
    <mergeCell ref="C1127:C1128"/>
    <mergeCell ref="A1116:J1116"/>
    <mergeCell ref="A1121:J1121"/>
    <mergeCell ref="A1122:J1122"/>
    <mergeCell ref="A1123:J1123"/>
    <mergeCell ref="A1124:D1124"/>
    <mergeCell ref="E1124:J1124"/>
    <mergeCell ref="A1090:D1090"/>
    <mergeCell ref="E1090:J1090"/>
    <mergeCell ref="A1092:A1093"/>
    <mergeCell ref="D1092:D1093"/>
    <mergeCell ref="E1092:E1093"/>
    <mergeCell ref="F1092:F1093"/>
    <mergeCell ref="G1092:G1093"/>
    <mergeCell ref="H1092:H1093"/>
    <mergeCell ref="I1092:I1093"/>
    <mergeCell ref="J1092:J1093"/>
    <mergeCell ref="A1091:D1091"/>
    <mergeCell ref="E1091:J1091"/>
    <mergeCell ref="B1092:B1093"/>
    <mergeCell ref="C1092:C1093"/>
    <mergeCell ref="A1081:J1081"/>
    <mergeCell ref="A1086:J1086"/>
    <mergeCell ref="A1087:J1087"/>
    <mergeCell ref="A1088:J1088"/>
    <mergeCell ref="A1089:D1089"/>
    <mergeCell ref="E1089:J1089"/>
    <mergeCell ref="A1055:D1055"/>
    <mergeCell ref="E1055:J1055"/>
    <mergeCell ref="A1057:A1058"/>
    <mergeCell ref="D1057:D1058"/>
    <mergeCell ref="E1057:E1058"/>
    <mergeCell ref="F1057:F1058"/>
    <mergeCell ref="G1057:G1058"/>
    <mergeCell ref="H1057:H1058"/>
    <mergeCell ref="I1057:I1058"/>
    <mergeCell ref="J1057:J1058"/>
    <mergeCell ref="A1056:D1056"/>
    <mergeCell ref="E1056:J1056"/>
    <mergeCell ref="B1057:B1058"/>
    <mergeCell ref="C1057:C1058"/>
    <mergeCell ref="A1046:J1046"/>
    <mergeCell ref="A1051:J1051"/>
    <mergeCell ref="A1052:J1052"/>
    <mergeCell ref="A1053:J1053"/>
    <mergeCell ref="A1054:D1054"/>
    <mergeCell ref="E1054:J1054"/>
    <mergeCell ref="A1020:D1020"/>
    <mergeCell ref="E1020:J1020"/>
    <mergeCell ref="A1022:A1023"/>
    <mergeCell ref="D1022:D1023"/>
    <mergeCell ref="E1022:E1023"/>
    <mergeCell ref="F1022:F1023"/>
    <mergeCell ref="G1022:G1023"/>
    <mergeCell ref="H1022:H1023"/>
    <mergeCell ref="I1022:I1023"/>
    <mergeCell ref="J1022:J1023"/>
    <mergeCell ref="A1021:D1021"/>
    <mergeCell ref="E1021:J1021"/>
    <mergeCell ref="B1022:B1023"/>
    <mergeCell ref="C1022:C1023"/>
    <mergeCell ref="A1011:J1011"/>
    <mergeCell ref="A1016:J1016"/>
    <mergeCell ref="A1017:J1017"/>
    <mergeCell ref="A1018:J1018"/>
    <mergeCell ref="A1019:D1019"/>
    <mergeCell ref="E1019:J1019"/>
    <mergeCell ref="A985:D985"/>
    <mergeCell ref="E985:J985"/>
    <mergeCell ref="A987:A988"/>
    <mergeCell ref="D987:D988"/>
    <mergeCell ref="E987:E988"/>
    <mergeCell ref="F987:F988"/>
    <mergeCell ref="G987:G988"/>
    <mergeCell ref="H987:H988"/>
    <mergeCell ref="I987:I988"/>
    <mergeCell ref="J987:J988"/>
    <mergeCell ref="A986:D986"/>
    <mergeCell ref="E986:J986"/>
    <mergeCell ref="B987:B988"/>
    <mergeCell ref="C987:C988"/>
    <mergeCell ref="A976:J976"/>
    <mergeCell ref="A981:J981"/>
    <mergeCell ref="A982:J982"/>
    <mergeCell ref="A983:J983"/>
    <mergeCell ref="A984:D984"/>
    <mergeCell ref="E984:J984"/>
    <mergeCell ref="A950:D950"/>
    <mergeCell ref="E950:J950"/>
    <mergeCell ref="A952:A953"/>
    <mergeCell ref="D952:D953"/>
    <mergeCell ref="E952:E953"/>
    <mergeCell ref="F952:F953"/>
    <mergeCell ref="G952:G953"/>
    <mergeCell ref="H952:H953"/>
    <mergeCell ref="I952:I953"/>
    <mergeCell ref="J952:J953"/>
    <mergeCell ref="A951:D951"/>
    <mergeCell ref="E951:J951"/>
    <mergeCell ref="B952:B953"/>
    <mergeCell ref="C952:C953"/>
    <mergeCell ref="A941:J941"/>
    <mergeCell ref="A946:J946"/>
    <mergeCell ref="A947:J947"/>
    <mergeCell ref="A948:J948"/>
    <mergeCell ref="A949:D949"/>
    <mergeCell ref="E949:J949"/>
    <mergeCell ref="A915:D915"/>
    <mergeCell ref="E915:J915"/>
    <mergeCell ref="A917:A918"/>
    <mergeCell ref="D917:D918"/>
    <mergeCell ref="E917:E918"/>
    <mergeCell ref="F917:F918"/>
    <mergeCell ref="G917:G918"/>
    <mergeCell ref="H917:H918"/>
    <mergeCell ref="I917:I918"/>
    <mergeCell ref="J917:J918"/>
    <mergeCell ref="A916:D916"/>
    <mergeCell ref="E916:J916"/>
    <mergeCell ref="B917:B918"/>
    <mergeCell ref="C917:C918"/>
    <mergeCell ref="A906:J906"/>
    <mergeCell ref="A911:J911"/>
    <mergeCell ref="A912:J912"/>
    <mergeCell ref="A913:J913"/>
    <mergeCell ref="A914:D914"/>
    <mergeCell ref="E914:J914"/>
    <mergeCell ref="A880:D880"/>
    <mergeCell ref="E880:J880"/>
    <mergeCell ref="A882:A883"/>
    <mergeCell ref="D882:D883"/>
    <mergeCell ref="E882:E883"/>
    <mergeCell ref="F882:F883"/>
    <mergeCell ref="G882:G883"/>
    <mergeCell ref="H882:H883"/>
    <mergeCell ref="I882:I883"/>
    <mergeCell ref="J882:J883"/>
    <mergeCell ref="A881:D881"/>
    <mergeCell ref="E881:J881"/>
    <mergeCell ref="B882:B883"/>
    <mergeCell ref="C882:C883"/>
    <mergeCell ref="A871:J871"/>
    <mergeCell ref="A876:J876"/>
    <mergeCell ref="A877:J877"/>
    <mergeCell ref="A878:J878"/>
    <mergeCell ref="A879:D879"/>
    <mergeCell ref="E879:J879"/>
    <mergeCell ref="A845:D845"/>
    <mergeCell ref="E845:J845"/>
    <mergeCell ref="A847:A848"/>
    <mergeCell ref="D847:D848"/>
    <mergeCell ref="E847:E848"/>
    <mergeCell ref="F847:F848"/>
    <mergeCell ref="G847:G848"/>
    <mergeCell ref="H847:H848"/>
    <mergeCell ref="I847:I848"/>
    <mergeCell ref="J847:J848"/>
    <mergeCell ref="A846:D846"/>
    <mergeCell ref="E846:J846"/>
    <mergeCell ref="B847:B848"/>
    <mergeCell ref="C847:C848"/>
    <mergeCell ref="A836:J836"/>
    <mergeCell ref="A841:J841"/>
    <mergeCell ref="A842:J842"/>
    <mergeCell ref="A843:J843"/>
    <mergeCell ref="A844:D844"/>
    <mergeCell ref="E844:J844"/>
    <mergeCell ref="A810:D810"/>
    <mergeCell ref="E810:J810"/>
    <mergeCell ref="A812:A813"/>
    <mergeCell ref="D812:D813"/>
    <mergeCell ref="E812:E813"/>
    <mergeCell ref="F812:F813"/>
    <mergeCell ref="G812:G813"/>
    <mergeCell ref="H812:H813"/>
    <mergeCell ref="I812:I813"/>
    <mergeCell ref="J812:J813"/>
    <mergeCell ref="A811:D811"/>
    <mergeCell ref="E811:J811"/>
    <mergeCell ref="B812:B813"/>
    <mergeCell ref="C812:C813"/>
    <mergeCell ref="A801:J801"/>
    <mergeCell ref="A806:J806"/>
    <mergeCell ref="A807:J807"/>
    <mergeCell ref="A808:J808"/>
    <mergeCell ref="A809:D809"/>
    <mergeCell ref="E809:J809"/>
    <mergeCell ref="A775:D775"/>
    <mergeCell ref="E775:J775"/>
    <mergeCell ref="A777:A778"/>
    <mergeCell ref="D777:D778"/>
    <mergeCell ref="E777:E778"/>
    <mergeCell ref="F777:F778"/>
    <mergeCell ref="G777:G778"/>
    <mergeCell ref="H777:H778"/>
    <mergeCell ref="I777:I778"/>
    <mergeCell ref="J777:J778"/>
    <mergeCell ref="A776:D776"/>
    <mergeCell ref="E776:J776"/>
    <mergeCell ref="B777:B778"/>
    <mergeCell ref="C777:C778"/>
    <mergeCell ref="A766:J766"/>
    <mergeCell ref="A771:J771"/>
    <mergeCell ref="A772:J772"/>
    <mergeCell ref="A773:J773"/>
    <mergeCell ref="A774:D774"/>
    <mergeCell ref="E774:J774"/>
    <mergeCell ref="A740:D740"/>
    <mergeCell ref="E740:J740"/>
    <mergeCell ref="A742:A743"/>
    <mergeCell ref="D742:D743"/>
    <mergeCell ref="E742:E743"/>
    <mergeCell ref="F742:F743"/>
    <mergeCell ref="G742:G743"/>
    <mergeCell ref="H742:H743"/>
    <mergeCell ref="I742:I743"/>
    <mergeCell ref="J742:J743"/>
    <mergeCell ref="A741:D741"/>
    <mergeCell ref="E741:J741"/>
    <mergeCell ref="B742:B743"/>
    <mergeCell ref="C742:C743"/>
    <mergeCell ref="A731:J731"/>
    <mergeCell ref="A736:J736"/>
    <mergeCell ref="A737:J737"/>
    <mergeCell ref="A738:J738"/>
    <mergeCell ref="A739:D739"/>
    <mergeCell ref="E739:J739"/>
    <mergeCell ref="A705:D705"/>
    <mergeCell ref="E705:J705"/>
    <mergeCell ref="A707:A708"/>
    <mergeCell ref="D707:D708"/>
    <mergeCell ref="E707:E708"/>
    <mergeCell ref="F707:F708"/>
    <mergeCell ref="G707:G708"/>
    <mergeCell ref="H707:H708"/>
    <mergeCell ref="I707:I708"/>
    <mergeCell ref="J707:J708"/>
    <mergeCell ref="A706:D706"/>
    <mergeCell ref="E706:J706"/>
    <mergeCell ref="B707:B708"/>
    <mergeCell ref="C707:C708"/>
    <mergeCell ref="A696:J696"/>
    <mergeCell ref="A701:J701"/>
    <mergeCell ref="A702:J702"/>
    <mergeCell ref="A703:J703"/>
    <mergeCell ref="A704:D704"/>
    <mergeCell ref="E704:J704"/>
    <mergeCell ref="A670:D670"/>
    <mergeCell ref="E670:J670"/>
    <mergeCell ref="A672:A673"/>
    <mergeCell ref="D672:D673"/>
    <mergeCell ref="E672:E673"/>
    <mergeCell ref="F672:F673"/>
    <mergeCell ref="G672:G673"/>
    <mergeCell ref="H672:H673"/>
    <mergeCell ref="I672:I673"/>
    <mergeCell ref="J672:J673"/>
    <mergeCell ref="A671:D671"/>
    <mergeCell ref="E671:J671"/>
    <mergeCell ref="B672:B673"/>
    <mergeCell ref="C672:C673"/>
    <mergeCell ref="A661:J661"/>
    <mergeCell ref="A666:J666"/>
    <mergeCell ref="A667:J667"/>
    <mergeCell ref="A668:J668"/>
    <mergeCell ref="A669:D669"/>
    <mergeCell ref="E669:J669"/>
    <mergeCell ref="A635:D635"/>
    <mergeCell ref="E635:J635"/>
    <mergeCell ref="A637:A638"/>
    <mergeCell ref="D637:D638"/>
    <mergeCell ref="E637:E638"/>
    <mergeCell ref="F637:F638"/>
    <mergeCell ref="G637:G638"/>
    <mergeCell ref="H637:H638"/>
    <mergeCell ref="I637:I638"/>
    <mergeCell ref="J637:J638"/>
    <mergeCell ref="A636:D636"/>
    <mergeCell ref="E636:J636"/>
    <mergeCell ref="B637:B638"/>
    <mergeCell ref="C637:C638"/>
    <mergeCell ref="A626:J626"/>
    <mergeCell ref="A631:J631"/>
    <mergeCell ref="A632:J632"/>
    <mergeCell ref="A633:J633"/>
    <mergeCell ref="A634:D634"/>
    <mergeCell ref="E634:J634"/>
    <mergeCell ref="A600:D600"/>
    <mergeCell ref="E600:J600"/>
    <mergeCell ref="A602:A603"/>
    <mergeCell ref="D602:D603"/>
    <mergeCell ref="E602:E603"/>
    <mergeCell ref="F602:F603"/>
    <mergeCell ref="G602:G603"/>
    <mergeCell ref="H602:H603"/>
    <mergeCell ref="I602:I603"/>
    <mergeCell ref="J602:J603"/>
    <mergeCell ref="A601:D601"/>
    <mergeCell ref="E601:J601"/>
    <mergeCell ref="B602:B603"/>
    <mergeCell ref="C602:C603"/>
    <mergeCell ref="A591:J591"/>
    <mergeCell ref="A596:J596"/>
    <mergeCell ref="A597:J597"/>
    <mergeCell ref="A598:J598"/>
    <mergeCell ref="A599:D599"/>
    <mergeCell ref="E599:J599"/>
    <mergeCell ref="A565:D565"/>
    <mergeCell ref="E565:J565"/>
    <mergeCell ref="A567:A568"/>
    <mergeCell ref="D567:D568"/>
    <mergeCell ref="E567:E568"/>
    <mergeCell ref="F567:F568"/>
    <mergeCell ref="G567:G568"/>
    <mergeCell ref="H567:H568"/>
    <mergeCell ref="I567:I568"/>
    <mergeCell ref="J567:J568"/>
    <mergeCell ref="A566:D566"/>
    <mergeCell ref="E566:J566"/>
    <mergeCell ref="B567:B568"/>
    <mergeCell ref="C567:C568"/>
    <mergeCell ref="A556:J556"/>
    <mergeCell ref="A561:J561"/>
    <mergeCell ref="A562:J562"/>
    <mergeCell ref="A563:J563"/>
    <mergeCell ref="A564:D564"/>
    <mergeCell ref="E564:J564"/>
    <mergeCell ref="A530:D530"/>
    <mergeCell ref="E530:J530"/>
    <mergeCell ref="A532:A533"/>
    <mergeCell ref="D532:D533"/>
    <mergeCell ref="E532:E533"/>
    <mergeCell ref="F532:F533"/>
    <mergeCell ref="G532:G533"/>
    <mergeCell ref="H532:H533"/>
    <mergeCell ref="I532:I533"/>
    <mergeCell ref="J532:J533"/>
    <mergeCell ref="A531:D531"/>
    <mergeCell ref="E531:J531"/>
    <mergeCell ref="B532:B533"/>
    <mergeCell ref="C532:C533"/>
    <mergeCell ref="A521:J521"/>
    <mergeCell ref="A526:J526"/>
    <mergeCell ref="A527:J527"/>
    <mergeCell ref="A528:J528"/>
    <mergeCell ref="A529:D529"/>
    <mergeCell ref="E529:J529"/>
    <mergeCell ref="A495:D495"/>
    <mergeCell ref="E495:J495"/>
    <mergeCell ref="A497:A498"/>
    <mergeCell ref="D497:D498"/>
    <mergeCell ref="E497:E498"/>
    <mergeCell ref="F497:F498"/>
    <mergeCell ref="G497:G498"/>
    <mergeCell ref="H497:H498"/>
    <mergeCell ref="I497:I498"/>
    <mergeCell ref="J497:J498"/>
    <mergeCell ref="A496:D496"/>
    <mergeCell ref="E496:J496"/>
    <mergeCell ref="B497:B498"/>
    <mergeCell ref="C497:C498"/>
    <mergeCell ref="A486:J486"/>
    <mergeCell ref="A491:J491"/>
    <mergeCell ref="A492:J492"/>
    <mergeCell ref="A493:J493"/>
    <mergeCell ref="A494:D494"/>
    <mergeCell ref="E494:J494"/>
    <mergeCell ref="A460:D460"/>
    <mergeCell ref="E460:J460"/>
    <mergeCell ref="A462:A463"/>
    <mergeCell ref="D462:D463"/>
    <mergeCell ref="E462:E463"/>
    <mergeCell ref="F462:F463"/>
    <mergeCell ref="G462:G463"/>
    <mergeCell ref="H462:H463"/>
    <mergeCell ref="I462:I463"/>
    <mergeCell ref="J462:J463"/>
    <mergeCell ref="A461:D461"/>
    <mergeCell ref="E461:J461"/>
    <mergeCell ref="B462:B463"/>
    <mergeCell ref="C462:C463"/>
    <mergeCell ref="A451:J451"/>
    <mergeCell ref="A456:J456"/>
    <mergeCell ref="A457:J457"/>
    <mergeCell ref="A458:J458"/>
    <mergeCell ref="A459:D459"/>
    <mergeCell ref="E459:J459"/>
    <mergeCell ref="A425:D425"/>
    <mergeCell ref="E425:J425"/>
    <mergeCell ref="A427:A428"/>
    <mergeCell ref="D427:D428"/>
    <mergeCell ref="E427:E428"/>
    <mergeCell ref="F427:F428"/>
    <mergeCell ref="G427:G428"/>
    <mergeCell ref="H427:H428"/>
    <mergeCell ref="I427:I428"/>
    <mergeCell ref="J427:J428"/>
    <mergeCell ref="A426:D426"/>
    <mergeCell ref="E426:J426"/>
    <mergeCell ref="B427:B428"/>
    <mergeCell ref="C427:C428"/>
    <mergeCell ref="A416:J416"/>
    <mergeCell ref="A421:J421"/>
    <mergeCell ref="A422:J422"/>
    <mergeCell ref="A423:J423"/>
    <mergeCell ref="A424:D424"/>
    <mergeCell ref="E424:J424"/>
    <mergeCell ref="A390:D390"/>
    <mergeCell ref="E390:J390"/>
    <mergeCell ref="A392:A393"/>
    <mergeCell ref="D392:D393"/>
    <mergeCell ref="E392:E393"/>
    <mergeCell ref="F392:F393"/>
    <mergeCell ref="G392:G393"/>
    <mergeCell ref="H392:H393"/>
    <mergeCell ref="I392:I393"/>
    <mergeCell ref="J392:J393"/>
    <mergeCell ref="A391:D391"/>
    <mergeCell ref="E391:J391"/>
    <mergeCell ref="B392:B393"/>
    <mergeCell ref="C392:C393"/>
    <mergeCell ref="A381:J381"/>
    <mergeCell ref="A386:J386"/>
    <mergeCell ref="A387:J387"/>
    <mergeCell ref="A388:J388"/>
    <mergeCell ref="A389:D389"/>
    <mergeCell ref="E389:J389"/>
    <mergeCell ref="A355:D355"/>
    <mergeCell ref="E355:J355"/>
    <mergeCell ref="A357:A358"/>
    <mergeCell ref="D357:D358"/>
    <mergeCell ref="E357:E358"/>
    <mergeCell ref="F357:F358"/>
    <mergeCell ref="G357:G358"/>
    <mergeCell ref="H357:H358"/>
    <mergeCell ref="I357:I358"/>
    <mergeCell ref="J357:J358"/>
    <mergeCell ref="A356:D356"/>
    <mergeCell ref="E356:J356"/>
    <mergeCell ref="B357:B358"/>
    <mergeCell ref="C357:C358"/>
    <mergeCell ref="A346:J346"/>
    <mergeCell ref="A351:J351"/>
    <mergeCell ref="A352:J352"/>
    <mergeCell ref="A353:J353"/>
    <mergeCell ref="A354:D354"/>
    <mergeCell ref="E354:J354"/>
    <mergeCell ref="A320:D320"/>
    <mergeCell ref="E320:J320"/>
    <mergeCell ref="A322:A323"/>
    <mergeCell ref="D322:D323"/>
    <mergeCell ref="E322:E323"/>
    <mergeCell ref="F322:F323"/>
    <mergeCell ref="G322:G323"/>
    <mergeCell ref="H322:H323"/>
    <mergeCell ref="I322:I323"/>
    <mergeCell ref="J322:J323"/>
    <mergeCell ref="A321:D321"/>
    <mergeCell ref="E321:J321"/>
    <mergeCell ref="B322:B323"/>
    <mergeCell ref="C322:C323"/>
    <mergeCell ref="A311:J311"/>
    <mergeCell ref="A316:J316"/>
    <mergeCell ref="A317:J317"/>
    <mergeCell ref="A318:J318"/>
    <mergeCell ref="A319:D319"/>
    <mergeCell ref="E319:J319"/>
    <mergeCell ref="A285:D285"/>
    <mergeCell ref="E285:J285"/>
    <mergeCell ref="A287:A288"/>
    <mergeCell ref="D287:D288"/>
    <mergeCell ref="E287:E288"/>
    <mergeCell ref="F287:F288"/>
    <mergeCell ref="G287:G288"/>
    <mergeCell ref="H287:H288"/>
    <mergeCell ref="I287:I288"/>
    <mergeCell ref="J287:J288"/>
    <mergeCell ref="A286:D286"/>
    <mergeCell ref="E286:J286"/>
    <mergeCell ref="B287:B288"/>
    <mergeCell ref="C287:C288"/>
    <mergeCell ref="A276:J276"/>
    <mergeCell ref="A281:J281"/>
    <mergeCell ref="A282:J282"/>
    <mergeCell ref="A283:J283"/>
    <mergeCell ref="A284:D284"/>
    <mergeCell ref="E284:J284"/>
    <mergeCell ref="A250:D250"/>
    <mergeCell ref="E250:J250"/>
    <mergeCell ref="A252:A253"/>
    <mergeCell ref="D252:D253"/>
    <mergeCell ref="E252:E253"/>
    <mergeCell ref="F252:F253"/>
    <mergeCell ref="G252:G253"/>
    <mergeCell ref="H252:H253"/>
    <mergeCell ref="I252:I253"/>
    <mergeCell ref="J252:J253"/>
    <mergeCell ref="A251:D251"/>
    <mergeCell ref="E251:J251"/>
    <mergeCell ref="B252:B253"/>
    <mergeCell ref="C252:C253"/>
    <mergeCell ref="A241:J241"/>
    <mergeCell ref="A246:J246"/>
    <mergeCell ref="A247:J247"/>
    <mergeCell ref="A248:J248"/>
    <mergeCell ref="A249:D249"/>
    <mergeCell ref="E249:J249"/>
    <mergeCell ref="A215:D215"/>
    <mergeCell ref="E215:J215"/>
    <mergeCell ref="A217:A218"/>
    <mergeCell ref="D217:D218"/>
    <mergeCell ref="E217:E218"/>
    <mergeCell ref="F217:F218"/>
    <mergeCell ref="G217:G218"/>
    <mergeCell ref="H217:H218"/>
    <mergeCell ref="I217:I218"/>
    <mergeCell ref="J217:J218"/>
    <mergeCell ref="A216:D216"/>
    <mergeCell ref="E216:J216"/>
    <mergeCell ref="B217:B218"/>
    <mergeCell ref="C217:C218"/>
    <mergeCell ref="A206:J206"/>
    <mergeCell ref="A211:J211"/>
    <mergeCell ref="A212:J212"/>
    <mergeCell ref="A213:J213"/>
    <mergeCell ref="A214:D214"/>
    <mergeCell ref="E214:J214"/>
    <mergeCell ref="A180:D180"/>
    <mergeCell ref="E180:J180"/>
    <mergeCell ref="A182:A183"/>
    <mergeCell ref="D182:D183"/>
    <mergeCell ref="E182:E183"/>
    <mergeCell ref="F182:F183"/>
    <mergeCell ref="G182:G183"/>
    <mergeCell ref="H182:H183"/>
    <mergeCell ref="I182:I183"/>
    <mergeCell ref="J182:J183"/>
    <mergeCell ref="A181:D181"/>
    <mergeCell ref="E181:J181"/>
    <mergeCell ref="B182:B183"/>
    <mergeCell ref="C182:C183"/>
    <mergeCell ref="A171:J171"/>
    <mergeCell ref="A176:J176"/>
    <mergeCell ref="A177:J177"/>
    <mergeCell ref="A178:J178"/>
    <mergeCell ref="A179:D179"/>
    <mergeCell ref="E179:J179"/>
    <mergeCell ref="A145:D145"/>
    <mergeCell ref="E145:J145"/>
    <mergeCell ref="A147:A148"/>
    <mergeCell ref="D147:D148"/>
    <mergeCell ref="E147:E148"/>
    <mergeCell ref="F147:F148"/>
    <mergeCell ref="G147:G148"/>
    <mergeCell ref="H147:H148"/>
    <mergeCell ref="I147:I148"/>
    <mergeCell ref="J147:J148"/>
    <mergeCell ref="A146:D146"/>
    <mergeCell ref="E146:J146"/>
    <mergeCell ref="B147:B148"/>
    <mergeCell ref="C147:C148"/>
    <mergeCell ref="A136:J136"/>
    <mergeCell ref="A141:J141"/>
    <mergeCell ref="A142:J142"/>
    <mergeCell ref="A143:J143"/>
    <mergeCell ref="A144:D144"/>
    <mergeCell ref="E144:J144"/>
    <mergeCell ref="A110:D110"/>
    <mergeCell ref="E110:J110"/>
    <mergeCell ref="A112:A113"/>
    <mergeCell ref="D112:D113"/>
    <mergeCell ref="E112:E113"/>
    <mergeCell ref="F112:F113"/>
    <mergeCell ref="G112:G113"/>
    <mergeCell ref="H112:H113"/>
    <mergeCell ref="A111:D111"/>
    <mergeCell ref="E111:J111"/>
    <mergeCell ref="B112:B113"/>
    <mergeCell ref="C112:C113"/>
    <mergeCell ref="A101:J101"/>
    <mergeCell ref="A106:J106"/>
    <mergeCell ref="A107:J107"/>
    <mergeCell ref="A108:J108"/>
    <mergeCell ref="A109:D109"/>
    <mergeCell ref="E109:J109"/>
    <mergeCell ref="A75:D75"/>
    <mergeCell ref="E75:J75"/>
    <mergeCell ref="A77:A78"/>
    <mergeCell ref="D77:D78"/>
    <mergeCell ref="E77:E78"/>
    <mergeCell ref="F77:F78"/>
    <mergeCell ref="G77:G78"/>
    <mergeCell ref="H77:H78"/>
    <mergeCell ref="A76:D76"/>
    <mergeCell ref="E76:J76"/>
    <mergeCell ref="B77:B78"/>
    <mergeCell ref="C77:C78"/>
    <mergeCell ref="A66:J66"/>
    <mergeCell ref="A71:J71"/>
    <mergeCell ref="A72:J72"/>
    <mergeCell ref="A73:J73"/>
    <mergeCell ref="A74:D74"/>
    <mergeCell ref="E74:J74"/>
    <mergeCell ref="A40:D40"/>
    <mergeCell ref="E40:J40"/>
    <mergeCell ref="A42:A43"/>
    <mergeCell ref="D42:D43"/>
    <mergeCell ref="E42:E43"/>
    <mergeCell ref="F42:F43"/>
    <mergeCell ref="G42:G43"/>
    <mergeCell ref="H42:H43"/>
    <mergeCell ref="A41:D41"/>
    <mergeCell ref="E41:J41"/>
    <mergeCell ref="B42:B43"/>
    <mergeCell ref="C42:C43"/>
    <mergeCell ref="A37:J37"/>
    <mergeCell ref="A38:J38"/>
    <mergeCell ref="A39:D39"/>
    <mergeCell ref="E39:J39"/>
    <mergeCell ref="A7:A8"/>
    <mergeCell ref="D7:D8"/>
    <mergeCell ref="E7:E8"/>
    <mergeCell ref="F7:F8"/>
    <mergeCell ref="H7:H8"/>
    <mergeCell ref="B7:B8"/>
    <mergeCell ref="C7:C8"/>
    <mergeCell ref="A1:J1"/>
    <mergeCell ref="A2:J2"/>
    <mergeCell ref="A3:J3"/>
    <mergeCell ref="A4:D4"/>
    <mergeCell ref="E4:J4"/>
    <mergeCell ref="A5:D5"/>
    <mergeCell ref="E5:J5"/>
    <mergeCell ref="A31:J31"/>
    <mergeCell ref="A36:J36"/>
    <mergeCell ref="A6:D6"/>
    <mergeCell ref="E6:J6"/>
  </mergeCells>
  <conditionalFormatting sqref="E6:J6">
    <cfRule type="expression" dxfId="1" priority="1">
      <formula>$E$6=""</formula>
    </cfRule>
  </conditionalFormatting>
  <dataValidations xWindow="823" yWindow="649" count="2">
    <dataValidation allowBlank="1" showInputMessage="1" showErrorMessage="1" prompt="Stok Çıkış Tarihi doldurulduktan sonra TOPLAM otomatik hesaplanacaktır." sqref="I9:I28 I44:I63 I79:I98 I114:I133 I149:I168 I184:I203 I219:I238 I254:I273 I289:I308 I324:I343 I359:I378 I394:I413 I429:I448 I464:I483 I499:I518 I534:I553 I569:I588 I604:I623 I639:I658 I674:I693 I709:I728 I744:I763 I779:I798 I814:I833 I849:I868 I884:I903 I919:I938 I954:I973 I989:I1008 I1024:I1043 I1059:I1078 I1094:I1113 I1129:I1148 I1164:I1183 I1199:I1218 I1234:I1253 I1269:I1288 I1304:I1323" xr:uid="{00000000-0002-0000-1400-000000000000}"/>
    <dataValidation allowBlank="1" showInputMessage="1" showErrorMessage="1" prompt="Stok değerleme yöntemi yazılmadan toplam hesaplanmayacaktır." sqref="I29" xr:uid="{00000000-0002-0000-14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H35"/>
  <sheetViews>
    <sheetView zoomScale="90" zoomScaleNormal="90" workbookViewId="0">
      <selection activeCell="C4" sqref="C4:G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64" customFormat="1" ht="23.25" customHeight="1" x14ac:dyDescent="0.25">
      <c r="A1" s="599"/>
      <c r="B1" s="461" t="s">
        <v>197</v>
      </c>
      <c r="C1" s="461"/>
      <c r="D1" s="461"/>
      <c r="E1" s="461"/>
      <c r="F1" s="461"/>
      <c r="G1" s="461"/>
      <c r="H1" s="599"/>
    </row>
    <row r="2" spans="1:8" s="64" customFormat="1" x14ac:dyDescent="0.25">
      <c r="A2" s="599"/>
      <c r="B2" s="461"/>
      <c r="C2" s="461"/>
      <c r="D2" s="461"/>
      <c r="E2" s="461"/>
      <c r="F2" s="461"/>
      <c r="G2" s="461"/>
      <c r="H2" s="599"/>
    </row>
    <row r="3" spans="1:8" s="64" customFormat="1" ht="19.5" thickBot="1" x14ac:dyDescent="0.35">
      <c r="A3" s="599"/>
      <c r="B3" s="495" t="s">
        <v>111</v>
      </c>
      <c r="C3" s="495"/>
      <c r="D3" s="495"/>
      <c r="E3" s="495"/>
      <c r="F3" s="495"/>
      <c r="G3" s="495"/>
      <c r="H3" s="599"/>
    </row>
    <row r="4" spans="1:8" s="64" customFormat="1" ht="23.25" customHeight="1" thickBot="1" x14ac:dyDescent="0.3">
      <c r="A4" s="599"/>
      <c r="B4" s="403" t="s">
        <v>167</v>
      </c>
      <c r="C4" s="496" t="str">
        <f>IF(ProjeNo&gt;0,ProjeNo,"")</f>
        <v/>
      </c>
      <c r="D4" s="497"/>
      <c r="E4" s="497"/>
      <c r="F4" s="497"/>
      <c r="G4" s="498"/>
      <c r="H4" s="599"/>
    </row>
    <row r="5" spans="1:8" s="64" customFormat="1" ht="70.5" customHeight="1" thickBot="1" x14ac:dyDescent="0.3">
      <c r="A5" s="599"/>
      <c r="B5" s="404" t="s">
        <v>168</v>
      </c>
      <c r="C5" s="602" t="str">
        <f>IF(ProjeAdi&gt;0,ProjeAdi,"")</f>
        <v/>
      </c>
      <c r="D5" s="603"/>
      <c r="E5" s="603"/>
      <c r="F5" s="603"/>
      <c r="G5" s="604"/>
      <c r="H5" s="599"/>
    </row>
    <row r="6" spans="1:8" ht="19.5" thickBot="1" x14ac:dyDescent="0.3">
      <c r="A6" s="599"/>
      <c r="B6" s="587" t="s">
        <v>112</v>
      </c>
      <c r="C6" s="605"/>
      <c r="D6" s="605"/>
      <c r="E6" s="605"/>
      <c r="F6" s="606"/>
      <c r="G6" s="266" t="s">
        <v>113</v>
      </c>
      <c r="H6" s="599"/>
    </row>
    <row r="7" spans="1:8" ht="28.15" customHeight="1" x14ac:dyDescent="0.25">
      <c r="A7" s="599"/>
      <c r="B7" s="607" t="s">
        <v>114</v>
      </c>
      <c r="C7" s="608"/>
      <c r="D7" s="608"/>
      <c r="E7" s="608"/>
      <c r="F7" s="601"/>
      <c r="G7" s="609">
        <f>F8+F9</f>
        <v>0</v>
      </c>
      <c r="H7" s="599"/>
    </row>
    <row r="8" spans="1:8" ht="28.15" customHeight="1" x14ac:dyDescent="0.25">
      <c r="A8" s="599"/>
      <c r="B8" s="612" t="str">
        <f>CONCATENATE(YilDonem," Dönemine Ait Personel Gideri")</f>
        <v xml:space="preserve"> Dönemine Ait Personel Gideri</v>
      </c>
      <c r="C8" s="613"/>
      <c r="D8" s="613"/>
      <c r="E8" s="613"/>
      <c r="F8" s="105">
        <f>'G011'!I871</f>
        <v>0</v>
      </c>
      <c r="G8" s="610"/>
      <c r="H8" s="599"/>
    </row>
    <row r="9" spans="1:8" ht="30.6" customHeight="1" thickBot="1" x14ac:dyDescent="0.3">
      <c r="A9" s="599"/>
      <c r="B9" s="614" t="s">
        <v>123</v>
      </c>
      <c r="C9" s="615"/>
      <c r="D9" s="615"/>
      <c r="E9" s="615"/>
      <c r="F9" s="13"/>
      <c r="G9" s="611"/>
      <c r="H9" s="599"/>
    </row>
    <row r="10" spans="1:8" ht="28.15" customHeight="1" thickBot="1" x14ac:dyDescent="0.3">
      <c r="A10" s="599"/>
      <c r="B10" s="584" t="s">
        <v>115</v>
      </c>
      <c r="C10" s="585"/>
      <c r="D10" s="585"/>
      <c r="E10" s="585"/>
      <c r="F10" s="586"/>
      <c r="G10" s="106">
        <f>'G012'!$L$255</f>
        <v>0</v>
      </c>
      <c r="H10" s="599"/>
    </row>
    <row r="11" spans="1:8" ht="28.15" customHeight="1" thickBot="1" x14ac:dyDescent="0.3">
      <c r="A11" s="599"/>
      <c r="B11" s="584" t="s">
        <v>116</v>
      </c>
      <c r="C11" s="585"/>
      <c r="D11" s="585"/>
      <c r="E11" s="585"/>
      <c r="F11" s="601"/>
      <c r="G11" s="106">
        <f>'G013'!$I$203</f>
        <v>0</v>
      </c>
      <c r="H11" s="599"/>
    </row>
    <row r="12" spans="1:8" ht="28.15" customHeight="1" thickBot="1" x14ac:dyDescent="0.3">
      <c r="A12" s="599"/>
      <c r="B12" s="580" t="s">
        <v>192</v>
      </c>
      <c r="C12" s="581"/>
      <c r="D12" s="581"/>
      <c r="E12" s="618"/>
      <c r="F12" s="405" t="s">
        <v>117</v>
      </c>
      <c r="G12" s="106">
        <f>G014A!$K$168</f>
        <v>0</v>
      </c>
      <c r="H12" s="599"/>
    </row>
    <row r="13" spans="1:8" ht="28.15" customHeight="1" thickBot="1" x14ac:dyDescent="0.3">
      <c r="A13" s="599"/>
      <c r="B13" s="582"/>
      <c r="C13" s="583"/>
      <c r="D13" s="583"/>
      <c r="E13" s="619"/>
      <c r="F13" s="406" t="s">
        <v>118</v>
      </c>
      <c r="G13" s="106">
        <f>G014B!$K$168</f>
        <v>0</v>
      </c>
      <c r="H13" s="599"/>
    </row>
    <row r="14" spans="1:8" ht="28.15" customHeight="1" thickBot="1" x14ac:dyDescent="0.3">
      <c r="A14" s="599"/>
      <c r="B14" s="580" t="s">
        <v>119</v>
      </c>
      <c r="C14" s="581"/>
      <c r="D14" s="581"/>
      <c r="E14" s="581"/>
      <c r="F14" s="405" t="s">
        <v>117</v>
      </c>
      <c r="G14" s="106">
        <f>G015A!$K$158</f>
        <v>0</v>
      </c>
      <c r="H14" s="599"/>
    </row>
    <row r="15" spans="1:8" ht="28.15" customHeight="1" thickBot="1" x14ac:dyDescent="0.3">
      <c r="A15" s="599"/>
      <c r="B15" s="582"/>
      <c r="C15" s="583"/>
      <c r="D15" s="583"/>
      <c r="E15" s="583"/>
      <c r="F15" s="406" t="s">
        <v>118</v>
      </c>
      <c r="G15" s="106">
        <f>G015B!$K$158</f>
        <v>0</v>
      </c>
      <c r="H15" s="599"/>
    </row>
    <row r="16" spans="1:8" ht="28.15" customHeight="1" thickBot="1" x14ac:dyDescent="0.3">
      <c r="A16" s="599"/>
      <c r="B16" s="584" t="s">
        <v>120</v>
      </c>
      <c r="C16" s="585"/>
      <c r="D16" s="585"/>
      <c r="E16" s="585"/>
      <c r="F16" s="586"/>
      <c r="G16" s="107">
        <f>'G016'!I1694</f>
        <v>0</v>
      </c>
      <c r="H16" s="599"/>
    </row>
    <row r="17" spans="1:8" ht="36" customHeight="1" thickBot="1" x14ac:dyDescent="0.3">
      <c r="A17" s="599"/>
      <c r="B17" s="616"/>
      <c r="C17" s="616"/>
      <c r="D17" s="617"/>
      <c r="E17" s="587" t="s">
        <v>121</v>
      </c>
      <c r="F17" s="588"/>
      <c r="G17" s="108">
        <f>SUM(G7:G16)</f>
        <v>0</v>
      </c>
      <c r="H17" s="599"/>
    </row>
    <row r="18" spans="1:8" x14ac:dyDescent="0.25">
      <c r="A18" s="599"/>
      <c r="B18" s="600" t="s">
        <v>124</v>
      </c>
      <c r="C18" s="600"/>
      <c r="D18" s="600"/>
      <c r="E18" s="600"/>
      <c r="F18" s="600"/>
      <c r="G18" s="600"/>
      <c r="H18" s="599"/>
    </row>
    <row r="19" spans="1:8" x14ac:dyDescent="0.25">
      <c r="A19" s="599"/>
      <c r="B19" s="600"/>
      <c r="C19" s="600"/>
      <c r="D19" s="600"/>
      <c r="E19" s="600"/>
      <c r="F19" s="600"/>
      <c r="G19" s="600"/>
      <c r="H19" s="599"/>
    </row>
    <row r="20" spans="1:8" x14ac:dyDescent="0.25">
      <c r="A20" s="599"/>
      <c r="B20" s="64"/>
      <c r="C20" s="64"/>
      <c r="D20" s="64"/>
      <c r="E20" s="64"/>
      <c r="F20" s="64"/>
      <c r="G20" s="64"/>
      <c r="H20" s="599"/>
    </row>
    <row r="21" spans="1:8" ht="26.1" customHeight="1" thickBot="1" x14ac:dyDescent="0.35">
      <c r="A21" s="599"/>
      <c r="B21" s="589" t="s">
        <v>196</v>
      </c>
      <c r="C21" s="589"/>
      <c r="D21" s="589"/>
      <c r="E21" s="589"/>
      <c r="F21" s="589"/>
      <c r="G21" s="589"/>
      <c r="H21" s="599"/>
    </row>
    <row r="22" spans="1:8" ht="26.1" customHeight="1" thickBot="1" x14ac:dyDescent="0.3">
      <c r="A22" s="599"/>
      <c r="B22" s="590" t="s">
        <v>194</v>
      </c>
      <c r="C22" s="591"/>
      <c r="D22" s="591"/>
      <c r="E22" s="591"/>
      <c r="F22" s="592"/>
      <c r="G22" s="255">
        <f>testAsosiye</f>
        <v>0</v>
      </c>
      <c r="H22" s="599"/>
    </row>
    <row r="23" spans="1:8" ht="26.1" customHeight="1" thickBot="1" x14ac:dyDescent="0.3">
      <c r="A23" s="599"/>
      <c r="B23" s="593" t="s">
        <v>195</v>
      </c>
      <c r="C23" s="594"/>
      <c r="D23" s="594"/>
      <c r="E23" s="594"/>
      <c r="F23" s="595"/>
      <c r="G23" s="256">
        <f>hizmetAsosiye</f>
        <v>0</v>
      </c>
      <c r="H23" s="599"/>
    </row>
    <row r="24" spans="1:8" ht="26.1" customHeight="1" thickBot="1" x14ac:dyDescent="0.4">
      <c r="A24" s="599"/>
      <c r="B24" s="400"/>
      <c r="C24" s="400"/>
      <c r="D24" s="400"/>
      <c r="E24" s="400"/>
      <c r="F24" s="407" t="s">
        <v>35</v>
      </c>
      <c r="G24" s="257">
        <f>SUM(G22:G23)</f>
        <v>0</v>
      </c>
      <c r="H24" s="599"/>
    </row>
    <row r="25" spans="1:8" ht="18.75" customHeight="1" x14ac:dyDescent="0.35">
      <c r="A25" s="599"/>
      <c r="B25" s="401"/>
      <c r="C25" s="401"/>
      <c r="D25" s="401"/>
      <c r="E25" s="401"/>
      <c r="F25" s="401"/>
      <c r="G25" s="401"/>
      <c r="H25" s="599"/>
    </row>
    <row r="26" spans="1:8" ht="18.75" customHeight="1" thickBot="1" x14ac:dyDescent="0.4">
      <c r="A26" s="599"/>
      <c r="B26" s="401"/>
      <c r="C26" s="401"/>
      <c r="D26" s="401"/>
      <c r="E26" s="401"/>
      <c r="F26" s="401"/>
      <c r="G26" s="401"/>
      <c r="H26" s="599"/>
    </row>
    <row r="27" spans="1:8" ht="26.1" customHeight="1" thickBot="1" x14ac:dyDescent="0.35">
      <c r="A27" s="599"/>
      <c r="B27" s="596" t="s">
        <v>243</v>
      </c>
      <c r="C27" s="597"/>
      <c r="D27" s="597"/>
      <c r="E27" s="597"/>
      <c r="F27" s="598"/>
      <c r="G27" s="418">
        <f>yerlimali</f>
        <v>0</v>
      </c>
      <c r="H27" s="599"/>
    </row>
    <row r="28" spans="1:8" ht="16.5" thickBot="1" x14ac:dyDescent="0.3">
      <c r="A28" s="599"/>
      <c r="B28" s="64"/>
      <c r="C28" s="64"/>
      <c r="D28" s="64"/>
      <c r="E28" s="64"/>
      <c r="F28" s="64"/>
      <c r="G28" s="402"/>
      <c r="H28" s="599"/>
    </row>
    <row r="29" spans="1:8" ht="34.5" customHeight="1" thickBot="1" x14ac:dyDescent="0.35">
      <c r="A29" s="599"/>
      <c r="B29" s="576" t="s">
        <v>143</v>
      </c>
      <c r="C29" s="577"/>
      <c r="D29" s="577"/>
      <c r="E29" s="577"/>
      <c r="F29" s="578"/>
      <c r="G29" s="410" t="str">
        <f>IF(olcek&lt;&gt;"",olcek,"")</f>
        <v/>
      </c>
      <c r="H29" s="599"/>
    </row>
    <row r="30" spans="1:8" x14ac:dyDescent="0.25">
      <c r="A30" s="64"/>
      <c r="B30" s="64"/>
      <c r="C30" s="64"/>
      <c r="D30" s="64"/>
      <c r="E30" s="64"/>
      <c r="F30" s="64"/>
      <c r="G30" s="64"/>
      <c r="H30" s="64"/>
    </row>
    <row r="31" spans="1:8" ht="21.95" customHeight="1" x14ac:dyDescent="0.35">
      <c r="A31" s="64"/>
      <c r="B31" s="575" t="str">
        <f>IF(G29="EVET","Alınan hibe destek tutarı (TL) :","")</f>
        <v/>
      </c>
      <c r="C31" s="575"/>
      <c r="D31" s="579"/>
      <c r="E31" s="579"/>
      <c r="F31" s="579"/>
      <c r="G31" s="64"/>
      <c r="H31" s="64"/>
    </row>
    <row r="32" spans="1:8" x14ac:dyDescent="0.25">
      <c r="A32" s="64"/>
      <c r="B32" s="64"/>
      <c r="C32" s="64"/>
      <c r="D32" s="64"/>
      <c r="E32" s="64"/>
      <c r="F32" s="64"/>
      <c r="G32" s="64"/>
      <c r="H32" s="64"/>
    </row>
    <row r="33" spans="1:8" ht="15.75" x14ac:dyDescent="0.25">
      <c r="A33" s="64"/>
      <c r="B33" s="353" t="s">
        <v>32</v>
      </c>
      <c r="C33" s="408" t="s">
        <v>33</v>
      </c>
      <c r="D33" s="408" t="str">
        <f>IF(kurulusyetkilisi&gt;0,kurulusyetkilisi,"")</f>
        <v/>
      </c>
      <c r="E33" s="46"/>
      <c r="F33" s="46"/>
      <c r="G33" s="46"/>
      <c r="H33" s="46"/>
    </row>
    <row r="34" spans="1:8" ht="18.75" x14ac:dyDescent="0.3">
      <c r="A34" s="64"/>
      <c r="B34" s="409">
        <f ca="1">imzatarihi</f>
        <v>46091</v>
      </c>
      <c r="C34" s="408" t="s">
        <v>34</v>
      </c>
      <c r="D34" s="46"/>
      <c r="E34" s="46"/>
      <c r="F34" s="46"/>
      <c r="G34" s="233"/>
      <c r="H34" s="46"/>
    </row>
    <row r="35" spans="1:8" ht="15.75" x14ac:dyDescent="0.25">
      <c r="A35" s="64"/>
      <c r="B35" s="46"/>
      <c r="C35" s="46"/>
      <c r="D35" s="46"/>
      <c r="E35" s="46"/>
      <c r="F35" s="46"/>
      <c r="G35" s="64"/>
      <c r="H35" s="64"/>
    </row>
  </sheetData>
  <sheetProtection algorithmName="SHA-512" hashValue="UwqaMBz3SCSpZitoTcKCayernlOJRBUORfhBOkdigQPs5jT7mDcZd9SYxaGmLag4lzVzzDA6/btCih6JfaJDCA==" saltValue="hpbSaaIMFsX6ZXAKrWiwNw==" spinCount="100000" sheet="1" objects="1" scenarios="1"/>
  <mergeCells count="26">
    <mergeCell ref="B1:G2"/>
    <mergeCell ref="A1:A29"/>
    <mergeCell ref="H1:H29"/>
    <mergeCell ref="B18:G19"/>
    <mergeCell ref="B11:F11"/>
    <mergeCell ref="B3:G3"/>
    <mergeCell ref="C4:G4"/>
    <mergeCell ref="C5:G5"/>
    <mergeCell ref="B6:F6"/>
    <mergeCell ref="B7:F7"/>
    <mergeCell ref="G7:G9"/>
    <mergeCell ref="B8:E8"/>
    <mergeCell ref="B9:E9"/>
    <mergeCell ref="B10:F10"/>
    <mergeCell ref="B17:D17"/>
    <mergeCell ref="B12:E13"/>
    <mergeCell ref="B31:C31"/>
    <mergeCell ref="B29:F29"/>
    <mergeCell ref="D31:F31"/>
    <mergeCell ref="B14:E15"/>
    <mergeCell ref="B16:F16"/>
    <mergeCell ref="E17:F17"/>
    <mergeCell ref="B21:G21"/>
    <mergeCell ref="B22:F22"/>
    <mergeCell ref="B23:F23"/>
    <mergeCell ref="B27:F27"/>
  </mergeCells>
  <conditionalFormatting sqref="G29">
    <cfRule type="expression" dxfId="0" priority="1">
      <formula>$G$29=""</formula>
    </cfRule>
  </conditionalFormatting>
  <pageMargins left="0.7" right="0.7" top="0.75" bottom="0.75" header="0.3" footer="0.3"/>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313" t="s">
        <v>14</v>
      </c>
      <c r="B1" s="64"/>
      <c r="C1" s="64"/>
    </row>
    <row r="2" spans="1:3" ht="15.75" x14ac:dyDescent="0.25">
      <c r="A2" s="96"/>
      <c r="B2" s="64"/>
      <c r="C2" s="64"/>
    </row>
    <row r="3" spans="1:3" ht="19.899999999999999" customHeight="1" x14ac:dyDescent="0.3">
      <c r="A3" s="314" t="s">
        <v>15</v>
      </c>
      <c r="B3" s="64"/>
      <c r="C3" s="98"/>
    </row>
    <row r="4" spans="1:3" ht="19.899999999999999" customHeight="1" x14ac:dyDescent="0.3">
      <c r="A4" s="314" t="s">
        <v>16</v>
      </c>
      <c r="B4" s="64"/>
      <c r="C4" s="98"/>
    </row>
    <row r="5" spans="1:3" ht="19.899999999999999" customHeight="1" x14ac:dyDescent="0.3">
      <c r="A5" s="314" t="s">
        <v>17</v>
      </c>
      <c r="B5" s="64"/>
      <c r="C5" s="98"/>
    </row>
    <row r="6" spans="1:3" ht="19.899999999999999" customHeight="1" x14ac:dyDescent="0.3">
      <c r="A6" s="314" t="s">
        <v>18</v>
      </c>
      <c r="B6" s="64"/>
      <c r="C6" s="98"/>
    </row>
    <row r="7" spans="1:3" ht="45.75" customHeight="1" x14ac:dyDescent="0.25">
      <c r="A7" s="315" t="s">
        <v>140</v>
      </c>
      <c r="B7" s="99"/>
      <c r="C7" s="99"/>
    </row>
    <row r="8" spans="1:3" ht="19.899999999999999" customHeight="1" x14ac:dyDescent="0.3">
      <c r="A8" s="314" t="s">
        <v>19</v>
      </c>
      <c r="B8" s="64"/>
      <c r="C8" s="98"/>
    </row>
    <row r="9" spans="1:3" ht="19.899999999999999" customHeight="1" x14ac:dyDescent="0.3">
      <c r="A9" s="314" t="s">
        <v>20</v>
      </c>
      <c r="B9" s="64"/>
      <c r="C9" s="98"/>
    </row>
    <row r="10" spans="1:3" ht="19.899999999999999" customHeight="1" x14ac:dyDescent="0.3">
      <c r="A10" s="314" t="s">
        <v>173</v>
      </c>
      <c r="B10" s="64"/>
      <c r="C10" s="98"/>
    </row>
    <row r="11" spans="1:3" ht="19.899999999999999" customHeight="1" x14ac:dyDescent="0.3">
      <c r="A11" s="314" t="s">
        <v>174</v>
      </c>
      <c r="B11" s="64"/>
      <c r="C11" s="98"/>
    </row>
    <row r="12" spans="1:3" ht="19.899999999999999" customHeight="1" x14ac:dyDescent="0.3">
      <c r="A12" s="314" t="s">
        <v>175</v>
      </c>
      <c r="B12" s="64"/>
      <c r="C12" s="98"/>
    </row>
    <row r="13" spans="1:3" ht="19.899999999999999" customHeight="1" x14ac:dyDescent="0.3">
      <c r="A13" s="314" t="s">
        <v>176</v>
      </c>
      <c r="B13" s="64"/>
      <c r="C13" s="98"/>
    </row>
    <row r="14" spans="1:3" ht="19.899999999999999" customHeight="1" x14ac:dyDescent="0.3">
      <c r="A14" s="314" t="s">
        <v>177</v>
      </c>
      <c r="B14" s="64"/>
      <c r="C14" s="98"/>
    </row>
  </sheetData>
  <sheetProtection algorithmName="SHA-512" hashValue="l79flJZHSeqn7dlGJyq52TK+aqPWLKrO+Rk6QKOI6gsbiVFv143ty/Q2+FnDhV5czvPwFvE1gqUEpPeU7AAClg==" saltValue="u8TsW6ViD2VzodfmbRwEHA=="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215" customFormat="1" ht="80.099999999999994" customHeight="1" x14ac:dyDescent="0.4">
      <c r="A1" s="317" t="s">
        <v>146</v>
      </c>
      <c r="B1" s="316"/>
      <c r="C1" s="316"/>
      <c r="D1" s="316"/>
      <c r="E1" s="316"/>
      <c r="F1" s="316"/>
      <c r="G1" s="316"/>
      <c r="H1" s="316"/>
      <c r="I1" s="316"/>
    </row>
    <row r="2" spans="1:9" ht="100.15" customHeight="1" x14ac:dyDescent="0.25">
      <c r="A2" s="466" t="s">
        <v>178</v>
      </c>
      <c r="B2" s="64"/>
      <c r="C2" s="467" t="s">
        <v>21</v>
      </c>
      <c r="D2" s="467"/>
      <c r="E2" s="467"/>
      <c r="F2" s="467"/>
      <c r="G2" s="467"/>
      <c r="H2" s="467"/>
      <c r="I2" s="467"/>
    </row>
    <row r="3" spans="1:9" ht="100.15" customHeight="1" x14ac:dyDescent="0.25">
      <c r="A3" s="466"/>
      <c r="B3" s="64"/>
      <c r="C3" s="467"/>
      <c r="D3" s="467"/>
      <c r="E3" s="467"/>
      <c r="F3" s="467"/>
      <c r="G3" s="467"/>
      <c r="H3" s="467"/>
      <c r="I3" s="467"/>
    </row>
    <row r="4" spans="1:9" ht="100.15" customHeight="1" x14ac:dyDescent="0.25">
      <c r="A4" s="466"/>
      <c r="B4" s="64"/>
      <c r="C4" s="64"/>
      <c r="D4" s="64"/>
      <c r="E4" s="64"/>
      <c r="F4" s="64"/>
      <c r="G4" s="64"/>
      <c r="H4" s="64"/>
      <c r="I4" s="64"/>
    </row>
    <row r="5" spans="1:9" ht="100.15" customHeight="1" x14ac:dyDescent="0.25">
      <c r="A5" s="466"/>
      <c r="B5" s="64"/>
      <c r="C5" s="64"/>
      <c r="D5" s="64"/>
      <c r="E5" s="64"/>
      <c r="F5" s="64"/>
      <c r="G5" s="64"/>
      <c r="H5" s="64"/>
      <c r="I5" s="64"/>
    </row>
    <row r="6" spans="1:9" ht="100.15" customHeight="1" x14ac:dyDescent="0.25">
      <c r="A6" s="466"/>
      <c r="B6" s="64"/>
      <c r="C6" s="64"/>
      <c r="D6" s="64"/>
      <c r="E6" s="64"/>
      <c r="F6" s="64"/>
      <c r="G6" s="64"/>
      <c r="H6" s="64"/>
      <c r="I6" s="64"/>
    </row>
    <row r="7" spans="1:9" ht="133.5" customHeight="1" x14ac:dyDescent="0.25">
      <c r="A7" s="466"/>
      <c r="B7" s="64"/>
      <c r="C7" s="64"/>
      <c r="D7" s="64"/>
      <c r="E7" s="64"/>
      <c r="F7" s="64"/>
      <c r="G7" s="64"/>
      <c r="H7" s="64"/>
      <c r="I7" s="64"/>
    </row>
    <row r="8" spans="1:9" ht="21" x14ac:dyDescent="0.35">
      <c r="A8" s="318" t="str">
        <f>IF(kurulusyetkilisi&gt;0,kurulusyetkilisi,"")</f>
        <v/>
      </c>
      <c r="B8" s="64"/>
      <c r="C8" s="64"/>
      <c r="D8" s="64"/>
      <c r="E8" s="64"/>
      <c r="F8" s="64"/>
      <c r="G8" s="64"/>
      <c r="H8" s="64"/>
      <c r="I8" s="64"/>
    </row>
    <row r="9" spans="1:9" ht="21" x14ac:dyDescent="0.35">
      <c r="A9" s="319">
        <f ca="1">imzatarihi</f>
        <v>46091</v>
      </c>
      <c r="B9" s="64"/>
      <c r="C9" s="64"/>
      <c r="D9" s="64"/>
      <c r="E9" s="64"/>
      <c r="F9" s="64"/>
      <c r="G9" s="64"/>
      <c r="H9" s="64"/>
      <c r="I9" s="64"/>
    </row>
    <row r="10" spans="1:9" ht="21" x14ac:dyDescent="0.35">
      <c r="A10" s="318" t="s">
        <v>158</v>
      </c>
      <c r="B10" s="64"/>
      <c r="C10" s="64"/>
      <c r="D10" s="64"/>
      <c r="E10" s="64"/>
      <c r="F10" s="64"/>
      <c r="G10" s="64"/>
      <c r="H10" s="64"/>
      <c r="I10" s="64"/>
    </row>
  </sheetData>
  <sheetProtection algorithmName="SHA-512" hashValue="SaXJkF0PiZhMKYNrhSoDsgVoYE6ZmGp3RXPElU6MKaTBlPYxI6GbkDWv8FBIUmse4iQA3sUoLGh6jJkvRb6h2w==" saltValue="5UnSlLLTyv5NKYE6pl4kW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70" t="s">
        <v>22</v>
      </c>
      <c r="B1" s="470"/>
      <c r="C1" s="470"/>
      <c r="D1" s="470"/>
      <c r="E1" s="470"/>
      <c r="F1" s="470"/>
      <c r="G1" s="470"/>
      <c r="H1" s="470"/>
      <c r="I1" s="470"/>
      <c r="J1" s="470"/>
      <c r="K1" s="470"/>
      <c r="L1" s="470"/>
      <c r="M1" s="93"/>
      <c r="N1" s="77"/>
      <c r="O1" s="184"/>
      <c r="V1" s="119" t="str">
        <f>CONCATENATE("A1:L",SUM(U:U)*32)</f>
        <v>A1:L32</v>
      </c>
    </row>
    <row r="2" spans="1:27" x14ac:dyDescent="0.25">
      <c r="A2" s="474" t="str">
        <f>IF(YilDonem&lt;&gt;"",CONCATENATE(YilDonem," dönemi"),"")</f>
        <v/>
      </c>
      <c r="B2" s="474"/>
      <c r="C2" s="474"/>
      <c r="D2" s="474"/>
      <c r="E2" s="474"/>
      <c r="F2" s="474"/>
      <c r="G2" s="474"/>
      <c r="H2" s="474"/>
      <c r="I2" s="474"/>
      <c r="J2" s="474"/>
      <c r="K2" s="474"/>
      <c r="L2" s="474"/>
    </row>
    <row r="3" spans="1:27" ht="15.75" thickBot="1" x14ac:dyDescent="0.3">
      <c r="B3" s="52"/>
      <c r="C3" s="52"/>
      <c r="D3" s="52"/>
      <c r="E3" s="488" t="str">
        <f>IF(YilDonem&lt;&gt;"",CONCATENATE(IF(Dönem=1,"OCAK",IF(Dönem=2,"TEMMUZ","")),"  ayına aittir."),"")</f>
        <v/>
      </c>
      <c r="F3" s="488"/>
      <c r="G3" s="488"/>
      <c r="H3" s="488"/>
      <c r="I3" s="52"/>
      <c r="J3" s="52"/>
      <c r="K3" s="52"/>
      <c r="L3" s="320" t="s">
        <v>30</v>
      </c>
    </row>
    <row r="4" spans="1:27" ht="31.7" customHeight="1" thickBot="1" x14ac:dyDescent="0.3">
      <c r="A4" s="324" t="s">
        <v>167</v>
      </c>
      <c r="B4" s="475" t="str">
        <f>IF(ProjeNo&gt;0,ProjeNo,"")</f>
        <v/>
      </c>
      <c r="C4" s="476"/>
      <c r="D4" s="476"/>
      <c r="E4" s="476"/>
      <c r="F4" s="476"/>
      <c r="G4" s="476"/>
      <c r="H4" s="476"/>
      <c r="I4" s="476"/>
      <c r="J4" s="476"/>
      <c r="K4" s="476"/>
      <c r="L4" s="477"/>
    </row>
    <row r="5" spans="1:27" ht="31.7" customHeight="1" thickBot="1" x14ac:dyDescent="0.3">
      <c r="A5" s="325" t="s">
        <v>168</v>
      </c>
      <c r="B5" s="478" t="str">
        <f>IF(ProjeAdi&gt;0,ProjeAdi,"")</f>
        <v/>
      </c>
      <c r="C5" s="479"/>
      <c r="D5" s="479"/>
      <c r="E5" s="479"/>
      <c r="F5" s="479"/>
      <c r="G5" s="479"/>
      <c r="H5" s="479"/>
      <c r="I5" s="479"/>
      <c r="J5" s="479"/>
      <c r="K5" s="479"/>
      <c r="L5" s="480"/>
    </row>
    <row r="6" spans="1:27" ht="31.7" customHeight="1" thickBot="1" x14ac:dyDescent="0.3">
      <c r="A6" s="481" t="s">
        <v>3</v>
      </c>
      <c r="B6" s="481" t="s">
        <v>4</v>
      </c>
      <c r="C6" s="481" t="s">
        <v>23</v>
      </c>
      <c r="D6" s="481" t="s">
        <v>125</v>
      </c>
      <c r="E6" s="481" t="s">
        <v>24</v>
      </c>
      <c r="F6" s="481" t="s">
        <v>27</v>
      </c>
      <c r="G6" s="491" t="s">
        <v>25</v>
      </c>
      <c r="H6" s="490" t="s">
        <v>151</v>
      </c>
      <c r="I6" s="491"/>
      <c r="J6" s="491"/>
      <c r="K6" s="492"/>
      <c r="L6" s="481" t="s">
        <v>26</v>
      </c>
      <c r="O6" s="471" t="s">
        <v>31</v>
      </c>
      <c r="P6" s="471"/>
      <c r="Q6" s="471" t="s">
        <v>37</v>
      </c>
      <c r="R6" s="471"/>
      <c r="S6" s="471" t="s">
        <v>38</v>
      </c>
      <c r="T6" s="471"/>
    </row>
    <row r="7" spans="1:27" s="95" customFormat="1" ht="90.75" thickBot="1" x14ac:dyDescent="0.3">
      <c r="A7" s="482"/>
      <c r="B7" s="482"/>
      <c r="C7" s="482"/>
      <c r="D7" s="482"/>
      <c r="E7" s="482"/>
      <c r="F7" s="482"/>
      <c r="G7" s="493"/>
      <c r="H7" s="321" t="s">
        <v>122</v>
      </c>
      <c r="I7" s="321" t="s">
        <v>153</v>
      </c>
      <c r="J7" s="321" t="s">
        <v>161</v>
      </c>
      <c r="K7" s="321" t="s">
        <v>162</v>
      </c>
      <c r="L7" s="489"/>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IFERROR(IF(N8="EVET",VLOOKUP(YilDonem,SGKTAVAN,2,0)*0.2475,VLOOKUP(YilDonem,SGKTAVAN,2,0)*0.2175),0)</f>
        <v>0</v>
      </c>
      <c r="P8" s="171">
        <f t="shared" ref="P8:P27" si="2">IFERROR(IF(N8="EVET",0,VLOOKUP(YilDonem,SGKTAVAN,2,0)*0.02),0)</f>
        <v>0</v>
      </c>
      <c r="Q8" s="171">
        <f t="shared" ref="Q8:Q27" si="3">IF(N8="EVET",(D8+E8)*0.2475,(D8+E8)*0.2175)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S27" si="6">IF(ISERROR(ROUNDUP(MIN(O9,Q9),0)),0,ROUNDUP(MIN(O9,Q9),0))</f>
        <v>0</v>
      </c>
      <c r="T9" s="171">
        <f t="shared" ref="T9:T27" si="7">IF(ISERROR(ROUNDUP(MIN(P9,R9),0)),0,ROUNDUP(MIN(P9,R9),0))</f>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7"/>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7"/>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7"/>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7"/>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7"/>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7"/>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7"/>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7"/>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7"/>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7"/>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7"/>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7"/>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7"/>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7"/>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7"/>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7"/>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7"/>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7"/>
        <v>0</v>
      </c>
      <c r="U27" s="143">
        <v>1</v>
      </c>
    </row>
    <row r="28" spans="1:21" s="75" customFormat="1" ht="29.25" customHeight="1" thickBot="1" x14ac:dyDescent="0.3">
      <c r="A28" s="472" t="s">
        <v>35</v>
      </c>
      <c r="B28" s="473"/>
      <c r="C28" s="235" t="str">
        <f t="shared" ref="C28:K28" si="8">IF($L$28&gt;0,SUM(C8:C27),"")</f>
        <v/>
      </c>
      <c r="D28" s="177" t="str">
        <f t="shared" si="8"/>
        <v/>
      </c>
      <c r="E28" s="177" t="str">
        <f t="shared" si="8"/>
        <v/>
      </c>
      <c r="F28" s="177" t="str">
        <f t="shared" si="8"/>
        <v/>
      </c>
      <c r="G28" s="177" t="str">
        <f t="shared" si="8"/>
        <v/>
      </c>
      <c r="H28" s="177" t="str">
        <f t="shared" si="8"/>
        <v/>
      </c>
      <c r="I28" s="177" t="str">
        <f t="shared" si="8"/>
        <v/>
      </c>
      <c r="J28" s="177" t="str">
        <f t="shared" si="8"/>
        <v/>
      </c>
      <c r="K28" s="177" t="str">
        <f t="shared" si="8"/>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46091</v>
      </c>
      <c r="C31" s="468" t="s">
        <v>33</v>
      </c>
      <c r="D31" s="468"/>
      <c r="E31" s="330" t="s">
        <v>159</v>
      </c>
      <c r="F31" s="332" t="str">
        <f>IF(kurulusyetkilisi&gt;0,kurulusyetkilisi,"")</f>
        <v/>
      </c>
      <c r="G31" s="230"/>
      <c r="H31" s="231"/>
      <c r="I31" s="229"/>
      <c r="J31" s="229"/>
    </row>
    <row r="32" spans="1:21" ht="19.5" x14ac:dyDescent="0.3">
      <c r="A32" s="232"/>
      <c r="B32" s="232"/>
      <c r="C32" s="468" t="s">
        <v>34</v>
      </c>
      <c r="D32" s="468"/>
      <c r="E32" s="469"/>
      <c r="F32" s="469"/>
      <c r="G32" s="469"/>
      <c r="H32" s="265"/>
      <c r="I32" s="61"/>
      <c r="J32" s="61"/>
    </row>
    <row r="33" spans="1:20" ht="15.75" x14ac:dyDescent="0.25">
      <c r="A33" s="470" t="s">
        <v>22</v>
      </c>
      <c r="B33" s="470"/>
      <c r="C33" s="470"/>
      <c r="D33" s="470"/>
      <c r="E33" s="470"/>
      <c r="F33" s="470"/>
      <c r="G33" s="470"/>
      <c r="H33" s="470"/>
      <c r="I33" s="470"/>
      <c r="J33" s="470"/>
      <c r="K33" s="470"/>
      <c r="L33" s="470"/>
      <c r="M33" s="93"/>
      <c r="N33" s="77"/>
      <c r="O33" s="184"/>
    </row>
    <row r="34" spans="1:20" x14ac:dyDescent="0.25">
      <c r="A34" s="474" t="str">
        <f>IF(YilDonem&lt;&gt;"",CONCATENATE(YilDonem," dönemi"),"")</f>
        <v/>
      </c>
      <c r="B34" s="474"/>
      <c r="C34" s="474"/>
      <c r="D34" s="474"/>
      <c r="E34" s="474"/>
      <c r="F34" s="474"/>
      <c r="G34" s="474"/>
      <c r="H34" s="474"/>
      <c r="I34" s="474"/>
      <c r="J34" s="474"/>
      <c r="K34" s="474"/>
      <c r="L34" s="474"/>
    </row>
    <row r="35" spans="1:20" ht="15.75" thickBot="1" x14ac:dyDescent="0.3">
      <c r="B35" s="52"/>
      <c r="C35" s="52"/>
      <c r="D35" s="52"/>
      <c r="E35" s="488" t="str">
        <f>IF(YilDonem&lt;&gt;"",CONCATENATE(IF(Dönem=1,"OCAK",IF(Dönem=2,"TEMMUZ","")),"  ayına aittir."),"")</f>
        <v/>
      </c>
      <c r="F35" s="488"/>
      <c r="G35" s="488"/>
      <c r="H35" s="488"/>
      <c r="I35" s="52"/>
      <c r="J35" s="52"/>
      <c r="K35" s="52"/>
      <c r="L35" s="320" t="s">
        <v>30</v>
      </c>
    </row>
    <row r="36" spans="1:20" ht="31.7" customHeight="1" thickBot="1" x14ac:dyDescent="0.3">
      <c r="A36" s="324" t="s">
        <v>167</v>
      </c>
      <c r="B36" s="475" t="str">
        <f>IF(ProjeNo&gt;0,ProjeNo,"")</f>
        <v/>
      </c>
      <c r="C36" s="476"/>
      <c r="D36" s="476"/>
      <c r="E36" s="476"/>
      <c r="F36" s="476"/>
      <c r="G36" s="476"/>
      <c r="H36" s="476"/>
      <c r="I36" s="476"/>
      <c r="J36" s="476"/>
      <c r="K36" s="476"/>
      <c r="L36" s="477"/>
    </row>
    <row r="37" spans="1:20" ht="31.7" customHeight="1" thickBot="1" x14ac:dyDescent="0.3">
      <c r="A37" s="325" t="s">
        <v>168</v>
      </c>
      <c r="B37" s="478" t="str">
        <f>IF(ProjeAdi&gt;0,ProjeAdi,"")</f>
        <v/>
      </c>
      <c r="C37" s="479"/>
      <c r="D37" s="479"/>
      <c r="E37" s="479"/>
      <c r="F37" s="479"/>
      <c r="G37" s="479"/>
      <c r="H37" s="479"/>
      <c r="I37" s="479"/>
      <c r="J37" s="479"/>
      <c r="K37" s="479"/>
      <c r="L37" s="480"/>
    </row>
    <row r="38" spans="1:20" ht="31.7" customHeight="1" thickBot="1" x14ac:dyDescent="0.3">
      <c r="A38" s="481" t="s">
        <v>3</v>
      </c>
      <c r="B38" s="481" t="s">
        <v>4</v>
      </c>
      <c r="C38" s="481" t="s">
        <v>23</v>
      </c>
      <c r="D38" s="481" t="s">
        <v>125</v>
      </c>
      <c r="E38" s="481" t="s">
        <v>24</v>
      </c>
      <c r="F38" s="481" t="s">
        <v>27</v>
      </c>
      <c r="G38" s="483" t="s">
        <v>25</v>
      </c>
      <c r="H38" s="485" t="s">
        <v>151</v>
      </c>
      <c r="I38" s="486"/>
      <c r="J38" s="486"/>
      <c r="K38" s="487"/>
      <c r="L38" s="481" t="s">
        <v>26</v>
      </c>
      <c r="O38" s="471" t="s">
        <v>31</v>
      </c>
      <c r="P38" s="471"/>
      <c r="Q38" s="471" t="s">
        <v>37</v>
      </c>
      <c r="R38" s="471"/>
      <c r="S38" s="471" t="s">
        <v>38</v>
      </c>
      <c r="T38" s="471"/>
    </row>
    <row r="39" spans="1:20" s="95" customFormat="1" ht="90.75" thickBot="1" x14ac:dyDescent="0.3">
      <c r="A39" s="482"/>
      <c r="B39" s="482"/>
      <c r="C39" s="482"/>
      <c r="D39" s="482"/>
      <c r="E39" s="482"/>
      <c r="F39" s="482"/>
      <c r="G39" s="484"/>
      <c r="H39" s="321" t="s">
        <v>122</v>
      </c>
      <c r="I39" s="321" t="s">
        <v>153</v>
      </c>
      <c r="J39" s="321" t="s">
        <v>161</v>
      </c>
      <c r="K39" s="321" t="s">
        <v>162</v>
      </c>
      <c r="L39" s="482"/>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9">IF(OR(F40&gt;S40,G40&gt;T40),"Toplam maliyetin hesaplanabilmesi için SGK işveren payı ve işsizlik sigortası işveren payının tavan değerleri aşmaması gerekmektedir.","")</f>
        <v/>
      </c>
      <c r="N40" s="170">
        <f>'Proje ve Personel Bilgileri'!F37</f>
        <v>0</v>
      </c>
      <c r="O40" s="171">
        <f t="shared" ref="O40:O59" si="10">IFERROR(IF(N40="EVET",VLOOKUP(YilDonem,SGKTAVAN,2,0)*0.2475,VLOOKUP(YilDonem,SGKTAVAN,2,0)*0.2175),0)</f>
        <v>0</v>
      </c>
      <c r="P40" s="171">
        <f t="shared" ref="P40:P59" si="11">IFERROR(IF(N40="EVET",0,VLOOKUP(YilDonem,SGKTAVAN,2,0)*0.02),0)</f>
        <v>0</v>
      </c>
      <c r="Q40" s="171">
        <f t="shared" ref="Q40:Q59" si="12">IF(N40="EVET",(D40+E40)*0.2475,(D40+E40)*0.2175)</f>
        <v>0</v>
      </c>
      <c r="R40" s="171">
        <f t="shared" ref="R40:R59" si="13">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4">IF(B41&lt;&gt;"",IF(OR(F41&gt;S41,G41&gt;T41),0,D41+E41+F41+G41-H41-I41-J41-K41),"")</f>
        <v/>
      </c>
      <c r="M41" s="169" t="str">
        <f t="shared" si="9"/>
        <v/>
      </c>
      <c r="N41" s="170">
        <f>'Proje ve Personel Bilgileri'!F38</f>
        <v>0</v>
      </c>
      <c r="O41" s="171">
        <f t="shared" si="10"/>
        <v>0</v>
      </c>
      <c r="P41" s="171">
        <f t="shared" si="11"/>
        <v>0</v>
      </c>
      <c r="Q41" s="171">
        <f t="shared" si="12"/>
        <v>0</v>
      </c>
      <c r="R41" s="171">
        <f t="shared" si="13"/>
        <v>0</v>
      </c>
      <c r="S41" s="171">
        <f t="shared" ref="S41:S59" si="15">IF(ISERROR(ROUNDUP(MIN(O41,Q41),0)),0,ROUNDUP(MIN(O41,Q41),0))</f>
        <v>0</v>
      </c>
      <c r="T41" s="171">
        <f t="shared" ref="T41:T59" si="16">IF(ISERROR(ROUNDUP(MIN(P41,R41),0)),0,ROUNDUP(MIN(P41,R41),0))</f>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4"/>
        <v/>
      </c>
      <c r="M42" s="169" t="str">
        <f t="shared" si="9"/>
        <v/>
      </c>
      <c r="N42" s="170">
        <f>'Proje ve Personel Bilgileri'!F39</f>
        <v>0</v>
      </c>
      <c r="O42" s="171">
        <f t="shared" si="10"/>
        <v>0</v>
      </c>
      <c r="P42" s="171">
        <f t="shared" si="11"/>
        <v>0</v>
      </c>
      <c r="Q42" s="171">
        <f t="shared" si="12"/>
        <v>0</v>
      </c>
      <c r="R42" s="171">
        <f t="shared" si="13"/>
        <v>0</v>
      </c>
      <c r="S42" s="171">
        <f t="shared" si="15"/>
        <v>0</v>
      </c>
      <c r="T42" s="171">
        <f t="shared" si="16"/>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4"/>
        <v/>
      </c>
      <c r="M43" s="169" t="str">
        <f t="shared" si="9"/>
        <v/>
      </c>
      <c r="N43" s="170">
        <f>'Proje ve Personel Bilgileri'!F40</f>
        <v>0</v>
      </c>
      <c r="O43" s="171">
        <f t="shared" si="10"/>
        <v>0</v>
      </c>
      <c r="P43" s="171">
        <f t="shared" si="11"/>
        <v>0</v>
      </c>
      <c r="Q43" s="171">
        <f t="shared" si="12"/>
        <v>0</v>
      </c>
      <c r="R43" s="171">
        <f t="shared" si="13"/>
        <v>0</v>
      </c>
      <c r="S43" s="171">
        <f t="shared" si="15"/>
        <v>0</v>
      </c>
      <c r="T43" s="171">
        <f t="shared" si="16"/>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4"/>
        <v/>
      </c>
      <c r="M44" s="169" t="str">
        <f t="shared" si="9"/>
        <v/>
      </c>
      <c r="N44" s="170">
        <f>'Proje ve Personel Bilgileri'!F41</f>
        <v>0</v>
      </c>
      <c r="O44" s="171">
        <f t="shared" si="10"/>
        <v>0</v>
      </c>
      <c r="P44" s="171">
        <f t="shared" si="11"/>
        <v>0</v>
      </c>
      <c r="Q44" s="171">
        <f t="shared" si="12"/>
        <v>0</v>
      </c>
      <c r="R44" s="171">
        <f t="shared" si="13"/>
        <v>0</v>
      </c>
      <c r="S44" s="171">
        <f t="shared" si="15"/>
        <v>0</v>
      </c>
      <c r="T44" s="171">
        <f t="shared" si="16"/>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4"/>
        <v/>
      </c>
      <c r="M45" s="169" t="str">
        <f t="shared" si="9"/>
        <v/>
      </c>
      <c r="N45" s="170">
        <f>'Proje ve Personel Bilgileri'!F42</f>
        <v>0</v>
      </c>
      <c r="O45" s="171">
        <f t="shared" si="10"/>
        <v>0</v>
      </c>
      <c r="P45" s="171">
        <f t="shared" si="11"/>
        <v>0</v>
      </c>
      <c r="Q45" s="171">
        <f t="shared" si="12"/>
        <v>0</v>
      </c>
      <c r="R45" s="171">
        <f t="shared" si="13"/>
        <v>0</v>
      </c>
      <c r="S45" s="171">
        <f t="shared" si="15"/>
        <v>0</v>
      </c>
      <c r="T45" s="171">
        <f t="shared" si="16"/>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4"/>
        <v/>
      </c>
      <c r="M46" s="169" t="str">
        <f t="shared" si="9"/>
        <v/>
      </c>
      <c r="N46" s="170">
        <f>'Proje ve Personel Bilgileri'!F43</f>
        <v>0</v>
      </c>
      <c r="O46" s="171">
        <f t="shared" si="10"/>
        <v>0</v>
      </c>
      <c r="P46" s="171">
        <f t="shared" si="11"/>
        <v>0</v>
      </c>
      <c r="Q46" s="171">
        <f t="shared" si="12"/>
        <v>0</v>
      </c>
      <c r="R46" s="171">
        <f t="shared" si="13"/>
        <v>0</v>
      </c>
      <c r="S46" s="171">
        <f t="shared" si="15"/>
        <v>0</v>
      </c>
      <c r="T46" s="171">
        <f t="shared" si="16"/>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4"/>
        <v/>
      </c>
      <c r="M47" s="169" t="str">
        <f t="shared" si="9"/>
        <v/>
      </c>
      <c r="N47" s="170">
        <f>'Proje ve Personel Bilgileri'!F44</f>
        <v>0</v>
      </c>
      <c r="O47" s="171">
        <f t="shared" si="10"/>
        <v>0</v>
      </c>
      <c r="P47" s="171">
        <f t="shared" si="11"/>
        <v>0</v>
      </c>
      <c r="Q47" s="171">
        <f t="shared" si="12"/>
        <v>0</v>
      </c>
      <c r="R47" s="171">
        <f t="shared" si="13"/>
        <v>0</v>
      </c>
      <c r="S47" s="171">
        <f t="shared" si="15"/>
        <v>0</v>
      </c>
      <c r="T47" s="171">
        <f t="shared" si="16"/>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4"/>
        <v/>
      </c>
      <c r="M48" s="169" t="str">
        <f t="shared" si="9"/>
        <v/>
      </c>
      <c r="N48" s="170">
        <f>'Proje ve Personel Bilgileri'!F45</f>
        <v>0</v>
      </c>
      <c r="O48" s="171">
        <f t="shared" si="10"/>
        <v>0</v>
      </c>
      <c r="P48" s="171">
        <f t="shared" si="11"/>
        <v>0</v>
      </c>
      <c r="Q48" s="171">
        <f t="shared" si="12"/>
        <v>0</v>
      </c>
      <c r="R48" s="171">
        <f t="shared" si="13"/>
        <v>0</v>
      </c>
      <c r="S48" s="171">
        <f t="shared" si="15"/>
        <v>0</v>
      </c>
      <c r="T48" s="171">
        <f t="shared" si="16"/>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4"/>
        <v/>
      </c>
      <c r="M49" s="169" t="str">
        <f t="shared" si="9"/>
        <v/>
      </c>
      <c r="N49" s="170">
        <f>'Proje ve Personel Bilgileri'!F46</f>
        <v>0</v>
      </c>
      <c r="O49" s="171">
        <f t="shared" si="10"/>
        <v>0</v>
      </c>
      <c r="P49" s="171">
        <f t="shared" si="11"/>
        <v>0</v>
      </c>
      <c r="Q49" s="171">
        <f t="shared" si="12"/>
        <v>0</v>
      </c>
      <c r="R49" s="171">
        <f t="shared" si="13"/>
        <v>0</v>
      </c>
      <c r="S49" s="171">
        <f t="shared" si="15"/>
        <v>0</v>
      </c>
      <c r="T49" s="171">
        <f t="shared" si="16"/>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4"/>
        <v/>
      </c>
      <c r="M50" s="169" t="str">
        <f t="shared" si="9"/>
        <v/>
      </c>
      <c r="N50" s="170">
        <f>'Proje ve Personel Bilgileri'!F47</f>
        <v>0</v>
      </c>
      <c r="O50" s="171">
        <f t="shared" si="10"/>
        <v>0</v>
      </c>
      <c r="P50" s="171">
        <f t="shared" si="11"/>
        <v>0</v>
      </c>
      <c r="Q50" s="171">
        <f t="shared" si="12"/>
        <v>0</v>
      </c>
      <c r="R50" s="171">
        <f t="shared" si="13"/>
        <v>0</v>
      </c>
      <c r="S50" s="171">
        <f t="shared" si="15"/>
        <v>0</v>
      </c>
      <c r="T50" s="171">
        <f t="shared" si="16"/>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4"/>
        <v/>
      </c>
      <c r="M51" s="169" t="str">
        <f t="shared" si="9"/>
        <v/>
      </c>
      <c r="N51" s="170">
        <f>'Proje ve Personel Bilgileri'!F48</f>
        <v>0</v>
      </c>
      <c r="O51" s="171">
        <f t="shared" si="10"/>
        <v>0</v>
      </c>
      <c r="P51" s="171">
        <f t="shared" si="11"/>
        <v>0</v>
      </c>
      <c r="Q51" s="171">
        <f t="shared" si="12"/>
        <v>0</v>
      </c>
      <c r="R51" s="171">
        <f t="shared" si="13"/>
        <v>0</v>
      </c>
      <c r="S51" s="171">
        <f t="shared" si="15"/>
        <v>0</v>
      </c>
      <c r="T51" s="171">
        <f t="shared" si="16"/>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4"/>
        <v/>
      </c>
      <c r="M52" s="169" t="str">
        <f t="shared" si="9"/>
        <v/>
      </c>
      <c r="N52" s="170">
        <f>'Proje ve Personel Bilgileri'!F49</f>
        <v>0</v>
      </c>
      <c r="O52" s="171">
        <f t="shared" si="10"/>
        <v>0</v>
      </c>
      <c r="P52" s="171">
        <f t="shared" si="11"/>
        <v>0</v>
      </c>
      <c r="Q52" s="171">
        <f t="shared" si="12"/>
        <v>0</v>
      </c>
      <c r="R52" s="171">
        <f t="shared" si="13"/>
        <v>0</v>
      </c>
      <c r="S52" s="171">
        <f t="shared" si="15"/>
        <v>0</v>
      </c>
      <c r="T52" s="171">
        <f t="shared" si="16"/>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4"/>
        <v/>
      </c>
      <c r="M53" s="169" t="str">
        <f t="shared" si="9"/>
        <v/>
      </c>
      <c r="N53" s="170">
        <f>'Proje ve Personel Bilgileri'!F50</f>
        <v>0</v>
      </c>
      <c r="O53" s="171">
        <f t="shared" si="10"/>
        <v>0</v>
      </c>
      <c r="P53" s="171">
        <f t="shared" si="11"/>
        <v>0</v>
      </c>
      <c r="Q53" s="171">
        <f t="shared" si="12"/>
        <v>0</v>
      </c>
      <c r="R53" s="171">
        <f t="shared" si="13"/>
        <v>0</v>
      </c>
      <c r="S53" s="171">
        <f t="shared" si="15"/>
        <v>0</v>
      </c>
      <c r="T53" s="171">
        <f t="shared" si="16"/>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4"/>
        <v/>
      </c>
      <c r="M54" s="169" t="str">
        <f t="shared" si="9"/>
        <v/>
      </c>
      <c r="N54" s="170">
        <f>'Proje ve Personel Bilgileri'!F51</f>
        <v>0</v>
      </c>
      <c r="O54" s="171">
        <f t="shared" si="10"/>
        <v>0</v>
      </c>
      <c r="P54" s="171">
        <f t="shared" si="11"/>
        <v>0</v>
      </c>
      <c r="Q54" s="171">
        <f t="shared" si="12"/>
        <v>0</v>
      </c>
      <c r="R54" s="171">
        <f t="shared" si="13"/>
        <v>0</v>
      </c>
      <c r="S54" s="171">
        <f t="shared" si="15"/>
        <v>0</v>
      </c>
      <c r="T54" s="171">
        <f t="shared" si="16"/>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4"/>
        <v/>
      </c>
      <c r="M55" s="169" t="str">
        <f t="shared" si="9"/>
        <v/>
      </c>
      <c r="N55" s="170">
        <f>'Proje ve Personel Bilgileri'!F52</f>
        <v>0</v>
      </c>
      <c r="O55" s="171">
        <f t="shared" si="10"/>
        <v>0</v>
      </c>
      <c r="P55" s="171">
        <f t="shared" si="11"/>
        <v>0</v>
      </c>
      <c r="Q55" s="171">
        <f t="shared" si="12"/>
        <v>0</v>
      </c>
      <c r="R55" s="171">
        <f t="shared" si="13"/>
        <v>0</v>
      </c>
      <c r="S55" s="171">
        <f t="shared" si="15"/>
        <v>0</v>
      </c>
      <c r="T55" s="171">
        <f t="shared" si="16"/>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4"/>
        <v/>
      </c>
      <c r="M56" s="169" t="str">
        <f t="shared" si="9"/>
        <v/>
      </c>
      <c r="N56" s="170">
        <f>'Proje ve Personel Bilgileri'!F53</f>
        <v>0</v>
      </c>
      <c r="O56" s="171">
        <f t="shared" si="10"/>
        <v>0</v>
      </c>
      <c r="P56" s="171">
        <f t="shared" si="11"/>
        <v>0</v>
      </c>
      <c r="Q56" s="171">
        <f t="shared" si="12"/>
        <v>0</v>
      </c>
      <c r="R56" s="171">
        <f t="shared" si="13"/>
        <v>0</v>
      </c>
      <c r="S56" s="171">
        <f t="shared" si="15"/>
        <v>0</v>
      </c>
      <c r="T56" s="171">
        <f t="shared" si="16"/>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4"/>
        <v/>
      </c>
      <c r="M57" s="169" t="str">
        <f t="shared" si="9"/>
        <v/>
      </c>
      <c r="N57" s="170">
        <f>'Proje ve Personel Bilgileri'!F54</f>
        <v>0</v>
      </c>
      <c r="O57" s="171">
        <f t="shared" si="10"/>
        <v>0</v>
      </c>
      <c r="P57" s="171">
        <f t="shared" si="11"/>
        <v>0</v>
      </c>
      <c r="Q57" s="171">
        <f t="shared" si="12"/>
        <v>0</v>
      </c>
      <c r="R57" s="171">
        <f t="shared" si="13"/>
        <v>0</v>
      </c>
      <c r="S57" s="171">
        <f t="shared" si="15"/>
        <v>0</v>
      </c>
      <c r="T57" s="171">
        <f t="shared" si="16"/>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4"/>
        <v/>
      </c>
      <c r="M58" s="169" t="str">
        <f t="shared" si="9"/>
        <v/>
      </c>
      <c r="N58" s="170">
        <f>'Proje ve Personel Bilgileri'!F55</f>
        <v>0</v>
      </c>
      <c r="O58" s="171">
        <f t="shared" si="10"/>
        <v>0</v>
      </c>
      <c r="P58" s="171">
        <f t="shared" si="11"/>
        <v>0</v>
      </c>
      <c r="Q58" s="171">
        <f t="shared" si="12"/>
        <v>0</v>
      </c>
      <c r="R58" s="171">
        <f t="shared" si="13"/>
        <v>0</v>
      </c>
      <c r="S58" s="171">
        <f t="shared" si="15"/>
        <v>0</v>
      </c>
      <c r="T58" s="171">
        <f t="shared" si="16"/>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4"/>
        <v/>
      </c>
      <c r="M59" s="169" t="str">
        <f t="shared" si="9"/>
        <v/>
      </c>
      <c r="N59" s="170">
        <f>'Proje ve Personel Bilgileri'!F56</f>
        <v>0</v>
      </c>
      <c r="O59" s="171">
        <f t="shared" si="10"/>
        <v>0</v>
      </c>
      <c r="P59" s="171">
        <f t="shared" si="11"/>
        <v>0</v>
      </c>
      <c r="Q59" s="171">
        <f t="shared" si="12"/>
        <v>0</v>
      </c>
      <c r="R59" s="171">
        <f t="shared" si="13"/>
        <v>0</v>
      </c>
      <c r="S59" s="171">
        <f t="shared" si="15"/>
        <v>0</v>
      </c>
      <c r="T59" s="171">
        <f t="shared" si="16"/>
        <v>0</v>
      </c>
      <c r="U59" s="143">
        <f>IF(COUNTA(C40:K59)&gt;0,1,0)</f>
        <v>0</v>
      </c>
    </row>
    <row r="60" spans="1:21" s="75" customFormat="1" ht="29.25" customHeight="1" thickBot="1" x14ac:dyDescent="0.3">
      <c r="A60" s="472" t="s">
        <v>35</v>
      </c>
      <c r="B60" s="473"/>
      <c r="C60" s="176" t="str">
        <f t="shared" ref="C60:J60" si="17">IF($L$60&gt;0,SUM(C40:C59),"")</f>
        <v/>
      </c>
      <c r="D60" s="177" t="str">
        <f t="shared" si="17"/>
        <v/>
      </c>
      <c r="E60" s="177" t="str">
        <f t="shared" si="17"/>
        <v/>
      </c>
      <c r="F60" s="177" t="str">
        <f t="shared" si="17"/>
        <v/>
      </c>
      <c r="G60" s="177" t="str">
        <f t="shared" si="17"/>
        <v/>
      </c>
      <c r="H60" s="177" t="str">
        <f t="shared" si="17"/>
        <v/>
      </c>
      <c r="I60" s="177" t="str">
        <f t="shared" si="17"/>
        <v/>
      </c>
      <c r="J60" s="177" t="str">
        <f t="shared" si="17"/>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46091</v>
      </c>
      <c r="C63" s="468" t="s">
        <v>33</v>
      </c>
      <c r="D63" s="468"/>
      <c r="E63" s="330" t="s">
        <v>159</v>
      </c>
      <c r="F63" s="332" t="str">
        <f>IF(kurulusyetkilisi&gt;0,kurulusyetkilisi,"")</f>
        <v/>
      </c>
      <c r="G63" s="230"/>
      <c r="H63" s="229"/>
      <c r="I63" s="229"/>
      <c r="J63" s="229"/>
    </row>
    <row r="64" spans="1:21" ht="19.5" x14ac:dyDescent="0.3">
      <c r="A64" s="232"/>
      <c r="B64" s="232"/>
      <c r="C64" s="468" t="s">
        <v>34</v>
      </c>
      <c r="D64" s="468"/>
      <c r="E64" s="469"/>
      <c r="F64" s="469"/>
      <c r="G64" s="469"/>
      <c r="H64" s="61"/>
      <c r="I64" s="61"/>
      <c r="J64" s="61"/>
    </row>
    <row r="65" spans="1:20" ht="15.75" x14ac:dyDescent="0.25">
      <c r="A65" s="470" t="s">
        <v>22</v>
      </c>
      <c r="B65" s="470"/>
      <c r="C65" s="470"/>
      <c r="D65" s="470"/>
      <c r="E65" s="470"/>
      <c r="F65" s="470"/>
      <c r="G65" s="470"/>
      <c r="H65" s="470"/>
      <c r="I65" s="470"/>
      <c r="J65" s="470"/>
      <c r="K65" s="470"/>
      <c r="L65" s="470"/>
      <c r="M65" s="93"/>
      <c r="N65" s="77"/>
      <c r="O65" s="184"/>
    </row>
    <row r="66" spans="1:20" x14ac:dyDescent="0.25">
      <c r="A66" s="474" t="str">
        <f>IF(YilDonem&lt;&gt;"",CONCATENATE(YilDonem," dönemi"),"")</f>
        <v/>
      </c>
      <c r="B66" s="474"/>
      <c r="C66" s="474"/>
      <c r="D66" s="474"/>
      <c r="E66" s="474"/>
      <c r="F66" s="474"/>
      <c r="G66" s="474"/>
      <c r="H66" s="474"/>
      <c r="I66" s="474"/>
      <c r="J66" s="474"/>
      <c r="K66" s="474"/>
      <c r="L66" s="474"/>
    </row>
    <row r="67" spans="1:20" ht="15.75" thickBot="1" x14ac:dyDescent="0.3">
      <c r="B67" s="52"/>
      <c r="C67" s="52"/>
      <c r="D67" s="52"/>
      <c r="E67" s="488" t="str">
        <f>IF(YilDonem&lt;&gt;"",CONCATENATE(IF(Dönem=1,"OCAK",IF(Dönem=2,"TEMMUZ","")),"  ayına aittir."),"")</f>
        <v/>
      </c>
      <c r="F67" s="488"/>
      <c r="G67" s="488"/>
      <c r="H67" s="488"/>
      <c r="I67" s="52"/>
      <c r="J67" s="52"/>
      <c r="K67" s="52"/>
      <c r="L67" s="320" t="s">
        <v>30</v>
      </c>
    </row>
    <row r="68" spans="1:20" ht="31.7" customHeight="1" thickBot="1" x14ac:dyDescent="0.3">
      <c r="A68" s="324" t="s">
        <v>167</v>
      </c>
      <c r="B68" s="475" t="str">
        <f>IF(ProjeNo&gt;0,ProjeNo,"")</f>
        <v/>
      </c>
      <c r="C68" s="476"/>
      <c r="D68" s="476"/>
      <c r="E68" s="476"/>
      <c r="F68" s="476"/>
      <c r="G68" s="476"/>
      <c r="H68" s="476"/>
      <c r="I68" s="476"/>
      <c r="J68" s="476"/>
      <c r="K68" s="476"/>
      <c r="L68" s="477"/>
    </row>
    <row r="69" spans="1:20" ht="31.7" customHeight="1" thickBot="1" x14ac:dyDescent="0.3">
      <c r="A69" s="325" t="s">
        <v>168</v>
      </c>
      <c r="B69" s="478" t="str">
        <f>IF(ProjeAdi&gt;0,ProjeAdi,"")</f>
        <v/>
      </c>
      <c r="C69" s="479"/>
      <c r="D69" s="479"/>
      <c r="E69" s="479"/>
      <c r="F69" s="479"/>
      <c r="G69" s="479"/>
      <c r="H69" s="479"/>
      <c r="I69" s="479"/>
      <c r="J69" s="479"/>
      <c r="K69" s="479"/>
      <c r="L69" s="480"/>
    </row>
    <row r="70" spans="1:20" ht="31.7" customHeight="1" thickBot="1" x14ac:dyDescent="0.3">
      <c r="A70" s="481" t="s">
        <v>3</v>
      </c>
      <c r="B70" s="481" t="s">
        <v>4</v>
      </c>
      <c r="C70" s="481" t="s">
        <v>23</v>
      </c>
      <c r="D70" s="481" t="s">
        <v>125</v>
      </c>
      <c r="E70" s="481" t="s">
        <v>24</v>
      </c>
      <c r="F70" s="481" t="s">
        <v>27</v>
      </c>
      <c r="G70" s="483" t="s">
        <v>25</v>
      </c>
      <c r="H70" s="485" t="s">
        <v>151</v>
      </c>
      <c r="I70" s="486"/>
      <c r="J70" s="486"/>
      <c r="K70" s="487"/>
      <c r="L70" s="481" t="s">
        <v>26</v>
      </c>
      <c r="O70" s="471" t="s">
        <v>31</v>
      </c>
      <c r="P70" s="471"/>
      <c r="Q70" s="471" t="s">
        <v>37</v>
      </c>
      <c r="R70" s="471"/>
      <c r="S70" s="471" t="s">
        <v>38</v>
      </c>
      <c r="T70" s="471"/>
    </row>
    <row r="71" spans="1:20" s="95" customFormat="1" ht="90.75" thickBot="1" x14ac:dyDescent="0.3">
      <c r="A71" s="482"/>
      <c r="B71" s="482"/>
      <c r="C71" s="482"/>
      <c r="D71" s="482"/>
      <c r="E71" s="482"/>
      <c r="F71" s="482"/>
      <c r="G71" s="484"/>
      <c r="H71" s="321" t="s">
        <v>122</v>
      </c>
      <c r="I71" s="321" t="s">
        <v>153</v>
      </c>
      <c r="J71" s="321" t="s">
        <v>161</v>
      </c>
      <c r="K71" s="321" t="s">
        <v>162</v>
      </c>
      <c r="L71" s="482"/>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8">IF(OR(F72&gt;S72,G72&gt;T72),"Toplam maliyetin hesaplanabilmesi için SGK işveren payı ve işsizlik sigortası işveren payının tavan değerleri aşmaması gerekmektedir.","")</f>
        <v/>
      </c>
      <c r="N72" s="170">
        <f>'Proje ve Personel Bilgileri'!F57</f>
        <v>0</v>
      </c>
      <c r="O72" s="171">
        <f t="shared" ref="O72:O91" si="19">IFERROR(IF(N72="EVET",VLOOKUP(YilDonem,SGKTAVAN,2,0)*0.2475,VLOOKUP(YilDonem,SGKTAVAN,2,0)*0.2175),0)</f>
        <v>0</v>
      </c>
      <c r="P72" s="171">
        <f t="shared" ref="P72:P91" si="20">IFERROR(IF(N72="EVET",0,VLOOKUP(YilDonem,SGKTAVAN,2,0)*0.02),0)</f>
        <v>0</v>
      </c>
      <c r="Q72" s="171">
        <f t="shared" ref="Q72:Q91" si="21">IF(N72="EVET",(D72+E72)*0.2475,(D72+E72)*0.2175)</f>
        <v>0</v>
      </c>
      <c r="R72" s="171">
        <f t="shared" ref="R72:R91" si="22">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3">IF(B73&lt;&gt;"",IF(OR(F73&gt;S73,G73&gt;T73),0,D73+E73+F73+G73-H73-I73-J73-K73),"")</f>
        <v/>
      </c>
      <c r="M73" s="169" t="str">
        <f t="shared" si="18"/>
        <v/>
      </c>
      <c r="N73" s="170">
        <f>'Proje ve Personel Bilgileri'!F58</f>
        <v>0</v>
      </c>
      <c r="O73" s="171">
        <f t="shared" si="19"/>
        <v>0</v>
      </c>
      <c r="P73" s="171">
        <f t="shared" si="20"/>
        <v>0</v>
      </c>
      <c r="Q73" s="171">
        <f t="shared" si="21"/>
        <v>0</v>
      </c>
      <c r="R73" s="171">
        <f t="shared" si="22"/>
        <v>0</v>
      </c>
      <c r="S73" s="171">
        <f t="shared" ref="S73:S91" si="24">IF(ISERROR(ROUNDUP(MIN(O73,Q73),0)),0,ROUNDUP(MIN(O73,Q73),0))</f>
        <v>0</v>
      </c>
      <c r="T73" s="171">
        <f t="shared" ref="T73:T91" si="25">IF(ISERROR(ROUNDUP(MIN(P73,R73),0)),0,ROUNDUP(MIN(P73,R73),0))</f>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3"/>
        <v/>
      </c>
      <c r="M74" s="169" t="str">
        <f t="shared" si="18"/>
        <v/>
      </c>
      <c r="N74" s="170">
        <f>'Proje ve Personel Bilgileri'!F59</f>
        <v>0</v>
      </c>
      <c r="O74" s="171">
        <f t="shared" si="19"/>
        <v>0</v>
      </c>
      <c r="P74" s="171">
        <f t="shared" si="20"/>
        <v>0</v>
      </c>
      <c r="Q74" s="171">
        <f t="shared" si="21"/>
        <v>0</v>
      </c>
      <c r="R74" s="171">
        <f t="shared" si="22"/>
        <v>0</v>
      </c>
      <c r="S74" s="171">
        <f t="shared" si="24"/>
        <v>0</v>
      </c>
      <c r="T74" s="171">
        <f t="shared" si="25"/>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3"/>
        <v/>
      </c>
      <c r="M75" s="169" t="str">
        <f t="shared" si="18"/>
        <v/>
      </c>
      <c r="N75" s="170">
        <f>'Proje ve Personel Bilgileri'!F60</f>
        <v>0</v>
      </c>
      <c r="O75" s="171">
        <f t="shared" si="19"/>
        <v>0</v>
      </c>
      <c r="P75" s="171">
        <f t="shared" si="20"/>
        <v>0</v>
      </c>
      <c r="Q75" s="171">
        <f t="shared" si="21"/>
        <v>0</v>
      </c>
      <c r="R75" s="171">
        <f t="shared" si="22"/>
        <v>0</v>
      </c>
      <c r="S75" s="171">
        <f t="shared" si="24"/>
        <v>0</v>
      </c>
      <c r="T75" s="171">
        <f t="shared" si="25"/>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3"/>
        <v/>
      </c>
      <c r="M76" s="169" t="str">
        <f t="shared" si="18"/>
        <v/>
      </c>
      <c r="N76" s="170">
        <f>'Proje ve Personel Bilgileri'!F61</f>
        <v>0</v>
      </c>
      <c r="O76" s="171">
        <f t="shared" si="19"/>
        <v>0</v>
      </c>
      <c r="P76" s="171">
        <f t="shared" si="20"/>
        <v>0</v>
      </c>
      <c r="Q76" s="171">
        <f t="shared" si="21"/>
        <v>0</v>
      </c>
      <c r="R76" s="171">
        <f t="shared" si="22"/>
        <v>0</v>
      </c>
      <c r="S76" s="171">
        <f t="shared" si="24"/>
        <v>0</v>
      </c>
      <c r="T76" s="171">
        <f t="shared" si="25"/>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3"/>
        <v/>
      </c>
      <c r="M77" s="169" t="str">
        <f t="shared" si="18"/>
        <v/>
      </c>
      <c r="N77" s="170">
        <f>'Proje ve Personel Bilgileri'!F62</f>
        <v>0</v>
      </c>
      <c r="O77" s="171">
        <f t="shared" si="19"/>
        <v>0</v>
      </c>
      <c r="P77" s="171">
        <f t="shared" si="20"/>
        <v>0</v>
      </c>
      <c r="Q77" s="171">
        <f t="shared" si="21"/>
        <v>0</v>
      </c>
      <c r="R77" s="171">
        <f t="shared" si="22"/>
        <v>0</v>
      </c>
      <c r="S77" s="171">
        <f t="shared" si="24"/>
        <v>0</v>
      </c>
      <c r="T77" s="171">
        <f t="shared" si="25"/>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3"/>
        <v/>
      </c>
      <c r="M78" s="169" t="str">
        <f t="shared" si="18"/>
        <v/>
      </c>
      <c r="N78" s="170">
        <f>'Proje ve Personel Bilgileri'!F63</f>
        <v>0</v>
      </c>
      <c r="O78" s="171">
        <f t="shared" si="19"/>
        <v>0</v>
      </c>
      <c r="P78" s="171">
        <f t="shared" si="20"/>
        <v>0</v>
      </c>
      <c r="Q78" s="171">
        <f t="shared" si="21"/>
        <v>0</v>
      </c>
      <c r="R78" s="171">
        <f t="shared" si="22"/>
        <v>0</v>
      </c>
      <c r="S78" s="171">
        <f t="shared" si="24"/>
        <v>0</v>
      </c>
      <c r="T78" s="171">
        <f t="shared" si="25"/>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3"/>
        <v/>
      </c>
      <c r="M79" s="169" t="str">
        <f t="shared" si="18"/>
        <v/>
      </c>
      <c r="N79" s="170">
        <f>'Proje ve Personel Bilgileri'!F64</f>
        <v>0</v>
      </c>
      <c r="O79" s="171">
        <f t="shared" si="19"/>
        <v>0</v>
      </c>
      <c r="P79" s="171">
        <f t="shared" si="20"/>
        <v>0</v>
      </c>
      <c r="Q79" s="171">
        <f t="shared" si="21"/>
        <v>0</v>
      </c>
      <c r="R79" s="171">
        <f t="shared" si="22"/>
        <v>0</v>
      </c>
      <c r="S79" s="171">
        <f t="shared" si="24"/>
        <v>0</v>
      </c>
      <c r="T79" s="171">
        <f t="shared" si="25"/>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3"/>
        <v/>
      </c>
      <c r="M80" s="169" t="str">
        <f t="shared" si="18"/>
        <v/>
      </c>
      <c r="N80" s="170">
        <f>'Proje ve Personel Bilgileri'!F65</f>
        <v>0</v>
      </c>
      <c r="O80" s="171">
        <f t="shared" si="19"/>
        <v>0</v>
      </c>
      <c r="P80" s="171">
        <f t="shared" si="20"/>
        <v>0</v>
      </c>
      <c r="Q80" s="171">
        <f t="shared" si="21"/>
        <v>0</v>
      </c>
      <c r="R80" s="171">
        <f t="shared" si="22"/>
        <v>0</v>
      </c>
      <c r="S80" s="171">
        <f t="shared" si="24"/>
        <v>0</v>
      </c>
      <c r="T80" s="171">
        <f t="shared" si="25"/>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3"/>
        <v/>
      </c>
      <c r="M81" s="169" t="str">
        <f t="shared" si="18"/>
        <v/>
      </c>
      <c r="N81" s="170">
        <f>'Proje ve Personel Bilgileri'!F66</f>
        <v>0</v>
      </c>
      <c r="O81" s="171">
        <f t="shared" si="19"/>
        <v>0</v>
      </c>
      <c r="P81" s="171">
        <f t="shared" si="20"/>
        <v>0</v>
      </c>
      <c r="Q81" s="171">
        <f t="shared" si="21"/>
        <v>0</v>
      </c>
      <c r="R81" s="171">
        <f t="shared" si="22"/>
        <v>0</v>
      </c>
      <c r="S81" s="171">
        <f t="shared" si="24"/>
        <v>0</v>
      </c>
      <c r="T81" s="171">
        <f t="shared" si="25"/>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3"/>
        <v/>
      </c>
      <c r="M82" s="169" t="str">
        <f t="shared" si="18"/>
        <v/>
      </c>
      <c r="N82" s="170">
        <f>'Proje ve Personel Bilgileri'!F67</f>
        <v>0</v>
      </c>
      <c r="O82" s="171">
        <f t="shared" si="19"/>
        <v>0</v>
      </c>
      <c r="P82" s="171">
        <f t="shared" si="20"/>
        <v>0</v>
      </c>
      <c r="Q82" s="171">
        <f t="shared" si="21"/>
        <v>0</v>
      </c>
      <c r="R82" s="171">
        <f t="shared" si="22"/>
        <v>0</v>
      </c>
      <c r="S82" s="171">
        <f t="shared" si="24"/>
        <v>0</v>
      </c>
      <c r="T82" s="171">
        <f t="shared" si="25"/>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3"/>
        <v/>
      </c>
      <c r="M83" s="169" t="str">
        <f t="shared" si="18"/>
        <v/>
      </c>
      <c r="N83" s="170">
        <f>'Proje ve Personel Bilgileri'!F68</f>
        <v>0</v>
      </c>
      <c r="O83" s="171">
        <f t="shared" si="19"/>
        <v>0</v>
      </c>
      <c r="P83" s="171">
        <f t="shared" si="20"/>
        <v>0</v>
      </c>
      <c r="Q83" s="171">
        <f t="shared" si="21"/>
        <v>0</v>
      </c>
      <c r="R83" s="171">
        <f t="shared" si="22"/>
        <v>0</v>
      </c>
      <c r="S83" s="171">
        <f t="shared" si="24"/>
        <v>0</v>
      </c>
      <c r="T83" s="171">
        <f t="shared" si="25"/>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3"/>
        <v/>
      </c>
      <c r="M84" s="169" t="str">
        <f t="shared" si="18"/>
        <v/>
      </c>
      <c r="N84" s="170">
        <f>'Proje ve Personel Bilgileri'!F69</f>
        <v>0</v>
      </c>
      <c r="O84" s="171">
        <f t="shared" si="19"/>
        <v>0</v>
      </c>
      <c r="P84" s="171">
        <f t="shared" si="20"/>
        <v>0</v>
      </c>
      <c r="Q84" s="171">
        <f t="shared" si="21"/>
        <v>0</v>
      </c>
      <c r="R84" s="171">
        <f t="shared" si="22"/>
        <v>0</v>
      </c>
      <c r="S84" s="171">
        <f t="shared" si="24"/>
        <v>0</v>
      </c>
      <c r="T84" s="171">
        <f t="shared" si="25"/>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3"/>
        <v/>
      </c>
      <c r="M85" s="169" t="str">
        <f t="shared" si="18"/>
        <v/>
      </c>
      <c r="N85" s="170">
        <f>'Proje ve Personel Bilgileri'!F70</f>
        <v>0</v>
      </c>
      <c r="O85" s="171">
        <f t="shared" si="19"/>
        <v>0</v>
      </c>
      <c r="P85" s="171">
        <f t="shared" si="20"/>
        <v>0</v>
      </c>
      <c r="Q85" s="171">
        <f t="shared" si="21"/>
        <v>0</v>
      </c>
      <c r="R85" s="171">
        <f t="shared" si="22"/>
        <v>0</v>
      </c>
      <c r="S85" s="171">
        <f t="shared" si="24"/>
        <v>0</v>
      </c>
      <c r="T85" s="171">
        <f t="shared" si="25"/>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3"/>
        <v/>
      </c>
      <c r="M86" s="169" t="str">
        <f t="shared" si="18"/>
        <v/>
      </c>
      <c r="N86" s="170">
        <f>'Proje ve Personel Bilgileri'!F71</f>
        <v>0</v>
      </c>
      <c r="O86" s="171">
        <f t="shared" si="19"/>
        <v>0</v>
      </c>
      <c r="P86" s="171">
        <f t="shared" si="20"/>
        <v>0</v>
      </c>
      <c r="Q86" s="171">
        <f t="shared" si="21"/>
        <v>0</v>
      </c>
      <c r="R86" s="171">
        <f t="shared" si="22"/>
        <v>0</v>
      </c>
      <c r="S86" s="171">
        <f t="shared" si="24"/>
        <v>0</v>
      </c>
      <c r="T86" s="171">
        <f t="shared" si="25"/>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3"/>
        <v/>
      </c>
      <c r="M87" s="169" t="str">
        <f t="shared" si="18"/>
        <v/>
      </c>
      <c r="N87" s="170">
        <f>'Proje ve Personel Bilgileri'!F72</f>
        <v>0</v>
      </c>
      <c r="O87" s="171">
        <f t="shared" si="19"/>
        <v>0</v>
      </c>
      <c r="P87" s="171">
        <f t="shared" si="20"/>
        <v>0</v>
      </c>
      <c r="Q87" s="171">
        <f t="shared" si="21"/>
        <v>0</v>
      </c>
      <c r="R87" s="171">
        <f t="shared" si="22"/>
        <v>0</v>
      </c>
      <c r="S87" s="171">
        <f t="shared" si="24"/>
        <v>0</v>
      </c>
      <c r="T87" s="171">
        <f t="shared" si="25"/>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3"/>
        <v/>
      </c>
      <c r="M88" s="169" t="str">
        <f t="shared" si="18"/>
        <v/>
      </c>
      <c r="N88" s="170">
        <f>'Proje ve Personel Bilgileri'!F73</f>
        <v>0</v>
      </c>
      <c r="O88" s="171">
        <f t="shared" si="19"/>
        <v>0</v>
      </c>
      <c r="P88" s="171">
        <f t="shared" si="20"/>
        <v>0</v>
      </c>
      <c r="Q88" s="171">
        <f t="shared" si="21"/>
        <v>0</v>
      </c>
      <c r="R88" s="171">
        <f t="shared" si="22"/>
        <v>0</v>
      </c>
      <c r="S88" s="171">
        <f t="shared" si="24"/>
        <v>0</v>
      </c>
      <c r="T88" s="171">
        <f t="shared" si="25"/>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3"/>
        <v/>
      </c>
      <c r="M89" s="169" t="str">
        <f t="shared" si="18"/>
        <v/>
      </c>
      <c r="N89" s="170">
        <f>'Proje ve Personel Bilgileri'!F74</f>
        <v>0</v>
      </c>
      <c r="O89" s="171">
        <f t="shared" si="19"/>
        <v>0</v>
      </c>
      <c r="P89" s="171">
        <f t="shared" si="20"/>
        <v>0</v>
      </c>
      <c r="Q89" s="171">
        <f t="shared" si="21"/>
        <v>0</v>
      </c>
      <c r="R89" s="171">
        <f t="shared" si="22"/>
        <v>0</v>
      </c>
      <c r="S89" s="171">
        <f t="shared" si="24"/>
        <v>0</v>
      </c>
      <c r="T89" s="171">
        <f t="shared" si="25"/>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3"/>
        <v/>
      </c>
      <c r="M90" s="169" t="str">
        <f t="shared" si="18"/>
        <v/>
      </c>
      <c r="N90" s="170">
        <f>'Proje ve Personel Bilgileri'!F75</f>
        <v>0</v>
      </c>
      <c r="O90" s="171">
        <f t="shared" si="19"/>
        <v>0</v>
      </c>
      <c r="P90" s="171">
        <f t="shared" si="20"/>
        <v>0</v>
      </c>
      <c r="Q90" s="171">
        <f t="shared" si="21"/>
        <v>0</v>
      </c>
      <c r="R90" s="171">
        <f t="shared" si="22"/>
        <v>0</v>
      </c>
      <c r="S90" s="171">
        <f t="shared" si="24"/>
        <v>0</v>
      </c>
      <c r="T90" s="171">
        <f t="shared" si="25"/>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3"/>
        <v/>
      </c>
      <c r="M91" s="169" t="str">
        <f t="shared" si="18"/>
        <v/>
      </c>
      <c r="N91" s="170">
        <f>'Proje ve Personel Bilgileri'!F76</f>
        <v>0</v>
      </c>
      <c r="O91" s="171">
        <f t="shared" si="19"/>
        <v>0</v>
      </c>
      <c r="P91" s="171">
        <f t="shared" si="20"/>
        <v>0</v>
      </c>
      <c r="Q91" s="171">
        <f t="shared" si="21"/>
        <v>0</v>
      </c>
      <c r="R91" s="171">
        <f t="shared" si="22"/>
        <v>0</v>
      </c>
      <c r="S91" s="171">
        <f t="shared" si="24"/>
        <v>0</v>
      </c>
      <c r="T91" s="171">
        <f t="shared" si="25"/>
        <v>0</v>
      </c>
      <c r="U91" s="143">
        <f>IF(COUNTA(C72:K91)&gt;0,1,0)</f>
        <v>0</v>
      </c>
    </row>
    <row r="92" spans="1:21" s="75" customFormat="1" ht="29.25" customHeight="1" thickBot="1" x14ac:dyDescent="0.3">
      <c r="A92" s="472" t="s">
        <v>35</v>
      </c>
      <c r="B92" s="473"/>
      <c r="C92" s="176" t="str">
        <f t="shared" ref="C92:J92" si="26">IF($L$92&gt;0,SUM(C72:C91),"")</f>
        <v/>
      </c>
      <c r="D92" s="177" t="str">
        <f t="shared" si="26"/>
        <v/>
      </c>
      <c r="E92" s="177" t="str">
        <f t="shared" si="26"/>
        <v/>
      </c>
      <c r="F92" s="177" t="str">
        <f t="shared" si="26"/>
        <v/>
      </c>
      <c r="G92" s="177" t="str">
        <f t="shared" si="26"/>
        <v/>
      </c>
      <c r="H92" s="177" t="str">
        <f t="shared" si="26"/>
        <v/>
      </c>
      <c r="I92" s="177" t="str">
        <f t="shared" si="26"/>
        <v/>
      </c>
      <c r="J92" s="177" t="str">
        <f t="shared" si="26"/>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46091</v>
      </c>
      <c r="C95" s="468" t="s">
        <v>33</v>
      </c>
      <c r="D95" s="468"/>
      <c r="E95" s="330" t="s">
        <v>159</v>
      </c>
      <c r="F95" s="332" t="str">
        <f>IF(kurulusyetkilisi&gt;0,kurulusyetkilisi,"")</f>
        <v/>
      </c>
      <c r="G95" s="230"/>
      <c r="H95" s="229"/>
      <c r="I95" s="229"/>
      <c r="J95" s="229"/>
    </row>
    <row r="96" spans="1:21" ht="19.5" x14ac:dyDescent="0.3">
      <c r="A96" s="232"/>
      <c r="B96" s="232"/>
      <c r="C96" s="468" t="s">
        <v>34</v>
      </c>
      <c r="D96" s="468"/>
      <c r="E96" s="469"/>
      <c r="F96" s="469"/>
      <c r="G96" s="469"/>
      <c r="H96" s="61"/>
      <c r="I96" s="61"/>
      <c r="J96" s="61"/>
    </row>
    <row r="97" spans="1:20" ht="15.75" x14ac:dyDescent="0.25">
      <c r="A97" s="470" t="s">
        <v>22</v>
      </c>
      <c r="B97" s="470"/>
      <c r="C97" s="470"/>
      <c r="D97" s="470"/>
      <c r="E97" s="470"/>
      <c r="F97" s="470"/>
      <c r="G97" s="470"/>
      <c r="H97" s="470"/>
      <c r="I97" s="470"/>
      <c r="J97" s="470"/>
      <c r="K97" s="470"/>
      <c r="L97" s="470"/>
      <c r="M97" s="93"/>
      <c r="N97" s="77"/>
      <c r="O97" s="184"/>
    </row>
    <row r="98" spans="1:20" x14ac:dyDescent="0.25">
      <c r="A98" s="474" t="str">
        <f>IF(YilDonem&lt;&gt;"",CONCATENATE(YilDonem," dönemi"),"")</f>
        <v/>
      </c>
      <c r="B98" s="474"/>
      <c r="C98" s="474"/>
      <c r="D98" s="474"/>
      <c r="E98" s="474"/>
      <c r="F98" s="474"/>
      <c r="G98" s="474"/>
      <c r="H98" s="474"/>
      <c r="I98" s="474"/>
      <c r="J98" s="474"/>
      <c r="K98" s="474"/>
      <c r="L98" s="474"/>
    </row>
    <row r="99" spans="1:20" ht="15.75" thickBot="1" x14ac:dyDescent="0.3">
      <c r="B99" s="52"/>
      <c r="C99" s="52"/>
      <c r="D99" s="52"/>
      <c r="E99" s="488" t="str">
        <f>IF(YilDonem&lt;&gt;"",CONCATENATE(IF(Dönem=1,"OCAK",IF(Dönem=2,"TEMMUZ","")),"  ayına aittir."),"")</f>
        <v/>
      </c>
      <c r="F99" s="488"/>
      <c r="G99" s="488"/>
      <c r="H99" s="488"/>
      <c r="I99" s="52"/>
      <c r="J99" s="52"/>
      <c r="K99" s="52"/>
      <c r="L99" s="320" t="s">
        <v>30</v>
      </c>
    </row>
    <row r="100" spans="1:20" ht="31.7" customHeight="1" thickBot="1" x14ac:dyDescent="0.3">
      <c r="A100" s="324" t="s">
        <v>167</v>
      </c>
      <c r="B100" s="475" t="str">
        <f>IF(ProjeNo&gt;0,ProjeNo,"")</f>
        <v/>
      </c>
      <c r="C100" s="476"/>
      <c r="D100" s="476"/>
      <c r="E100" s="476"/>
      <c r="F100" s="476"/>
      <c r="G100" s="476"/>
      <c r="H100" s="476"/>
      <c r="I100" s="476"/>
      <c r="J100" s="476"/>
      <c r="K100" s="476"/>
      <c r="L100" s="477"/>
    </row>
    <row r="101" spans="1:20" ht="31.7" customHeight="1" thickBot="1" x14ac:dyDescent="0.3">
      <c r="A101" s="325" t="s">
        <v>168</v>
      </c>
      <c r="B101" s="478" t="str">
        <f>IF(ProjeAdi&gt;0,ProjeAdi,"")</f>
        <v/>
      </c>
      <c r="C101" s="479"/>
      <c r="D101" s="479"/>
      <c r="E101" s="479"/>
      <c r="F101" s="479"/>
      <c r="G101" s="479"/>
      <c r="H101" s="479"/>
      <c r="I101" s="479"/>
      <c r="J101" s="479"/>
      <c r="K101" s="479"/>
      <c r="L101" s="480"/>
    </row>
    <row r="102" spans="1:20" ht="31.7" customHeight="1" thickBot="1" x14ac:dyDescent="0.3">
      <c r="A102" s="481" t="s">
        <v>3</v>
      </c>
      <c r="B102" s="481" t="s">
        <v>4</v>
      </c>
      <c r="C102" s="481" t="s">
        <v>23</v>
      </c>
      <c r="D102" s="481" t="s">
        <v>125</v>
      </c>
      <c r="E102" s="481" t="s">
        <v>24</v>
      </c>
      <c r="F102" s="481" t="s">
        <v>27</v>
      </c>
      <c r="G102" s="483" t="s">
        <v>25</v>
      </c>
      <c r="H102" s="485" t="s">
        <v>151</v>
      </c>
      <c r="I102" s="486"/>
      <c r="J102" s="486"/>
      <c r="K102" s="487"/>
      <c r="L102" s="481" t="s">
        <v>26</v>
      </c>
      <c r="O102" s="471" t="s">
        <v>31</v>
      </c>
      <c r="P102" s="471"/>
      <c r="Q102" s="471" t="s">
        <v>37</v>
      </c>
      <c r="R102" s="471"/>
      <c r="S102" s="471" t="s">
        <v>38</v>
      </c>
      <c r="T102" s="471"/>
    </row>
    <row r="103" spans="1:20" s="95" customFormat="1" ht="90.75" thickBot="1" x14ac:dyDescent="0.3">
      <c r="A103" s="482"/>
      <c r="B103" s="482"/>
      <c r="C103" s="482"/>
      <c r="D103" s="482"/>
      <c r="E103" s="482"/>
      <c r="F103" s="482"/>
      <c r="G103" s="484"/>
      <c r="H103" s="321" t="s">
        <v>122</v>
      </c>
      <c r="I103" s="321" t="s">
        <v>153</v>
      </c>
      <c r="J103" s="321" t="s">
        <v>161</v>
      </c>
      <c r="K103" s="321" t="s">
        <v>162</v>
      </c>
      <c r="L103" s="482"/>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7">IF(OR(F104&gt;S104,G104&gt;T104),"Toplam maliyetin hesaplanabilmesi için SGK işveren payı ve işsizlik sigortası işveren payının tavan değerleri aşmaması gerekmektedir.","")</f>
        <v/>
      </c>
      <c r="N104" s="170">
        <f>'Proje ve Personel Bilgileri'!F77</f>
        <v>0</v>
      </c>
      <c r="O104" s="171">
        <f t="shared" ref="O104:O123" si="28">IFERROR(IF(N104="EVET",VLOOKUP(YilDonem,SGKTAVAN,2,0)*0.2475,VLOOKUP(YilDonem,SGKTAVAN,2,0)*0.2175),0)</f>
        <v>0</v>
      </c>
      <c r="P104" s="171">
        <f t="shared" ref="P104:P123" si="29">IFERROR(IF(N104="EVET",0,VLOOKUP(YilDonem,SGKTAVAN,2,0)*0.02),0)</f>
        <v>0</v>
      </c>
      <c r="Q104" s="171">
        <f t="shared" ref="Q104:Q123" si="30">IF(N104="EVET",(D104+E104)*0.2475,(D104+E104)*0.2175)</f>
        <v>0</v>
      </c>
      <c r="R104" s="171">
        <f t="shared" ref="R104:R123" si="31">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32">IF(B105&lt;&gt;"",IF(OR(F105&gt;S105,G105&gt;T105),0,D105+E105+F105+G105-H105-I105-J105-K105),"")</f>
        <v/>
      </c>
      <c r="M105" s="169" t="str">
        <f t="shared" si="27"/>
        <v/>
      </c>
      <c r="N105" s="170">
        <f>'Proje ve Personel Bilgileri'!F78</f>
        <v>0</v>
      </c>
      <c r="O105" s="171">
        <f t="shared" si="28"/>
        <v>0</v>
      </c>
      <c r="P105" s="171">
        <f t="shared" si="29"/>
        <v>0</v>
      </c>
      <c r="Q105" s="171">
        <f t="shared" si="30"/>
        <v>0</v>
      </c>
      <c r="R105" s="171">
        <f t="shared" si="31"/>
        <v>0</v>
      </c>
      <c r="S105" s="171">
        <f t="shared" ref="S105:S123" si="33">IF(ISERROR(ROUNDUP(MIN(O105,Q105),0)),0,ROUNDUP(MIN(O105,Q105),0))</f>
        <v>0</v>
      </c>
      <c r="T105" s="171">
        <f t="shared" ref="T105:T123" si="34">IF(ISERROR(ROUNDUP(MIN(P105,R105),0)),0,ROUNDUP(MIN(P105,R105),0))</f>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32"/>
        <v/>
      </c>
      <c r="M106" s="169" t="str">
        <f t="shared" si="27"/>
        <v/>
      </c>
      <c r="N106" s="170">
        <f>'Proje ve Personel Bilgileri'!F79</f>
        <v>0</v>
      </c>
      <c r="O106" s="171">
        <f t="shared" si="28"/>
        <v>0</v>
      </c>
      <c r="P106" s="171">
        <f t="shared" si="29"/>
        <v>0</v>
      </c>
      <c r="Q106" s="171">
        <f t="shared" si="30"/>
        <v>0</v>
      </c>
      <c r="R106" s="171">
        <f t="shared" si="31"/>
        <v>0</v>
      </c>
      <c r="S106" s="171">
        <f t="shared" si="33"/>
        <v>0</v>
      </c>
      <c r="T106" s="171">
        <f t="shared" si="34"/>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32"/>
        <v/>
      </c>
      <c r="M107" s="169" t="str">
        <f t="shared" si="27"/>
        <v/>
      </c>
      <c r="N107" s="170">
        <f>'Proje ve Personel Bilgileri'!F80</f>
        <v>0</v>
      </c>
      <c r="O107" s="171">
        <f t="shared" si="28"/>
        <v>0</v>
      </c>
      <c r="P107" s="171">
        <f t="shared" si="29"/>
        <v>0</v>
      </c>
      <c r="Q107" s="171">
        <f t="shared" si="30"/>
        <v>0</v>
      </c>
      <c r="R107" s="171">
        <f t="shared" si="31"/>
        <v>0</v>
      </c>
      <c r="S107" s="171">
        <f t="shared" si="33"/>
        <v>0</v>
      </c>
      <c r="T107" s="171">
        <f t="shared" si="34"/>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32"/>
        <v/>
      </c>
      <c r="M108" s="169" t="str">
        <f t="shared" si="27"/>
        <v/>
      </c>
      <c r="N108" s="170">
        <f>'Proje ve Personel Bilgileri'!F81</f>
        <v>0</v>
      </c>
      <c r="O108" s="171">
        <f t="shared" si="28"/>
        <v>0</v>
      </c>
      <c r="P108" s="171">
        <f t="shared" si="29"/>
        <v>0</v>
      </c>
      <c r="Q108" s="171">
        <f t="shared" si="30"/>
        <v>0</v>
      </c>
      <c r="R108" s="171">
        <f t="shared" si="31"/>
        <v>0</v>
      </c>
      <c r="S108" s="171">
        <f t="shared" si="33"/>
        <v>0</v>
      </c>
      <c r="T108" s="171">
        <f t="shared" si="34"/>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32"/>
        <v/>
      </c>
      <c r="M109" s="169" t="str">
        <f t="shared" si="27"/>
        <v/>
      </c>
      <c r="N109" s="170">
        <f>'Proje ve Personel Bilgileri'!F82</f>
        <v>0</v>
      </c>
      <c r="O109" s="171">
        <f t="shared" si="28"/>
        <v>0</v>
      </c>
      <c r="P109" s="171">
        <f t="shared" si="29"/>
        <v>0</v>
      </c>
      <c r="Q109" s="171">
        <f t="shared" si="30"/>
        <v>0</v>
      </c>
      <c r="R109" s="171">
        <f t="shared" si="31"/>
        <v>0</v>
      </c>
      <c r="S109" s="171">
        <f t="shared" si="33"/>
        <v>0</v>
      </c>
      <c r="T109" s="171">
        <f t="shared" si="34"/>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32"/>
        <v/>
      </c>
      <c r="M110" s="169" t="str">
        <f t="shared" si="27"/>
        <v/>
      </c>
      <c r="N110" s="170">
        <f>'Proje ve Personel Bilgileri'!F83</f>
        <v>0</v>
      </c>
      <c r="O110" s="171">
        <f t="shared" si="28"/>
        <v>0</v>
      </c>
      <c r="P110" s="171">
        <f t="shared" si="29"/>
        <v>0</v>
      </c>
      <c r="Q110" s="171">
        <f t="shared" si="30"/>
        <v>0</v>
      </c>
      <c r="R110" s="171">
        <f t="shared" si="31"/>
        <v>0</v>
      </c>
      <c r="S110" s="171">
        <f t="shared" si="33"/>
        <v>0</v>
      </c>
      <c r="T110" s="171">
        <f t="shared" si="34"/>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32"/>
        <v/>
      </c>
      <c r="M111" s="169" t="str">
        <f t="shared" si="27"/>
        <v/>
      </c>
      <c r="N111" s="170">
        <f>'Proje ve Personel Bilgileri'!F84</f>
        <v>0</v>
      </c>
      <c r="O111" s="171">
        <f t="shared" si="28"/>
        <v>0</v>
      </c>
      <c r="P111" s="171">
        <f t="shared" si="29"/>
        <v>0</v>
      </c>
      <c r="Q111" s="171">
        <f t="shared" si="30"/>
        <v>0</v>
      </c>
      <c r="R111" s="171">
        <f t="shared" si="31"/>
        <v>0</v>
      </c>
      <c r="S111" s="171">
        <f t="shared" si="33"/>
        <v>0</v>
      </c>
      <c r="T111" s="171">
        <f t="shared" si="34"/>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32"/>
        <v/>
      </c>
      <c r="M112" s="169" t="str">
        <f t="shared" si="27"/>
        <v/>
      </c>
      <c r="N112" s="170">
        <f>'Proje ve Personel Bilgileri'!F85</f>
        <v>0</v>
      </c>
      <c r="O112" s="171">
        <f t="shared" si="28"/>
        <v>0</v>
      </c>
      <c r="P112" s="171">
        <f t="shared" si="29"/>
        <v>0</v>
      </c>
      <c r="Q112" s="171">
        <f t="shared" si="30"/>
        <v>0</v>
      </c>
      <c r="R112" s="171">
        <f t="shared" si="31"/>
        <v>0</v>
      </c>
      <c r="S112" s="171">
        <f t="shared" si="33"/>
        <v>0</v>
      </c>
      <c r="T112" s="171">
        <f t="shared" si="34"/>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32"/>
        <v/>
      </c>
      <c r="M113" s="169" t="str">
        <f t="shared" si="27"/>
        <v/>
      </c>
      <c r="N113" s="170">
        <f>'Proje ve Personel Bilgileri'!F86</f>
        <v>0</v>
      </c>
      <c r="O113" s="171">
        <f t="shared" si="28"/>
        <v>0</v>
      </c>
      <c r="P113" s="171">
        <f t="shared" si="29"/>
        <v>0</v>
      </c>
      <c r="Q113" s="171">
        <f t="shared" si="30"/>
        <v>0</v>
      </c>
      <c r="R113" s="171">
        <f t="shared" si="31"/>
        <v>0</v>
      </c>
      <c r="S113" s="171">
        <f t="shared" si="33"/>
        <v>0</v>
      </c>
      <c r="T113" s="171">
        <f t="shared" si="34"/>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32"/>
        <v/>
      </c>
      <c r="M114" s="169" t="str">
        <f t="shared" si="27"/>
        <v/>
      </c>
      <c r="N114" s="170">
        <f>'Proje ve Personel Bilgileri'!F87</f>
        <v>0</v>
      </c>
      <c r="O114" s="171">
        <f t="shared" si="28"/>
        <v>0</v>
      </c>
      <c r="P114" s="171">
        <f t="shared" si="29"/>
        <v>0</v>
      </c>
      <c r="Q114" s="171">
        <f t="shared" si="30"/>
        <v>0</v>
      </c>
      <c r="R114" s="171">
        <f t="shared" si="31"/>
        <v>0</v>
      </c>
      <c r="S114" s="171">
        <f t="shared" si="33"/>
        <v>0</v>
      </c>
      <c r="T114" s="171">
        <f t="shared" si="34"/>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32"/>
        <v/>
      </c>
      <c r="M115" s="169" t="str">
        <f t="shared" si="27"/>
        <v/>
      </c>
      <c r="N115" s="170">
        <f>'Proje ve Personel Bilgileri'!F88</f>
        <v>0</v>
      </c>
      <c r="O115" s="171">
        <f t="shared" si="28"/>
        <v>0</v>
      </c>
      <c r="P115" s="171">
        <f t="shared" si="29"/>
        <v>0</v>
      </c>
      <c r="Q115" s="171">
        <f t="shared" si="30"/>
        <v>0</v>
      </c>
      <c r="R115" s="171">
        <f t="shared" si="31"/>
        <v>0</v>
      </c>
      <c r="S115" s="171">
        <f t="shared" si="33"/>
        <v>0</v>
      </c>
      <c r="T115" s="171">
        <f t="shared" si="34"/>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32"/>
        <v/>
      </c>
      <c r="M116" s="169" t="str">
        <f t="shared" si="27"/>
        <v/>
      </c>
      <c r="N116" s="170">
        <f>'Proje ve Personel Bilgileri'!F89</f>
        <v>0</v>
      </c>
      <c r="O116" s="171">
        <f t="shared" si="28"/>
        <v>0</v>
      </c>
      <c r="P116" s="171">
        <f t="shared" si="29"/>
        <v>0</v>
      </c>
      <c r="Q116" s="171">
        <f t="shared" si="30"/>
        <v>0</v>
      </c>
      <c r="R116" s="171">
        <f t="shared" si="31"/>
        <v>0</v>
      </c>
      <c r="S116" s="171">
        <f t="shared" si="33"/>
        <v>0</v>
      </c>
      <c r="T116" s="171">
        <f t="shared" si="34"/>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32"/>
        <v/>
      </c>
      <c r="M117" s="169" t="str">
        <f t="shared" si="27"/>
        <v/>
      </c>
      <c r="N117" s="170">
        <f>'Proje ve Personel Bilgileri'!F90</f>
        <v>0</v>
      </c>
      <c r="O117" s="171">
        <f t="shared" si="28"/>
        <v>0</v>
      </c>
      <c r="P117" s="171">
        <f t="shared" si="29"/>
        <v>0</v>
      </c>
      <c r="Q117" s="171">
        <f t="shared" si="30"/>
        <v>0</v>
      </c>
      <c r="R117" s="171">
        <f t="shared" si="31"/>
        <v>0</v>
      </c>
      <c r="S117" s="171">
        <f t="shared" si="33"/>
        <v>0</v>
      </c>
      <c r="T117" s="171">
        <f t="shared" si="34"/>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32"/>
        <v/>
      </c>
      <c r="M118" s="169" t="str">
        <f t="shared" si="27"/>
        <v/>
      </c>
      <c r="N118" s="170">
        <f>'Proje ve Personel Bilgileri'!F91</f>
        <v>0</v>
      </c>
      <c r="O118" s="171">
        <f t="shared" si="28"/>
        <v>0</v>
      </c>
      <c r="P118" s="171">
        <f t="shared" si="29"/>
        <v>0</v>
      </c>
      <c r="Q118" s="171">
        <f t="shared" si="30"/>
        <v>0</v>
      </c>
      <c r="R118" s="171">
        <f t="shared" si="31"/>
        <v>0</v>
      </c>
      <c r="S118" s="171">
        <f t="shared" si="33"/>
        <v>0</v>
      </c>
      <c r="T118" s="171">
        <f t="shared" si="34"/>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32"/>
        <v/>
      </c>
      <c r="M119" s="169" t="str">
        <f t="shared" si="27"/>
        <v/>
      </c>
      <c r="N119" s="170">
        <f>'Proje ve Personel Bilgileri'!F92</f>
        <v>0</v>
      </c>
      <c r="O119" s="171">
        <f t="shared" si="28"/>
        <v>0</v>
      </c>
      <c r="P119" s="171">
        <f t="shared" si="29"/>
        <v>0</v>
      </c>
      <c r="Q119" s="171">
        <f t="shared" si="30"/>
        <v>0</v>
      </c>
      <c r="R119" s="171">
        <f t="shared" si="31"/>
        <v>0</v>
      </c>
      <c r="S119" s="171">
        <f t="shared" si="33"/>
        <v>0</v>
      </c>
      <c r="T119" s="171">
        <f t="shared" si="34"/>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32"/>
        <v/>
      </c>
      <c r="M120" s="169" t="str">
        <f t="shared" si="27"/>
        <v/>
      </c>
      <c r="N120" s="170">
        <f>'Proje ve Personel Bilgileri'!F93</f>
        <v>0</v>
      </c>
      <c r="O120" s="171">
        <f t="shared" si="28"/>
        <v>0</v>
      </c>
      <c r="P120" s="171">
        <f t="shared" si="29"/>
        <v>0</v>
      </c>
      <c r="Q120" s="171">
        <f t="shared" si="30"/>
        <v>0</v>
      </c>
      <c r="R120" s="171">
        <f t="shared" si="31"/>
        <v>0</v>
      </c>
      <c r="S120" s="171">
        <f t="shared" si="33"/>
        <v>0</v>
      </c>
      <c r="T120" s="171">
        <f t="shared" si="34"/>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32"/>
        <v/>
      </c>
      <c r="M121" s="169" t="str">
        <f t="shared" si="27"/>
        <v/>
      </c>
      <c r="N121" s="170">
        <f>'Proje ve Personel Bilgileri'!F94</f>
        <v>0</v>
      </c>
      <c r="O121" s="171">
        <f t="shared" si="28"/>
        <v>0</v>
      </c>
      <c r="P121" s="171">
        <f t="shared" si="29"/>
        <v>0</v>
      </c>
      <c r="Q121" s="171">
        <f t="shared" si="30"/>
        <v>0</v>
      </c>
      <c r="R121" s="171">
        <f t="shared" si="31"/>
        <v>0</v>
      </c>
      <c r="S121" s="171">
        <f t="shared" si="33"/>
        <v>0</v>
      </c>
      <c r="T121" s="171">
        <f t="shared" si="34"/>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32"/>
        <v/>
      </c>
      <c r="M122" s="169" t="str">
        <f t="shared" si="27"/>
        <v/>
      </c>
      <c r="N122" s="170">
        <f>'Proje ve Personel Bilgileri'!F95</f>
        <v>0</v>
      </c>
      <c r="O122" s="171">
        <f t="shared" si="28"/>
        <v>0</v>
      </c>
      <c r="P122" s="171">
        <f t="shared" si="29"/>
        <v>0</v>
      </c>
      <c r="Q122" s="171">
        <f t="shared" si="30"/>
        <v>0</v>
      </c>
      <c r="R122" s="171">
        <f t="shared" si="31"/>
        <v>0</v>
      </c>
      <c r="S122" s="171">
        <f t="shared" si="33"/>
        <v>0</v>
      </c>
      <c r="T122" s="171">
        <f t="shared" si="34"/>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32"/>
        <v/>
      </c>
      <c r="M123" s="169" t="str">
        <f t="shared" si="27"/>
        <v/>
      </c>
      <c r="N123" s="170">
        <f>'Proje ve Personel Bilgileri'!F96</f>
        <v>0</v>
      </c>
      <c r="O123" s="171">
        <f t="shared" si="28"/>
        <v>0</v>
      </c>
      <c r="P123" s="171">
        <f t="shared" si="29"/>
        <v>0</v>
      </c>
      <c r="Q123" s="171">
        <f t="shared" si="30"/>
        <v>0</v>
      </c>
      <c r="R123" s="171">
        <f t="shared" si="31"/>
        <v>0</v>
      </c>
      <c r="S123" s="171">
        <f t="shared" si="33"/>
        <v>0</v>
      </c>
      <c r="T123" s="171">
        <f t="shared" si="34"/>
        <v>0</v>
      </c>
      <c r="U123" s="143">
        <f>IF(COUNTA(C104:K123)&gt;0,1,0)</f>
        <v>0</v>
      </c>
    </row>
    <row r="124" spans="1:21" s="75" customFormat="1" ht="29.25" customHeight="1" thickBot="1" x14ac:dyDescent="0.3">
      <c r="A124" s="472" t="s">
        <v>35</v>
      </c>
      <c r="B124" s="473"/>
      <c r="C124" s="176" t="str">
        <f>IF($L$28&gt;0,SUM(C104:C123),"")</f>
        <v/>
      </c>
      <c r="D124" s="177" t="str">
        <f t="shared" ref="D124:J124" si="35">IF($L$124&gt;0,SUM(D104:D123),"")</f>
        <v/>
      </c>
      <c r="E124" s="177" t="str">
        <f t="shared" si="35"/>
        <v/>
      </c>
      <c r="F124" s="177" t="str">
        <f t="shared" si="35"/>
        <v/>
      </c>
      <c r="G124" s="177" t="str">
        <f t="shared" si="35"/>
        <v/>
      </c>
      <c r="H124" s="177" t="str">
        <f t="shared" si="35"/>
        <v/>
      </c>
      <c r="I124" s="177" t="str">
        <f t="shared" si="35"/>
        <v/>
      </c>
      <c r="J124" s="177" t="str">
        <f t="shared" si="35"/>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46091</v>
      </c>
      <c r="C127" s="468" t="s">
        <v>33</v>
      </c>
      <c r="D127" s="468"/>
      <c r="E127" s="330" t="s">
        <v>159</v>
      </c>
      <c r="F127" s="332" t="str">
        <f>IF(kurulusyetkilisi&gt;0,kurulusyetkilisi,"")</f>
        <v/>
      </c>
      <c r="G127" s="230"/>
      <c r="H127" s="229"/>
      <c r="I127" s="229"/>
      <c r="J127" s="229"/>
    </row>
    <row r="128" spans="1:21" ht="19.5" x14ac:dyDescent="0.3">
      <c r="A128" s="232"/>
      <c r="B128" s="232"/>
      <c r="C128" s="468" t="s">
        <v>34</v>
      </c>
      <c r="D128" s="468"/>
      <c r="E128" s="469"/>
      <c r="F128" s="469"/>
      <c r="G128" s="469"/>
      <c r="H128" s="61"/>
      <c r="I128" s="61"/>
      <c r="J128" s="61"/>
    </row>
    <row r="129" spans="1:20" ht="15.75" x14ac:dyDescent="0.25">
      <c r="A129" s="470" t="s">
        <v>22</v>
      </c>
      <c r="B129" s="470"/>
      <c r="C129" s="470"/>
      <c r="D129" s="470"/>
      <c r="E129" s="470"/>
      <c r="F129" s="470"/>
      <c r="G129" s="470"/>
      <c r="H129" s="470"/>
      <c r="I129" s="470"/>
      <c r="J129" s="470"/>
      <c r="K129" s="470"/>
      <c r="L129" s="470"/>
      <c r="M129" s="93"/>
      <c r="N129" s="77"/>
      <c r="O129" s="184"/>
    </row>
    <row r="130" spans="1:20" x14ac:dyDescent="0.25">
      <c r="A130" s="474" t="str">
        <f>IF(YilDonem&lt;&gt;"",CONCATENATE(YilDonem," dönemi"),"")</f>
        <v/>
      </c>
      <c r="B130" s="474"/>
      <c r="C130" s="474"/>
      <c r="D130" s="474"/>
      <c r="E130" s="474"/>
      <c r="F130" s="474"/>
      <c r="G130" s="474"/>
      <c r="H130" s="474"/>
      <c r="I130" s="474"/>
      <c r="J130" s="474"/>
      <c r="K130" s="474"/>
      <c r="L130" s="474"/>
    </row>
    <row r="131" spans="1:20" ht="15.75" thickBot="1" x14ac:dyDescent="0.3">
      <c r="B131" s="52"/>
      <c r="C131" s="52"/>
      <c r="D131" s="52"/>
      <c r="E131" s="488" t="str">
        <f>IF(YilDonem&lt;&gt;"",CONCATENATE(IF(Dönem=1,"OCAK",IF(Dönem=2,"TEMMUZ","")),"  ayına aittir."),"")</f>
        <v/>
      </c>
      <c r="F131" s="488"/>
      <c r="G131" s="488"/>
      <c r="H131" s="488"/>
      <c r="I131" s="52"/>
      <c r="J131" s="52"/>
      <c r="K131" s="52"/>
      <c r="L131" s="320" t="s">
        <v>30</v>
      </c>
    </row>
    <row r="132" spans="1:20" ht="31.7" customHeight="1" thickBot="1" x14ac:dyDescent="0.3">
      <c r="A132" s="324" t="s">
        <v>167</v>
      </c>
      <c r="B132" s="475" t="str">
        <f>IF(ProjeNo&gt;0,ProjeNo,"")</f>
        <v/>
      </c>
      <c r="C132" s="476"/>
      <c r="D132" s="476"/>
      <c r="E132" s="476"/>
      <c r="F132" s="476"/>
      <c r="G132" s="476"/>
      <c r="H132" s="476"/>
      <c r="I132" s="476"/>
      <c r="J132" s="476"/>
      <c r="K132" s="476"/>
      <c r="L132" s="477"/>
    </row>
    <row r="133" spans="1:20" ht="31.7" customHeight="1" thickBot="1" x14ac:dyDescent="0.3">
      <c r="A133" s="325" t="s">
        <v>168</v>
      </c>
      <c r="B133" s="478" t="str">
        <f>IF(ProjeAdi&gt;0,ProjeAdi,"")</f>
        <v/>
      </c>
      <c r="C133" s="479"/>
      <c r="D133" s="479"/>
      <c r="E133" s="479"/>
      <c r="F133" s="479"/>
      <c r="G133" s="479"/>
      <c r="H133" s="479"/>
      <c r="I133" s="479"/>
      <c r="J133" s="479"/>
      <c r="K133" s="479"/>
      <c r="L133" s="480"/>
    </row>
    <row r="134" spans="1:20" ht="31.7" customHeight="1" thickBot="1" x14ac:dyDescent="0.3">
      <c r="A134" s="481" t="s">
        <v>3</v>
      </c>
      <c r="B134" s="481" t="s">
        <v>4</v>
      </c>
      <c r="C134" s="481" t="s">
        <v>23</v>
      </c>
      <c r="D134" s="481" t="s">
        <v>125</v>
      </c>
      <c r="E134" s="481" t="s">
        <v>24</v>
      </c>
      <c r="F134" s="481" t="s">
        <v>27</v>
      </c>
      <c r="G134" s="483" t="s">
        <v>25</v>
      </c>
      <c r="H134" s="485" t="s">
        <v>151</v>
      </c>
      <c r="I134" s="486"/>
      <c r="J134" s="486"/>
      <c r="K134" s="487"/>
      <c r="L134" s="481" t="s">
        <v>26</v>
      </c>
      <c r="O134" s="471" t="s">
        <v>31</v>
      </c>
      <c r="P134" s="471"/>
      <c r="Q134" s="471" t="s">
        <v>37</v>
      </c>
      <c r="R134" s="471"/>
      <c r="S134" s="471" t="s">
        <v>38</v>
      </c>
      <c r="T134" s="471"/>
    </row>
    <row r="135" spans="1:20" s="95" customFormat="1" ht="90.75" thickBot="1" x14ac:dyDescent="0.3">
      <c r="A135" s="482"/>
      <c r="B135" s="482"/>
      <c r="C135" s="482"/>
      <c r="D135" s="482"/>
      <c r="E135" s="482"/>
      <c r="F135" s="482"/>
      <c r="G135" s="484"/>
      <c r="H135" s="321" t="s">
        <v>122</v>
      </c>
      <c r="I135" s="321" t="s">
        <v>153</v>
      </c>
      <c r="J135" s="321" t="s">
        <v>161</v>
      </c>
      <c r="K135" s="321" t="s">
        <v>162</v>
      </c>
      <c r="L135" s="482"/>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6">IF(OR(F136&gt;S136,G136&gt;T136),"Toplam maliyetin hesaplanabilmesi için SGK işveren payı ve işsizlik sigortası işveren payının tavan değerleri aşmaması gerekmektedir.","")</f>
        <v/>
      </c>
      <c r="N136" s="170">
        <f>'Proje ve Personel Bilgileri'!F97</f>
        <v>0</v>
      </c>
      <c r="O136" s="171">
        <f t="shared" ref="O136:O155" si="37">IFERROR(IF(N136="EVET",VLOOKUP(YilDonem,SGKTAVAN,2,0)*0.2475,VLOOKUP(YilDonem,SGKTAVAN,2,0)*0.2175),0)</f>
        <v>0</v>
      </c>
      <c r="P136" s="171">
        <f t="shared" ref="P136:P155" si="38">IFERROR(IF(N136="EVET",0,VLOOKUP(YilDonem,SGKTAVAN,2,0)*0.02),0)</f>
        <v>0</v>
      </c>
      <c r="Q136" s="171">
        <f t="shared" ref="Q136:Q155" si="39">IF(N136="EVET",(D136+E136)*0.2475,(D136+E136)*0.2175)</f>
        <v>0</v>
      </c>
      <c r="R136" s="171">
        <f t="shared" ref="R136:R155" si="40">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41">IF(B137&lt;&gt;"",IF(OR(F137&gt;S137,G137&gt;T137),0,D137+E137+F137+G137-H137-I137-J137-K137),"")</f>
        <v/>
      </c>
      <c r="M137" s="169" t="str">
        <f t="shared" si="36"/>
        <v/>
      </c>
      <c r="N137" s="170">
        <f>'Proje ve Personel Bilgileri'!F98</f>
        <v>0</v>
      </c>
      <c r="O137" s="171">
        <f t="shared" si="37"/>
        <v>0</v>
      </c>
      <c r="P137" s="171">
        <f t="shared" si="38"/>
        <v>0</v>
      </c>
      <c r="Q137" s="171">
        <f t="shared" si="39"/>
        <v>0</v>
      </c>
      <c r="R137" s="171">
        <f t="shared" si="40"/>
        <v>0</v>
      </c>
      <c r="S137" s="171">
        <f t="shared" ref="S137:S155" si="42">IF(ISERROR(ROUNDUP(MIN(O137,Q137),0)),0,ROUNDUP(MIN(O137,Q137),0))</f>
        <v>0</v>
      </c>
      <c r="T137" s="171">
        <f t="shared" ref="T137:T155" si="43">IF(ISERROR(ROUNDUP(MIN(P137,R137),0)),0,ROUNDUP(MIN(P137,R137),0))</f>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41"/>
        <v/>
      </c>
      <c r="M138" s="169" t="str">
        <f t="shared" si="36"/>
        <v/>
      </c>
      <c r="N138" s="170">
        <f>'Proje ve Personel Bilgileri'!F99</f>
        <v>0</v>
      </c>
      <c r="O138" s="171">
        <f t="shared" si="37"/>
        <v>0</v>
      </c>
      <c r="P138" s="171">
        <f t="shared" si="38"/>
        <v>0</v>
      </c>
      <c r="Q138" s="171">
        <f t="shared" si="39"/>
        <v>0</v>
      </c>
      <c r="R138" s="171">
        <f t="shared" si="40"/>
        <v>0</v>
      </c>
      <c r="S138" s="171">
        <f t="shared" si="42"/>
        <v>0</v>
      </c>
      <c r="T138" s="171">
        <f t="shared" si="43"/>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41"/>
        <v/>
      </c>
      <c r="M139" s="169" t="str">
        <f t="shared" si="36"/>
        <v/>
      </c>
      <c r="N139" s="170">
        <f>'Proje ve Personel Bilgileri'!F100</f>
        <v>0</v>
      </c>
      <c r="O139" s="171">
        <f t="shared" si="37"/>
        <v>0</v>
      </c>
      <c r="P139" s="171">
        <f t="shared" si="38"/>
        <v>0</v>
      </c>
      <c r="Q139" s="171">
        <f t="shared" si="39"/>
        <v>0</v>
      </c>
      <c r="R139" s="171">
        <f t="shared" si="40"/>
        <v>0</v>
      </c>
      <c r="S139" s="171">
        <f t="shared" si="42"/>
        <v>0</v>
      </c>
      <c r="T139" s="171">
        <f t="shared" si="43"/>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41"/>
        <v/>
      </c>
      <c r="M140" s="169" t="str">
        <f t="shared" si="36"/>
        <v/>
      </c>
      <c r="N140" s="170">
        <f>'Proje ve Personel Bilgileri'!F101</f>
        <v>0</v>
      </c>
      <c r="O140" s="171">
        <f t="shared" si="37"/>
        <v>0</v>
      </c>
      <c r="P140" s="171">
        <f t="shared" si="38"/>
        <v>0</v>
      </c>
      <c r="Q140" s="171">
        <f t="shared" si="39"/>
        <v>0</v>
      </c>
      <c r="R140" s="171">
        <f t="shared" si="40"/>
        <v>0</v>
      </c>
      <c r="S140" s="171">
        <f t="shared" si="42"/>
        <v>0</v>
      </c>
      <c r="T140" s="171">
        <f t="shared" si="43"/>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41"/>
        <v/>
      </c>
      <c r="M141" s="169" t="str">
        <f t="shared" si="36"/>
        <v/>
      </c>
      <c r="N141" s="170">
        <f>'Proje ve Personel Bilgileri'!F102</f>
        <v>0</v>
      </c>
      <c r="O141" s="171">
        <f t="shared" si="37"/>
        <v>0</v>
      </c>
      <c r="P141" s="171">
        <f t="shared" si="38"/>
        <v>0</v>
      </c>
      <c r="Q141" s="171">
        <f t="shared" si="39"/>
        <v>0</v>
      </c>
      <c r="R141" s="171">
        <f t="shared" si="40"/>
        <v>0</v>
      </c>
      <c r="S141" s="171">
        <f t="shared" si="42"/>
        <v>0</v>
      </c>
      <c r="T141" s="171">
        <f t="shared" si="43"/>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41"/>
        <v/>
      </c>
      <c r="M142" s="169" t="str">
        <f t="shared" si="36"/>
        <v/>
      </c>
      <c r="N142" s="170">
        <f>'Proje ve Personel Bilgileri'!F103</f>
        <v>0</v>
      </c>
      <c r="O142" s="171">
        <f t="shared" si="37"/>
        <v>0</v>
      </c>
      <c r="P142" s="171">
        <f t="shared" si="38"/>
        <v>0</v>
      </c>
      <c r="Q142" s="171">
        <f t="shared" si="39"/>
        <v>0</v>
      </c>
      <c r="R142" s="171">
        <f t="shared" si="40"/>
        <v>0</v>
      </c>
      <c r="S142" s="171">
        <f t="shared" si="42"/>
        <v>0</v>
      </c>
      <c r="T142" s="171">
        <f t="shared" si="43"/>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41"/>
        <v/>
      </c>
      <c r="M143" s="169" t="str">
        <f t="shared" si="36"/>
        <v/>
      </c>
      <c r="N143" s="170">
        <f>'Proje ve Personel Bilgileri'!F104</f>
        <v>0</v>
      </c>
      <c r="O143" s="171">
        <f t="shared" si="37"/>
        <v>0</v>
      </c>
      <c r="P143" s="171">
        <f t="shared" si="38"/>
        <v>0</v>
      </c>
      <c r="Q143" s="171">
        <f t="shared" si="39"/>
        <v>0</v>
      </c>
      <c r="R143" s="171">
        <f t="shared" si="40"/>
        <v>0</v>
      </c>
      <c r="S143" s="171">
        <f t="shared" si="42"/>
        <v>0</v>
      </c>
      <c r="T143" s="171">
        <f t="shared" si="43"/>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41"/>
        <v/>
      </c>
      <c r="M144" s="169" t="str">
        <f t="shared" si="36"/>
        <v/>
      </c>
      <c r="N144" s="170">
        <f>'Proje ve Personel Bilgileri'!F105</f>
        <v>0</v>
      </c>
      <c r="O144" s="171">
        <f t="shared" si="37"/>
        <v>0</v>
      </c>
      <c r="P144" s="171">
        <f t="shared" si="38"/>
        <v>0</v>
      </c>
      <c r="Q144" s="171">
        <f t="shared" si="39"/>
        <v>0</v>
      </c>
      <c r="R144" s="171">
        <f t="shared" si="40"/>
        <v>0</v>
      </c>
      <c r="S144" s="171">
        <f t="shared" si="42"/>
        <v>0</v>
      </c>
      <c r="T144" s="171">
        <f t="shared" si="43"/>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41"/>
        <v/>
      </c>
      <c r="M145" s="169" t="str">
        <f t="shared" si="36"/>
        <v/>
      </c>
      <c r="N145" s="170">
        <f>'Proje ve Personel Bilgileri'!F106</f>
        <v>0</v>
      </c>
      <c r="O145" s="171">
        <f t="shared" si="37"/>
        <v>0</v>
      </c>
      <c r="P145" s="171">
        <f t="shared" si="38"/>
        <v>0</v>
      </c>
      <c r="Q145" s="171">
        <f t="shared" si="39"/>
        <v>0</v>
      </c>
      <c r="R145" s="171">
        <f t="shared" si="40"/>
        <v>0</v>
      </c>
      <c r="S145" s="171">
        <f t="shared" si="42"/>
        <v>0</v>
      </c>
      <c r="T145" s="171">
        <f t="shared" si="43"/>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41"/>
        <v/>
      </c>
      <c r="M146" s="169" t="str">
        <f t="shared" si="36"/>
        <v/>
      </c>
      <c r="N146" s="170">
        <f>'Proje ve Personel Bilgileri'!F107</f>
        <v>0</v>
      </c>
      <c r="O146" s="171">
        <f t="shared" si="37"/>
        <v>0</v>
      </c>
      <c r="P146" s="171">
        <f t="shared" si="38"/>
        <v>0</v>
      </c>
      <c r="Q146" s="171">
        <f t="shared" si="39"/>
        <v>0</v>
      </c>
      <c r="R146" s="171">
        <f t="shared" si="40"/>
        <v>0</v>
      </c>
      <c r="S146" s="171">
        <f t="shared" si="42"/>
        <v>0</v>
      </c>
      <c r="T146" s="171">
        <f t="shared" si="43"/>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41"/>
        <v/>
      </c>
      <c r="M147" s="169" t="str">
        <f t="shared" si="36"/>
        <v/>
      </c>
      <c r="N147" s="170">
        <f>'Proje ve Personel Bilgileri'!F108</f>
        <v>0</v>
      </c>
      <c r="O147" s="171">
        <f t="shared" si="37"/>
        <v>0</v>
      </c>
      <c r="P147" s="171">
        <f t="shared" si="38"/>
        <v>0</v>
      </c>
      <c r="Q147" s="171">
        <f t="shared" si="39"/>
        <v>0</v>
      </c>
      <c r="R147" s="171">
        <f t="shared" si="40"/>
        <v>0</v>
      </c>
      <c r="S147" s="171">
        <f t="shared" si="42"/>
        <v>0</v>
      </c>
      <c r="T147" s="171">
        <f t="shared" si="43"/>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41"/>
        <v/>
      </c>
      <c r="M148" s="169" t="str">
        <f t="shared" si="36"/>
        <v/>
      </c>
      <c r="N148" s="170">
        <f>'Proje ve Personel Bilgileri'!F109</f>
        <v>0</v>
      </c>
      <c r="O148" s="171">
        <f t="shared" si="37"/>
        <v>0</v>
      </c>
      <c r="P148" s="171">
        <f t="shared" si="38"/>
        <v>0</v>
      </c>
      <c r="Q148" s="171">
        <f t="shared" si="39"/>
        <v>0</v>
      </c>
      <c r="R148" s="171">
        <f t="shared" si="40"/>
        <v>0</v>
      </c>
      <c r="S148" s="171">
        <f t="shared" si="42"/>
        <v>0</v>
      </c>
      <c r="T148" s="171">
        <f t="shared" si="43"/>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41"/>
        <v/>
      </c>
      <c r="M149" s="169" t="str">
        <f t="shared" si="36"/>
        <v/>
      </c>
      <c r="N149" s="170">
        <f>'Proje ve Personel Bilgileri'!F110</f>
        <v>0</v>
      </c>
      <c r="O149" s="171">
        <f t="shared" si="37"/>
        <v>0</v>
      </c>
      <c r="P149" s="171">
        <f t="shared" si="38"/>
        <v>0</v>
      </c>
      <c r="Q149" s="171">
        <f t="shared" si="39"/>
        <v>0</v>
      </c>
      <c r="R149" s="171">
        <f t="shared" si="40"/>
        <v>0</v>
      </c>
      <c r="S149" s="171">
        <f t="shared" si="42"/>
        <v>0</v>
      </c>
      <c r="T149" s="171">
        <f t="shared" si="43"/>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41"/>
        <v/>
      </c>
      <c r="M150" s="169" t="str">
        <f t="shared" si="36"/>
        <v/>
      </c>
      <c r="N150" s="170">
        <f>'Proje ve Personel Bilgileri'!F111</f>
        <v>0</v>
      </c>
      <c r="O150" s="171">
        <f t="shared" si="37"/>
        <v>0</v>
      </c>
      <c r="P150" s="171">
        <f t="shared" si="38"/>
        <v>0</v>
      </c>
      <c r="Q150" s="171">
        <f t="shared" si="39"/>
        <v>0</v>
      </c>
      <c r="R150" s="171">
        <f t="shared" si="40"/>
        <v>0</v>
      </c>
      <c r="S150" s="171">
        <f t="shared" si="42"/>
        <v>0</v>
      </c>
      <c r="T150" s="171">
        <f t="shared" si="43"/>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41"/>
        <v/>
      </c>
      <c r="M151" s="169" t="str">
        <f t="shared" si="36"/>
        <v/>
      </c>
      <c r="N151" s="170">
        <f>'Proje ve Personel Bilgileri'!F112</f>
        <v>0</v>
      </c>
      <c r="O151" s="171">
        <f t="shared" si="37"/>
        <v>0</v>
      </c>
      <c r="P151" s="171">
        <f t="shared" si="38"/>
        <v>0</v>
      </c>
      <c r="Q151" s="171">
        <f t="shared" si="39"/>
        <v>0</v>
      </c>
      <c r="R151" s="171">
        <f t="shared" si="40"/>
        <v>0</v>
      </c>
      <c r="S151" s="171">
        <f t="shared" si="42"/>
        <v>0</v>
      </c>
      <c r="T151" s="171">
        <f t="shared" si="43"/>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41"/>
        <v/>
      </c>
      <c r="M152" s="169" t="str">
        <f t="shared" si="36"/>
        <v/>
      </c>
      <c r="N152" s="170">
        <f>'Proje ve Personel Bilgileri'!F113</f>
        <v>0</v>
      </c>
      <c r="O152" s="171">
        <f t="shared" si="37"/>
        <v>0</v>
      </c>
      <c r="P152" s="171">
        <f t="shared" si="38"/>
        <v>0</v>
      </c>
      <c r="Q152" s="171">
        <f t="shared" si="39"/>
        <v>0</v>
      </c>
      <c r="R152" s="171">
        <f t="shared" si="40"/>
        <v>0</v>
      </c>
      <c r="S152" s="171">
        <f t="shared" si="42"/>
        <v>0</v>
      </c>
      <c r="T152" s="171">
        <f t="shared" si="43"/>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41"/>
        <v/>
      </c>
      <c r="M153" s="169" t="str">
        <f t="shared" si="36"/>
        <v/>
      </c>
      <c r="N153" s="170">
        <f>'Proje ve Personel Bilgileri'!F114</f>
        <v>0</v>
      </c>
      <c r="O153" s="171">
        <f t="shared" si="37"/>
        <v>0</v>
      </c>
      <c r="P153" s="171">
        <f t="shared" si="38"/>
        <v>0</v>
      </c>
      <c r="Q153" s="171">
        <f t="shared" si="39"/>
        <v>0</v>
      </c>
      <c r="R153" s="171">
        <f t="shared" si="40"/>
        <v>0</v>
      </c>
      <c r="S153" s="171">
        <f t="shared" si="42"/>
        <v>0</v>
      </c>
      <c r="T153" s="171">
        <f t="shared" si="43"/>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41"/>
        <v/>
      </c>
      <c r="M154" s="169" t="str">
        <f t="shared" si="36"/>
        <v/>
      </c>
      <c r="N154" s="170">
        <f>'Proje ve Personel Bilgileri'!F115</f>
        <v>0</v>
      </c>
      <c r="O154" s="171">
        <f t="shared" si="37"/>
        <v>0</v>
      </c>
      <c r="P154" s="171">
        <f t="shared" si="38"/>
        <v>0</v>
      </c>
      <c r="Q154" s="171">
        <f t="shared" si="39"/>
        <v>0</v>
      </c>
      <c r="R154" s="171">
        <f t="shared" si="40"/>
        <v>0</v>
      </c>
      <c r="S154" s="171">
        <f t="shared" si="42"/>
        <v>0</v>
      </c>
      <c r="T154" s="171">
        <f t="shared" si="43"/>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41"/>
        <v/>
      </c>
      <c r="M155" s="169" t="str">
        <f t="shared" si="36"/>
        <v/>
      </c>
      <c r="N155" s="170">
        <f>'Proje ve Personel Bilgileri'!F116</f>
        <v>0</v>
      </c>
      <c r="O155" s="171">
        <f t="shared" si="37"/>
        <v>0</v>
      </c>
      <c r="P155" s="171">
        <f t="shared" si="38"/>
        <v>0</v>
      </c>
      <c r="Q155" s="171">
        <f t="shared" si="39"/>
        <v>0</v>
      </c>
      <c r="R155" s="171">
        <f t="shared" si="40"/>
        <v>0</v>
      </c>
      <c r="S155" s="171">
        <f t="shared" si="42"/>
        <v>0</v>
      </c>
      <c r="T155" s="171">
        <f t="shared" si="43"/>
        <v>0</v>
      </c>
      <c r="U155" s="143">
        <f>IF(COUNTA(C136:K155)&gt;0,1,0)</f>
        <v>0</v>
      </c>
    </row>
    <row r="156" spans="1:21" s="75" customFormat="1" ht="29.25" customHeight="1" thickBot="1" x14ac:dyDescent="0.3">
      <c r="A156" s="472" t="s">
        <v>35</v>
      </c>
      <c r="B156" s="473"/>
      <c r="C156" s="176" t="str">
        <f>IF($L$28&gt;0,SUM(C136:C155),"")</f>
        <v/>
      </c>
      <c r="D156" s="177" t="str">
        <f t="shared" ref="D156:J156" si="44">IF($L$156&gt;0,SUM(D136:D155),"")</f>
        <v/>
      </c>
      <c r="E156" s="177" t="str">
        <f t="shared" si="44"/>
        <v/>
      </c>
      <c r="F156" s="177" t="str">
        <f t="shared" si="44"/>
        <v/>
      </c>
      <c r="G156" s="177" t="str">
        <f t="shared" si="44"/>
        <v/>
      </c>
      <c r="H156" s="177" t="str">
        <f t="shared" si="44"/>
        <v/>
      </c>
      <c r="I156" s="177" t="str">
        <f t="shared" si="44"/>
        <v/>
      </c>
      <c r="J156" s="177" t="str">
        <f t="shared" si="44"/>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46091</v>
      </c>
      <c r="C159" s="468" t="s">
        <v>33</v>
      </c>
      <c r="D159" s="468"/>
      <c r="E159" s="330" t="s">
        <v>159</v>
      </c>
      <c r="F159" s="332" t="str">
        <f>IF(kurulusyetkilisi&gt;0,kurulusyetkilisi,"")</f>
        <v/>
      </c>
      <c r="G159" s="230"/>
      <c r="H159" s="229"/>
      <c r="I159" s="229"/>
      <c r="J159" s="229"/>
    </row>
    <row r="160" spans="1:21" ht="19.5" x14ac:dyDescent="0.3">
      <c r="A160" s="232"/>
      <c r="B160" s="232"/>
      <c r="C160" s="468" t="s">
        <v>34</v>
      </c>
      <c r="D160" s="468"/>
      <c r="E160" s="469"/>
      <c r="F160" s="469"/>
      <c r="G160" s="469"/>
      <c r="H160" s="61"/>
      <c r="I160" s="61"/>
      <c r="J160" s="61"/>
    </row>
    <row r="161" spans="1:20" ht="15.75" x14ac:dyDescent="0.25">
      <c r="A161" s="470" t="s">
        <v>22</v>
      </c>
      <c r="B161" s="470"/>
      <c r="C161" s="470"/>
      <c r="D161" s="470"/>
      <c r="E161" s="470"/>
      <c r="F161" s="470"/>
      <c r="G161" s="470"/>
      <c r="H161" s="470"/>
      <c r="I161" s="470"/>
      <c r="J161" s="470"/>
      <c r="K161" s="470"/>
      <c r="L161" s="470"/>
      <c r="M161" s="93"/>
      <c r="N161" s="77"/>
      <c r="O161" s="184"/>
    </row>
    <row r="162" spans="1:20" x14ac:dyDescent="0.25">
      <c r="A162" s="474" t="str">
        <f>IF(YilDonem&lt;&gt;"",CONCATENATE(YilDonem," dönemi"),"")</f>
        <v/>
      </c>
      <c r="B162" s="474"/>
      <c r="C162" s="474"/>
      <c r="D162" s="474"/>
      <c r="E162" s="474"/>
      <c r="F162" s="474"/>
      <c r="G162" s="474"/>
      <c r="H162" s="474"/>
      <c r="I162" s="474"/>
      <c r="J162" s="474"/>
      <c r="K162" s="474"/>
      <c r="L162" s="474"/>
    </row>
    <row r="163" spans="1:20" ht="15.75" thickBot="1" x14ac:dyDescent="0.3">
      <c r="B163" s="52"/>
      <c r="C163" s="52"/>
      <c r="D163" s="52"/>
      <c r="E163" s="488" t="str">
        <f>IF(YilDonem&lt;&gt;"",CONCATENATE(IF(Dönem=1,"OCAK",IF(Dönem=2,"TEMMUZ","")),"  ayına aittir."),"")</f>
        <v/>
      </c>
      <c r="F163" s="488"/>
      <c r="G163" s="488"/>
      <c r="H163" s="488"/>
      <c r="I163" s="52"/>
      <c r="J163" s="52"/>
      <c r="K163" s="52"/>
      <c r="L163" s="320" t="s">
        <v>30</v>
      </c>
    </row>
    <row r="164" spans="1:20" ht="31.7" customHeight="1" thickBot="1" x14ac:dyDescent="0.3">
      <c r="A164" s="324" t="s">
        <v>167</v>
      </c>
      <c r="B164" s="475" t="str">
        <f>IF(ProjeNo&gt;0,ProjeNo,"")</f>
        <v/>
      </c>
      <c r="C164" s="476"/>
      <c r="D164" s="476"/>
      <c r="E164" s="476"/>
      <c r="F164" s="476"/>
      <c r="G164" s="476"/>
      <c r="H164" s="476"/>
      <c r="I164" s="476"/>
      <c r="J164" s="476"/>
      <c r="K164" s="476"/>
      <c r="L164" s="477"/>
    </row>
    <row r="165" spans="1:20" ht="31.7" customHeight="1" thickBot="1" x14ac:dyDescent="0.3">
      <c r="A165" s="325" t="s">
        <v>168</v>
      </c>
      <c r="B165" s="478" t="str">
        <f>IF(ProjeAdi&gt;0,ProjeAdi,"")</f>
        <v/>
      </c>
      <c r="C165" s="479"/>
      <c r="D165" s="479"/>
      <c r="E165" s="479"/>
      <c r="F165" s="479"/>
      <c r="G165" s="479"/>
      <c r="H165" s="479"/>
      <c r="I165" s="479"/>
      <c r="J165" s="479"/>
      <c r="K165" s="479"/>
      <c r="L165" s="480"/>
    </row>
    <row r="166" spans="1:20" ht="31.7" customHeight="1" thickBot="1" x14ac:dyDescent="0.3">
      <c r="A166" s="481" t="s">
        <v>3</v>
      </c>
      <c r="B166" s="481" t="s">
        <v>4</v>
      </c>
      <c r="C166" s="481" t="s">
        <v>23</v>
      </c>
      <c r="D166" s="481" t="s">
        <v>125</v>
      </c>
      <c r="E166" s="481" t="s">
        <v>24</v>
      </c>
      <c r="F166" s="481" t="s">
        <v>27</v>
      </c>
      <c r="G166" s="483" t="s">
        <v>25</v>
      </c>
      <c r="H166" s="485" t="s">
        <v>151</v>
      </c>
      <c r="I166" s="486"/>
      <c r="J166" s="486"/>
      <c r="K166" s="487"/>
      <c r="L166" s="481" t="s">
        <v>26</v>
      </c>
      <c r="O166" s="471" t="s">
        <v>31</v>
      </c>
      <c r="P166" s="471"/>
      <c r="Q166" s="471" t="s">
        <v>37</v>
      </c>
      <c r="R166" s="471"/>
      <c r="S166" s="471" t="s">
        <v>38</v>
      </c>
      <c r="T166" s="471"/>
    </row>
    <row r="167" spans="1:20" s="95" customFormat="1" ht="90.75" thickBot="1" x14ac:dyDescent="0.3">
      <c r="A167" s="482"/>
      <c r="B167" s="482"/>
      <c r="C167" s="482"/>
      <c r="D167" s="482"/>
      <c r="E167" s="482"/>
      <c r="F167" s="482"/>
      <c r="G167" s="484"/>
      <c r="H167" s="321" t="s">
        <v>122</v>
      </c>
      <c r="I167" s="321" t="s">
        <v>153</v>
      </c>
      <c r="J167" s="321" t="s">
        <v>161</v>
      </c>
      <c r="K167" s="321" t="s">
        <v>162</v>
      </c>
      <c r="L167" s="482"/>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5">IF(OR(F168&gt;S168,G168&gt;T168),"Toplam maliyetin hesaplanabilmesi için SGK işveren payı ve işsizlik sigortası işveren payının tavan değerleri aşmaması gerekmektedir.","")</f>
        <v/>
      </c>
      <c r="N168" s="170">
        <f>'Proje ve Personel Bilgileri'!F117</f>
        <v>0</v>
      </c>
      <c r="O168" s="171">
        <f t="shared" ref="O168:O187" si="46">IFERROR(IF(N168="EVET",VLOOKUP(YilDonem,SGKTAVAN,2,0)*0.2475,VLOOKUP(YilDonem,SGKTAVAN,2,0)*0.2175),0)</f>
        <v>0</v>
      </c>
      <c r="P168" s="171">
        <f t="shared" ref="P168:P187" si="47">IFERROR(IF(N168="EVET",0,VLOOKUP(YilDonem,SGKTAVAN,2,0)*0.02),0)</f>
        <v>0</v>
      </c>
      <c r="Q168" s="171">
        <f t="shared" ref="Q168:Q187" si="48">IF(N168="EVET",(D168+E168)*0.2475,(D168+E168)*0.2175)</f>
        <v>0</v>
      </c>
      <c r="R168" s="171">
        <f t="shared" ref="R168:R187" si="49">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50">IF(B169&lt;&gt;"",IF(OR(F169&gt;S169,G169&gt;T169),0,D169+E169+F169+G169-H169-I169-J169-K169),"")</f>
        <v/>
      </c>
      <c r="M169" s="169" t="str">
        <f t="shared" si="45"/>
        <v/>
      </c>
      <c r="N169" s="170">
        <f>'Proje ve Personel Bilgileri'!F130</f>
        <v>0</v>
      </c>
      <c r="O169" s="171">
        <f t="shared" si="46"/>
        <v>0</v>
      </c>
      <c r="P169" s="171">
        <f t="shared" si="47"/>
        <v>0</v>
      </c>
      <c r="Q169" s="171">
        <f t="shared" si="48"/>
        <v>0</v>
      </c>
      <c r="R169" s="171">
        <f t="shared" si="49"/>
        <v>0</v>
      </c>
      <c r="S169" s="171">
        <f t="shared" ref="S169:S187" si="51">IF(ISERROR(ROUNDUP(MIN(O169,Q169),0)),0,ROUNDUP(MIN(O169,Q169),0))</f>
        <v>0</v>
      </c>
      <c r="T169" s="171">
        <f t="shared" ref="T169:T187" si="52">IF(ISERROR(ROUNDUP(MIN(P169,R169),0)),0,ROUNDUP(MIN(P169,R169),0))</f>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50"/>
        <v/>
      </c>
      <c r="M170" s="169" t="str">
        <f t="shared" si="45"/>
        <v/>
      </c>
      <c r="N170" s="170">
        <f>'Proje ve Personel Bilgileri'!F131</f>
        <v>0</v>
      </c>
      <c r="O170" s="171">
        <f t="shared" si="46"/>
        <v>0</v>
      </c>
      <c r="P170" s="171">
        <f t="shared" si="47"/>
        <v>0</v>
      </c>
      <c r="Q170" s="171">
        <f t="shared" si="48"/>
        <v>0</v>
      </c>
      <c r="R170" s="171">
        <f t="shared" si="49"/>
        <v>0</v>
      </c>
      <c r="S170" s="171">
        <f t="shared" si="51"/>
        <v>0</v>
      </c>
      <c r="T170" s="171">
        <f t="shared" si="52"/>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50"/>
        <v/>
      </c>
      <c r="M171" s="169" t="str">
        <f t="shared" si="45"/>
        <v/>
      </c>
      <c r="N171" s="170">
        <f>'Proje ve Personel Bilgileri'!F132</f>
        <v>0</v>
      </c>
      <c r="O171" s="171">
        <f t="shared" si="46"/>
        <v>0</v>
      </c>
      <c r="P171" s="171">
        <f t="shared" si="47"/>
        <v>0</v>
      </c>
      <c r="Q171" s="171">
        <f t="shared" si="48"/>
        <v>0</v>
      </c>
      <c r="R171" s="171">
        <f t="shared" si="49"/>
        <v>0</v>
      </c>
      <c r="S171" s="171">
        <f t="shared" si="51"/>
        <v>0</v>
      </c>
      <c r="T171" s="171">
        <f t="shared" si="52"/>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50"/>
        <v/>
      </c>
      <c r="M172" s="169" t="str">
        <f t="shared" si="45"/>
        <v/>
      </c>
      <c r="N172" s="170">
        <f>'Proje ve Personel Bilgileri'!F133</f>
        <v>0</v>
      </c>
      <c r="O172" s="171">
        <f t="shared" si="46"/>
        <v>0</v>
      </c>
      <c r="P172" s="171">
        <f t="shared" si="47"/>
        <v>0</v>
      </c>
      <c r="Q172" s="171">
        <f t="shared" si="48"/>
        <v>0</v>
      </c>
      <c r="R172" s="171">
        <f t="shared" si="49"/>
        <v>0</v>
      </c>
      <c r="S172" s="171">
        <f t="shared" si="51"/>
        <v>0</v>
      </c>
      <c r="T172" s="171">
        <f t="shared" si="52"/>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50"/>
        <v/>
      </c>
      <c r="M173" s="169" t="str">
        <f t="shared" si="45"/>
        <v/>
      </c>
      <c r="N173" s="170">
        <f>'Proje ve Personel Bilgileri'!F134</f>
        <v>0</v>
      </c>
      <c r="O173" s="171">
        <f t="shared" si="46"/>
        <v>0</v>
      </c>
      <c r="P173" s="171">
        <f t="shared" si="47"/>
        <v>0</v>
      </c>
      <c r="Q173" s="171">
        <f t="shared" si="48"/>
        <v>0</v>
      </c>
      <c r="R173" s="171">
        <f t="shared" si="49"/>
        <v>0</v>
      </c>
      <c r="S173" s="171">
        <f t="shared" si="51"/>
        <v>0</v>
      </c>
      <c r="T173" s="171">
        <f t="shared" si="52"/>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50"/>
        <v/>
      </c>
      <c r="M174" s="169" t="str">
        <f t="shared" si="45"/>
        <v/>
      </c>
      <c r="N174" s="170">
        <f>'Proje ve Personel Bilgileri'!F135</f>
        <v>0</v>
      </c>
      <c r="O174" s="171">
        <f t="shared" si="46"/>
        <v>0</v>
      </c>
      <c r="P174" s="171">
        <f t="shared" si="47"/>
        <v>0</v>
      </c>
      <c r="Q174" s="171">
        <f t="shared" si="48"/>
        <v>0</v>
      </c>
      <c r="R174" s="171">
        <f t="shared" si="49"/>
        <v>0</v>
      </c>
      <c r="S174" s="171">
        <f t="shared" si="51"/>
        <v>0</v>
      </c>
      <c r="T174" s="171">
        <f t="shared" si="52"/>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50"/>
        <v/>
      </c>
      <c r="M175" s="169" t="str">
        <f t="shared" si="45"/>
        <v/>
      </c>
      <c r="N175" s="170">
        <f>'Proje ve Personel Bilgileri'!F136</f>
        <v>0</v>
      </c>
      <c r="O175" s="171">
        <f t="shared" si="46"/>
        <v>0</v>
      </c>
      <c r="P175" s="171">
        <f t="shared" si="47"/>
        <v>0</v>
      </c>
      <c r="Q175" s="171">
        <f t="shared" si="48"/>
        <v>0</v>
      </c>
      <c r="R175" s="171">
        <f t="shared" si="49"/>
        <v>0</v>
      </c>
      <c r="S175" s="171">
        <f t="shared" si="51"/>
        <v>0</v>
      </c>
      <c r="T175" s="171">
        <f t="shared" si="52"/>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50"/>
        <v/>
      </c>
      <c r="M176" s="169" t="str">
        <f t="shared" si="45"/>
        <v/>
      </c>
      <c r="N176" s="170">
        <f>'Proje ve Personel Bilgileri'!F137</f>
        <v>0</v>
      </c>
      <c r="O176" s="171">
        <f t="shared" si="46"/>
        <v>0</v>
      </c>
      <c r="P176" s="171">
        <f t="shared" si="47"/>
        <v>0</v>
      </c>
      <c r="Q176" s="171">
        <f t="shared" si="48"/>
        <v>0</v>
      </c>
      <c r="R176" s="171">
        <f t="shared" si="49"/>
        <v>0</v>
      </c>
      <c r="S176" s="171">
        <f t="shared" si="51"/>
        <v>0</v>
      </c>
      <c r="T176" s="171">
        <f t="shared" si="52"/>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50"/>
        <v/>
      </c>
      <c r="M177" s="169" t="str">
        <f t="shared" si="45"/>
        <v/>
      </c>
      <c r="N177" s="170">
        <f>'Proje ve Personel Bilgileri'!F138</f>
        <v>0</v>
      </c>
      <c r="O177" s="171">
        <f t="shared" si="46"/>
        <v>0</v>
      </c>
      <c r="P177" s="171">
        <f t="shared" si="47"/>
        <v>0</v>
      </c>
      <c r="Q177" s="171">
        <f t="shared" si="48"/>
        <v>0</v>
      </c>
      <c r="R177" s="171">
        <f t="shared" si="49"/>
        <v>0</v>
      </c>
      <c r="S177" s="171">
        <f t="shared" si="51"/>
        <v>0</v>
      </c>
      <c r="T177" s="171">
        <f t="shared" si="52"/>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50"/>
        <v/>
      </c>
      <c r="M178" s="169" t="str">
        <f t="shared" si="45"/>
        <v/>
      </c>
      <c r="N178" s="170">
        <f>'Proje ve Personel Bilgileri'!F139</f>
        <v>0</v>
      </c>
      <c r="O178" s="171">
        <f t="shared" si="46"/>
        <v>0</v>
      </c>
      <c r="P178" s="171">
        <f t="shared" si="47"/>
        <v>0</v>
      </c>
      <c r="Q178" s="171">
        <f t="shared" si="48"/>
        <v>0</v>
      </c>
      <c r="R178" s="171">
        <f t="shared" si="49"/>
        <v>0</v>
      </c>
      <c r="S178" s="171">
        <f t="shared" si="51"/>
        <v>0</v>
      </c>
      <c r="T178" s="171">
        <f t="shared" si="52"/>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50"/>
        <v/>
      </c>
      <c r="M179" s="169" t="str">
        <f t="shared" si="45"/>
        <v/>
      </c>
      <c r="N179" s="170">
        <f>'Proje ve Personel Bilgileri'!F140</f>
        <v>0</v>
      </c>
      <c r="O179" s="171">
        <f t="shared" si="46"/>
        <v>0</v>
      </c>
      <c r="P179" s="171">
        <f t="shared" si="47"/>
        <v>0</v>
      </c>
      <c r="Q179" s="171">
        <f t="shared" si="48"/>
        <v>0</v>
      </c>
      <c r="R179" s="171">
        <f t="shared" si="49"/>
        <v>0</v>
      </c>
      <c r="S179" s="171">
        <f t="shared" si="51"/>
        <v>0</v>
      </c>
      <c r="T179" s="171">
        <f t="shared" si="52"/>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50"/>
        <v/>
      </c>
      <c r="M180" s="169" t="str">
        <f t="shared" si="45"/>
        <v/>
      </c>
      <c r="N180" s="170">
        <f>'Proje ve Personel Bilgileri'!F141</f>
        <v>0</v>
      </c>
      <c r="O180" s="171">
        <f t="shared" si="46"/>
        <v>0</v>
      </c>
      <c r="P180" s="171">
        <f t="shared" si="47"/>
        <v>0</v>
      </c>
      <c r="Q180" s="171">
        <f t="shared" si="48"/>
        <v>0</v>
      </c>
      <c r="R180" s="171">
        <f t="shared" si="49"/>
        <v>0</v>
      </c>
      <c r="S180" s="171">
        <f t="shared" si="51"/>
        <v>0</v>
      </c>
      <c r="T180" s="171">
        <f t="shared" si="52"/>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50"/>
        <v/>
      </c>
      <c r="M181" s="169" t="str">
        <f t="shared" si="45"/>
        <v/>
      </c>
      <c r="N181" s="170">
        <f>'Proje ve Personel Bilgileri'!F142</f>
        <v>0</v>
      </c>
      <c r="O181" s="171">
        <f t="shared" si="46"/>
        <v>0</v>
      </c>
      <c r="P181" s="171">
        <f t="shared" si="47"/>
        <v>0</v>
      </c>
      <c r="Q181" s="171">
        <f t="shared" si="48"/>
        <v>0</v>
      </c>
      <c r="R181" s="171">
        <f t="shared" si="49"/>
        <v>0</v>
      </c>
      <c r="S181" s="171">
        <f t="shared" si="51"/>
        <v>0</v>
      </c>
      <c r="T181" s="171">
        <f t="shared" si="52"/>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50"/>
        <v/>
      </c>
      <c r="M182" s="169" t="str">
        <f t="shared" si="45"/>
        <v/>
      </c>
      <c r="N182" s="170">
        <f>'Proje ve Personel Bilgileri'!F143</f>
        <v>0</v>
      </c>
      <c r="O182" s="171">
        <f t="shared" si="46"/>
        <v>0</v>
      </c>
      <c r="P182" s="171">
        <f t="shared" si="47"/>
        <v>0</v>
      </c>
      <c r="Q182" s="171">
        <f t="shared" si="48"/>
        <v>0</v>
      </c>
      <c r="R182" s="171">
        <f t="shared" si="49"/>
        <v>0</v>
      </c>
      <c r="S182" s="171">
        <f t="shared" si="51"/>
        <v>0</v>
      </c>
      <c r="T182" s="171">
        <f t="shared" si="52"/>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50"/>
        <v/>
      </c>
      <c r="M183" s="169" t="str">
        <f t="shared" si="45"/>
        <v/>
      </c>
      <c r="N183" s="170">
        <f>'Proje ve Personel Bilgileri'!F144</f>
        <v>0</v>
      </c>
      <c r="O183" s="171">
        <f t="shared" si="46"/>
        <v>0</v>
      </c>
      <c r="P183" s="171">
        <f t="shared" si="47"/>
        <v>0</v>
      </c>
      <c r="Q183" s="171">
        <f t="shared" si="48"/>
        <v>0</v>
      </c>
      <c r="R183" s="171">
        <f t="shared" si="49"/>
        <v>0</v>
      </c>
      <c r="S183" s="171">
        <f t="shared" si="51"/>
        <v>0</v>
      </c>
      <c r="T183" s="171">
        <f t="shared" si="52"/>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50"/>
        <v/>
      </c>
      <c r="M184" s="169" t="str">
        <f t="shared" si="45"/>
        <v/>
      </c>
      <c r="N184" s="170">
        <f>'Proje ve Personel Bilgileri'!F145</f>
        <v>0</v>
      </c>
      <c r="O184" s="171">
        <f t="shared" si="46"/>
        <v>0</v>
      </c>
      <c r="P184" s="171">
        <f t="shared" si="47"/>
        <v>0</v>
      </c>
      <c r="Q184" s="171">
        <f t="shared" si="48"/>
        <v>0</v>
      </c>
      <c r="R184" s="171">
        <f t="shared" si="49"/>
        <v>0</v>
      </c>
      <c r="S184" s="171">
        <f t="shared" si="51"/>
        <v>0</v>
      </c>
      <c r="T184" s="171">
        <f t="shared" si="52"/>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50"/>
        <v/>
      </c>
      <c r="M185" s="169" t="str">
        <f t="shared" si="45"/>
        <v/>
      </c>
      <c r="N185" s="170">
        <f>'Proje ve Personel Bilgileri'!F146</f>
        <v>0</v>
      </c>
      <c r="O185" s="171">
        <f t="shared" si="46"/>
        <v>0</v>
      </c>
      <c r="P185" s="171">
        <f t="shared" si="47"/>
        <v>0</v>
      </c>
      <c r="Q185" s="171">
        <f t="shared" si="48"/>
        <v>0</v>
      </c>
      <c r="R185" s="171">
        <f t="shared" si="49"/>
        <v>0</v>
      </c>
      <c r="S185" s="171">
        <f t="shared" si="51"/>
        <v>0</v>
      </c>
      <c r="T185" s="171">
        <f t="shared" si="52"/>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50"/>
        <v/>
      </c>
      <c r="M186" s="169" t="str">
        <f t="shared" si="45"/>
        <v/>
      </c>
      <c r="N186" s="170">
        <f>'Proje ve Personel Bilgileri'!F147</f>
        <v>0</v>
      </c>
      <c r="O186" s="171">
        <f t="shared" si="46"/>
        <v>0</v>
      </c>
      <c r="P186" s="171">
        <f t="shared" si="47"/>
        <v>0</v>
      </c>
      <c r="Q186" s="171">
        <f t="shared" si="48"/>
        <v>0</v>
      </c>
      <c r="R186" s="171">
        <f t="shared" si="49"/>
        <v>0</v>
      </c>
      <c r="S186" s="171">
        <f t="shared" si="51"/>
        <v>0</v>
      </c>
      <c r="T186" s="171">
        <f t="shared" si="52"/>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50"/>
        <v/>
      </c>
      <c r="M187" s="169" t="str">
        <f t="shared" si="45"/>
        <v/>
      </c>
      <c r="N187" s="170">
        <f>'Proje ve Personel Bilgileri'!F148</f>
        <v>0</v>
      </c>
      <c r="O187" s="171">
        <f t="shared" si="46"/>
        <v>0</v>
      </c>
      <c r="P187" s="171">
        <f t="shared" si="47"/>
        <v>0</v>
      </c>
      <c r="Q187" s="171">
        <f t="shared" si="48"/>
        <v>0</v>
      </c>
      <c r="R187" s="171">
        <f t="shared" si="49"/>
        <v>0</v>
      </c>
      <c r="S187" s="171">
        <f t="shared" si="51"/>
        <v>0</v>
      </c>
      <c r="T187" s="171">
        <f t="shared" si="52"/>
        <v>0</v>
      </c>
      <c r="U187" s="143">
        <f>IF(COUNTA(C168:K187)&gt;0,1,0)</f>
        <v>0</v>
      </c>
    </row>
    <row r="188" spans="1:21" s="75" customFormat="1" ht="29.25" customHeight="1" thickBot="1" x14ac:dyDescent="0.3">
      <c r="A188" s="472" t="s">
        <v>35</v>
      </c>
      <c r="B188" s="473"/>
      <c r="C188" s="176" t="str">
        <f>IF($L$28&gt;0,SUM(C168:C187),"")</f>
        <v/>
      </c>
      <c r="D188" s="177" t="str">
        <f t="shared" ref="D188:J188" si="53">IF($L$188&gt;0,SUM(D168:D187),"")</f>
        <v/>
      </c>
      <c r="E188" s="177" t="str">
        <f t="shared" si="53"/>
        <v/>
      </c>
      <c r="F188" s="177" t="str">
        <f t="shared" si="53"/>
        <v/>
      </c>
      <c r="G188" s="177" t="str">
        <f t="shared" si="53"/>
        <v/>
      </c>
      <c r="H188" s="177" t="str">
        <f t="shared" si="53"/>
        <v/>
      </c>
      <c r="I188" s="177" t="str">
        <f t="shared" si="53"/>
        <v/>
      </c>
      <c r="J188" s="177" t="str">
        <f t="shared" si="53"/>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46091</v>
      </c>
      <c r="C191" s="468" t="s">
        <v>33</v>
      </c>
      <c r="D191" s="468"/>
      <c r="E191" s="330" t="s">
        <v>159</v>
      </c>
      <c r="F191" s="332" t="str">
        <f>IF(kurulusyetkilisi&gt;0,kurulusyetkilisi,"")</f>
        <v/>
      </c>
      <c r="G191" s="230"/>
      <c r="H191" s="229"/>
      <c r="I191" s="229"/>
      <c r="J191" s="229"/>
    </row>
    <row r="192" spans="1:21" ht="19.5" x14ac:dyDescent="0.3">
      <c r="A192" s="232"/>
      <c r="B192" s="232"/>
      <c r="C192" s="468" t="s">
        <v>34</v>
      </c>
      <c r="D192" s="468"/>
      <c r="E192" s="469"/>
      <c r="F192" s="469"/>
      <c r="G192" s="469"/>
      <c r="H192" s="61"/>
      <c r="I192" s="61"/>
      <c r="J192" s="61"/>
    </row>
    <row r="193" spans="1:20" ht="15.75" x14ac:dyDescent="0.25">
      <c r="A193" s="470" t="s">
        <v>22</v>
      </c>
      <c r="B193" s="470"/>
      <c r="C193" s="470"/>
      <c r="D193" s="470"/>
      <c r="E193" s="470"/>
      <c r="F193" s="470"/>
      <c r="G193" s="470"/>
      <c r="H193" s="470"/>
      <c r="I193" s="470"/>
      <c r="J193" s="470"/>
      <c r="K193" s="470"/>
      <c r="L193" s="470"/>
      <c r="M193" s="93"/>
      <c r="N193" s="77"/>
      <c r="O193" s="184"/>
    </row>
    <row r="194" spans="1:20" x14ac:dyDescent="0.25">
      <c r="A194" s="474" t="str">
        <f>IF(YilDonem&lt;&gt;"",CONCATENATE(YilDonem," dönemi"),"")</f>
        <v/>
      </c>
      <c r="B194" s="474"/>
      <c r="C194" s="474"/>
      <c r="D194" s="474"/>
      <c r="E194" s="474"/>
      <c r="F194" s="474"/>
      <c r="G194" s="474"/>
      <c r="H194" s="474"/>
      <c r="I194" s="474"/>
      <c r="J194" s="474"/>
      <c r="K194" s="474"/>
      <c r="L194" s="474"/>
    </row>
    <row r="195" spans="1:20" ht="15.75" thickBot="1" x14ac:dyDescent="0.3">
      <c r="B195" s="52"/>
      <c r="C195" s="52"/>
      <c r="D195" s="52"/>
      <c r="E195" s="488" t="str">
        <f>IF(YilDonem&lt;&gt;"",CONCATENATE(IF(Dönem=1,"OCAK",IF(Dönem=2,"TEMMUZ","")),"  ayına aittir."),"")</f>
        <v/>
      </c>
      <c r="F195" s="488"/>
      <c r="G195" s="488"/>
      <c r="H195" s="488"/>
      <c r="I195" s="52"/>
      <c r="J195" s="52"/>
      <c r="K195" s="52"/>
      <c r="L195" s="320" t="s">
        <v>30</v>
      </c>
    </row>
    <row r="196" spans="1:20" ht="31.7" customHeight="1" thickBot="1" x14ac:dyDescent="0.3">
      <c r="A196" s="324" t="s">
        <v>167</v>
      </c>
      <c r="B196" s="475" t="str">
        <f>IF(ProjeNo&gt;0,ProjeNo,"")</f>
        <v/>
      </c>
      <c r="C196" s="476"/>
      <c r="D196" s="476"/>
      <c r="E196" s="476"/>
      <c r="F196" s="476"/>
      <c r="G196" s="476"/>
      <c r="H196" s="476"/>
      <c r="I196" s="476"/>
      <c r="J196" s="476"/>
      <c r="K196" s="476"/>
      <c r="L196" s="477"/>
    </row>
    <row r="197" spans="1:20" ht="31.7" customHeight="1" thickBot="1" x14ac:dyDescent="0.3">
      <c r="A197" s="325" t="s">
        <v>168</v>
      </c>
      <c r="B197" s="478" t="str">
        <f>IF(ProjeAdi&gt;0,ProjeAdi,"")</f>
        <v/>
      </c>
      <c r="C197" s="479"/>
      <c r="D197" s="479"/>
      <c r="E197" s="479"/>
      <c r="F197" s="479"/>
      <c r="G197" s="479"/>
      <c r="H197" s="479"/>
      <c r="I197" s="479"/>
      <c r="J197" s="479"/>
      <c r="K197" s="479"/>
      <c r="L197" s="480"/>
    </row>
    <row r="198" spans="1:20" ht="31.7" customHeight="1" thickBot="1" x14ac:dyDescent="0.3">
      <c r="A198" s="481" t="s">
        <v>3</v>
      </c>
      <c r="B198" s="481" t="s">
        <v>4</v>
      </c>
      <c r="C198" s="481" t="s">
        <v>23</v>
      </c>
      <c r="D198" s="481" t="s">
        <v>125</v>
      </c>
      <c r="E198" s="481" t="s">
        <v>24</v>
      </c>
      <c r="F198" s="481" t="s">
        <v>27</v>
      </c>
      <c r="G198" s="483" t="s">
        <v>25</v>
      </c>
      <c r="H198" s="485" t="s">
        <v>151</v>
      </c>
      <c r="I198" s="486"/>
      <c r="J198" s="486"/>
      <c r="K198" s="487"/>
      <c r="L198" s="481" t="s">
        <v>26</v>
      </c>
      <c r="O198" s="471" t="s">
        <v>31</v>
      </c>
      <c r="P198" s="471"/>
      <c r="Q198" s="471" t="s">
        <v>37</v>
      </c>
      <c r="R198" s="471"/>
      <c r="S198" s="471" t="s">
        <v>38</v>
      </c>
      <c r="T198" s="471"/>
    </row>
    <row r="199" spans="1:20" s="95" customFormat="1" ht="90.75" thickBot="1" x14ac:dyDescent="0.3">
      <c r="A199" s="482"/>
      <c r="B199" s="482"/>
      <c r="C199" s="482"/>
      <c r="D199" s="482"/>
      <c r="E199" s="482"/>
      <c r="F199" s="482"/>
      <c r="G199" s="484"/>
      <c r="H199" s="321" t="s">
        <v>122</v>
      </c>
      <c r="I199" s="321" t="s">
        <v>153</v>
      </c>
      <c r="J199" s="321" t="s">
        <v>161</v>
      </c>
      <c r="K199" s="321" t="s">
        <v>162</v>
      </c>
      <c r="L199" s="482"/>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54">IF(OR(F200&gt;S200,G200&gt;T200),"Toplam maliyetin hesaplanabilmesi için SGK işveren payı ve işsizlik sigortası işveren payının tavan değerleri aşmaması gerekmektedir.","")</f>
        <v/>
      </c>
      <c r="N200" s="170">
        <f>'Proje ve Personel Bilgileri'!F137</f>
        <v>0</v>
      </c>
      <c r="O200" s="171">
        <f t="shared" ref="O200:O219" si="55">IFERROR(IF(N200="EVET",VLOOKUP(YilDonem,SGKTAVAN,2,0)*0.2475,VLOOKUP(YilDonem,SGKTAVAN,2,0)*0.2175),0)</f>
        <v>0</v>
      </c>
      <c r="P200" s="171">
        <f t="shared" ref="P200:P219" si="56">IFERROR(IF(N200="EVET",0,VLOOKUP(YilDonem,SGKTAVAN,2,0)*0.02),0)</f>
        <v>0</v>
      </c>
      <c r="Q200" s="171">
        <f t="shared" ref="Q200:Q219" si="57">IF(N200="EVET",(D200+E200)*0.2475,(D200+E200)*0.2175)</f>
        <v>0</v>
      </c>
      <c r="R200" s="171">
        <f t="shared" ref="R200:R219" si="58">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9">IF(B201&lt;&gt;"",IF(OR(F201&gt;S201,G201&gt;T201),0,D201+E201+F201+G201-H201-I201-J201-K201),"")</f>
        <v/>
      </c>
      <c r="M201" s="169" t="str">
        <f t="shared" si="54"/>
        <v/>
      </c>
      <c r="N201" s="170">
        <f>'Proje ve Personel Bilgileri'!F138</f>
        <v>0</v>
      </c>
      <c r="O201" s="171">
        <f t="shared" si="55"/>
        <v>0</v>
      </c>
      <c r="P201" s="171">
        <f t="shared" si="56"/>
        <v>0</v>
      </c>
      <c r="Q201" s="171">
        <f t="shared" si="57"/>
        <v>0</v>
      </c>
      <c r="R201" s="171">
        <f t="shared" si="58"/>
        <v>0</v>
      </c>
      <c r="S201" s="171">
        <f t="shared" ref="S201:S219" si="60">IF(ISERROR(ROUNDUP(MIN(O201,Q201),0)),0,ROUNDUP(MIN(O201,Q201),0))</f>
        <v>0</v>
      </c>
      <c r="T201" s="171">
        <f t="shared" ref="T201:T219" si="61">IF(ISERROR(ROUNDUP(MIN(P201,R201),0)),0,ROUNDUP(MIN(P201,R201),0))</f>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9"/>
        <v/>
      </c>
      <c r="M202" s="169" t="str">
        <f t="shared" si="54"/>
        <v/>
      </c>
      <c r="N202" s="170">
        <f>'Proje ve Personel Bilgileri'!F139</f>
        <v>0</v>
      </c>
      <c r="O202" s="171">
        <f t="shared" si="55"/>
        <v>0</v>
      </c>
      <c r="P202" s="171">
        <f t="shared" si="56"/>
        <v>0</v>
      </c>
      <c r="Q202" s="171">
        <f t="shared" si="57"/>
        <v>0</v>
      </c>
      <c r="R202" s="171">
        <f t="shared" si="58"/>
        <v>0</v>
      </c>
      <c r="S202" s="171">
        <f t="shared" si="60"/>
        <v>0</v>
      </c>
      <c r="T202" s="171">
        <f t="shared" si="61"/>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9"/>
        <v/>
      </c>
      <c r="M203" s="169" t="str">
        <f t="shared" si="54"/>
        <v/>
      </c>
      <c r="N203" s="170">
        <f>'Proje ve Personel Bilgileri'!F140</f>
        <v>0</v>
      </c>
      <c r="O203" s="171">
        <f t="shared" si="55"/>
        <v>0</v>
      </c>
      <c r="P203" s="171">
        <f t="shared" si="56"/>
        <v>0</v>
      </c>
      <c r="Q203" s="171">
        <f t="shared" si="57"/>
        <v>0</v>
      </c>
      <c r="R203" s="171">
        <f t="shared" si="58"/>
        <v>0</v>
      </c>
      <c r="S203" s="171">
        <f t="shared" si="60"/>
        <v>0</v>
      </c>
      <c r="T203" s="171">
        <f t="shared" si="61"/>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9"/>
        <v/>
      </c>
      <c r="M204" s="169" t="str">
        <f t="shared" si="54"/>
        <v/>
      </c>
      <c r="N204" s="170">
        <f>'Proje ve Personel Bilgileri'!F141</f>
        <v>0</v>
      </c>
      <c r="O204" s="171">
        <f t="shared" si="55"/>
        <v>0</v>
      </c>
      <c r="P204" s="171">
        <f t="shared" si="56"/>
        <v>0</v>
      </c>
      <c r="Q204" s="171">
        <f t="shared" si="57"/>
        <v>0</v>
      </c>
      <c r="R204" s="171">
        <f t="shared" si="58"/>
        <v>0</v>
      </c>
      <c r="S204" s="171">
        <f t="shared" si="60"/>
        <v>0</v>
      </c>
      <c r="T204" s="171">
        <f t="shared" si="61"/>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9"/>
        <v/>
      </c>
      <c r="M205" s="169" t="str">
        <f t="shared" si="54"/>
        <v/>
      </c>
      <c r="N205" s="170">
        <f>'Proje ve Personel Bilgileri'!F142</f>
        <v>0</v>
      </c>
      <c r="O205" s="171">
        <f t="shared" si="55"/>
        <v>0</v>
      </c>
      <c r="P205" s="171">
        <f t="shared" si="56"/>
        <v>0</v>
      </c>
      <c r="Q205" s="171">
        <f t="shared" si="57"/>
        <v>0</v>
      </c>
      <c r="R205" s="171">
        <f t="shared" si="58"/>
        <v>0</v>
      </c>
      <c r="S205" s="171">
        <f t="shared" si="60"/>
        <v>0</v>
      </c>
      <c r="T205" s="171">
        <f t="shared" si="61"/>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9"/>
        <v/>
      </c>
      <c r="M206" s="169" t="str">
        <f t="shared" si="54"/>
        <v/>
      </c>
      <c r="N206" s="170">
        <f>'Proje ve Personel Bilgileri'!F143</f>
        <v>0</v>
      </c>
      <c r="O206" s="171">
        <f t="shared" si="55"/>
        <v>0</v>
      </c>
      <c r="P206" s="171">
        <f t="shared" si="56"/>
        <v>0</v>
      </c>
      <c r="Q206" s="171">
        <f t="shared" si="57"/>
        <v>0</v>
      </c>
      <c r="R206" s="171">
        <f t="shared" si="58"/>
        <v>0</v>
      </c>
      <c r="S206" s="171">
        <f t="shared" si="60"/>
        <v>0</v>
      </c>
      <c r="T206" s="171">
        <f t="shared" si="61"/>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9"/>
        <v/>
      </c>
      <c r="M207" s="169" t="str">
        <f t="shared" si="54"/>
        <v/>
      </c>
      <c r="N207" s="170">
        <f>'Proje ve Personel Bilgileri'!F144</f>
        <v>0</v>
      </c>
      <c r="O207" s="171">
        <f t="shared" si="55"/>
        <v>0</v>
      </c>
      <c r="P207" s="171">
        <f t="shared" si="56"/>
        <v>0</v>
      </c>
      <c r="Q207" s="171">
        <f t="shared" si="57"/>
        <v>0</v>
      </c>
      <c r="R207" s="171">
        <f t="shared" si="58"/>
        <v>0</v>
      </c>
      <c r="S207" s="171">
        <f t="shared" si="60"/>
        <v>0</v>
      </c>
      <c r="T207" s="171">
        <f t="shared" si="61"/>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9"/>
        <v/>
      </c>
      <c r="M208" s="169" t="str">
        <f t="shared" si="54"/>
        <v/>
      </c>
      <c r="N208" s="170">
        <f>'Proje ve Personel Bilgileri'!F145</f>
        <v>0</v>
      </c>
      <c r="O208" s="171">
        <f t="shared" si="55"/>
        <v>0</v>
      </c>
      <c r="P208" s="171">
        <f t="shared" si="56"/>
        <v>0</v>
      </c>
      <c r="Q208" s="171">
        <f t="shared" si="57"/>
        <v>0</v>
      </c>
      <c r="R208" s="171">
        <f t="shared" si="58"/>
        <v>0</v>
      </c>
      <c r="S208" s="171">
        <f t="shared" si="60"/>
        <v>0</v>
      </c>
      <c r="T208" s="171">
        <f t="shared" si="61"/>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9"/>
        <v/>
      </c>
      <c r="M209" s="169" t="str">
        <f t="shared" si="54"/>
        <v/>
      </c>
      <c r="N209" s="170">
        <f>'Proje ve Personel Bilgileri'!F146</f>
        <v>0</v>
      </c>
      <c r="O209" s="171">
        <f t="shared" si="55"/>
        <v>0</v>
      </c>
      <c r="P209" s="171">
        <f t="shared" si="56"/>
        <v>0</v>
      </c>
      <c r="Q209" s="171">
        <f t="shared" si="57"/>
        <v>0</v>
      </c>
      <c r="R209" s="171">
        <f t="shared" si="58"/>
        <v>0</v>
      </c>
      <c r="S209" s="171">
        <f t="shared" si="60"/>
        <v>0</v>
      </c>
      <c r="T209" s="171">
        <f t="shared" si="61"/>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9"/>
        <v/>
      </c>
      <c r="M210" s="169" t="str">
        <f t="shared" si="54"/>
        <v/>
      </c>
      <c r="N210" s="170">
        <f>'Proje ve Personel Bilgileri'!F147</f>
        <v>0</v>
      </c>
      <c r="O210" s="171">
        <f t="shared" si="55"/>
        <v>0</v>
      </c>
      <c r="P210" s="171">
        <f t="shared" si="56"/>
        <v>0</v>
      </c>
      <c r="Q210" s="171">
        <f t="shared" si="57"/>
        <v>0</v>
      </c>
      <c r="R210" s="171">
        <f t="shared" si="58"/>
        <v>0</v>
      </c>
      <c r="S210" s="171">
        <f t="shared" si="60"/>
        <v>0</v>
      </c>
      <c r="T210" s="171">
        <f t="shared" si="61"/>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9"/>
        <v/>
      </c>
      <c r="M211" s="169" t="str">
        <f t="shared" si="54"/>
        <v/>
      </c>
      <c r="N211" s="170">
        <f>'Proje ve Personel Bilgileri'!F148</f>
        <v>0</v>
      </c>
      <c r="O211" s="171">
        <f t="shared" si="55"/>
        <v>0</v>
      </c>
      <c r="P211" s="171">
        <f t="shared" si="56"/>
        <v>0</v>
      </c>
      <c r="Q211" s="171">
        <f t="shared" si="57"/>
        <v>0</v>
      </c>
      <c r="R211" s="171">
        <f t="shared" si="58"/>
        <v>0</v>
      </c>
      <c r="S211" s="171">
        <f t="shared" si="60"/>
        <v>0</v>
      </c>
      <c r="T211" s="171">
        <f t="shared" si="61"/>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9"/>
        <v/>
      </c>
      <c r="M212" s="169" t="str">
        <f t="shared" si="54"/>
        <v/>
      </c>
      <c r="N212" s="170">
        <f>'Proje ve Personel Bilgileri'!F149</f>
        <v>0</v>
      </c>
      <c r="O212" s="171">
        <f t="shared" si="55"/>
        <v>0</v>
      </c>
      <c r="P212" s="171">
        <f t="shared" si="56"/>
        <v>0</v>
      </c>
      <c r="Q212" s="171">
        <f t="shared" si="57"/>
        <v>0</v>
      </c>
      <c r="R212" s="171">
        <f t="shared" si="58"/>
        <v>0</v>
      </c>
      <c r="S212" s="171">
        <f t="shared" si="60"/>
        <v>0</v>
      </c>
      <c r="T212" s="171">
        <f t="shared" si="61"/>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9"/>
        <v/>
      </c>
      <c r="M213" s="169" t="str">
        <f t="shared" si="54"/>
        <v/>
      </c>
      <c r="N213" s="170">
        <f>'Proje ve Personel Bilgileri'!F150</f>
        <v>0</v>
      </c>
      <c r="O213" s="171">
        <f t="shared" si="55"/>
        <v>0</v>
      </c>
      <c r="P213" s="171">
        <f t="shared" si="56"/>
        <v>0</v>
      </c>
      <c r="Q213" s="171">
        <f t="shared" si="57"/>
        <v>0</v>
      </c>
      <c r="R213" s="171">
        <f t="shared" si="58"/>
        <v>0</v>
      </c>
      <c r="S213" s="171">
        <f t="shared" si="60"/>
        <v>0</v>
      </c>
      <c r="T213" s="171">
        <f t="shared" si="61"/>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9"/>
        <v/>
      </c>
      <c r="M214" s="169" t="str">
        <f t="shared" si="54"/>
        <v/>
      </c>
      <c r="N214" s="170">
        <f>'Proje ve Personel Bilgileri'!F151</f>
        <v>0</v>
      </c>
      <c r="O214" s="171">
        <f t="shared" si="55"/>
        <v>0</v>
      </c>
      <c r="P214" s="171">
        <f t="shared" si="56"/>
        <v>0</v>
      </c>
      <c r="Q214" s="171">
        <f t="shared" si="57"/>
        <v>0</v>
      </c>
      <c r="R214" s="171">
        <f t="shared" si="58"/>
        <v>0</v>
      </c>
      <c r="S214" s="171">
        <f t="shared" si="60"/>
        <v>0</v>
      </c>
      <c r="T214" s="171">
        <f t="shared" si="61"/>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9"/>
        <v/>
      </c>
      <c r="M215" s="169" t="str">
        <f t="shared" si="54"/>
        <v/>
      </c>
      <c r="N215" s="170">
        <f>'Proje ve Personel Bilgileri'!F152</f>
        <v>0</v>
      </c>
      <c r="O215" s="171">
        <f t="shared" si="55"/>
        <v>0</v>
      </c>
      <c r="P215" s="171">
        <f t="shared" si="56"/>
        <v>0</v>
      </c>
      <c r="Q215" s="171">
        <f t="shared" si="57"/>
        <v>0</v>
      </c>
      <c r="R215" s="171">
        <f t="shared" si="58"/>
        <v>0</v>
      </c>
      <c r="S215" s="171">
        <f t="shared" si="60"/>
        <v>0</v>
      </c>
      <c r="T215" s="171">
        <f t="shared" si="61"/>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9"/>
        <v/>
      </c>
      <c r="M216" s="169" t="str">
        <f t="shared" si="54"/>
        <v/>
      </c>
      <c r="N216" s="170">
        <f>'Proje ve Personel Bilgileri'!F153</f>
        <v>0</v>
      </c>
      <c r="O216" s="171">
        <f t="shared" si="55"/>
        <v>0</v>
      </c>
      <c r="P216" s="171">
        <f t="shared" si="56"/>
        <v>0</v>
      </c>
      <c r="Q216" s="171">
        <f t="shared" si="57"/>
        <v>0</v>
      </c>
      <c r="R216" s="171">
        <f t="shared" si="58"/>
        <v>0</v>
      </c>
      <c r="S216" s="171">
        <f t="shared" si="60"/>
        <v>0</v>
      </c>
      <c r="T216" s="171">
        <f t="shared" si="61"/>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9"/>
        <v/>
      </c>
      <c r="M217" s="169" t="str">
        <f t="shared" si="54"/>
        <v/>
      </c>
      <c r="N217" s="170">
        <f>'Proje ve Personel Bilgileri'!F154</f>
        <v>0</v>
      </c>
      <c r="O217" s="171">
        <f t="shared" si="55"/>
        <v>0</v>
      </c>
      <c r="P217" s="171">
        <f t="shared" si="56"/>
        <v>0</v>
      </c>
      <c r="Q217" s="171">
        <f t="shared" si="57"/>
        <v>0</v>
      </c>
      <c r="R217" s="171">
        <f t="shared" si="58"/>
        <v>0</v>
      </c>
      <c r="S217" s="171">
        <f t="shared" si="60"/>
        <v>0</v>
      </c>
      <c r="T217" s="171">
        <f t="shared" si="61"/>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9"/>
        <v/>
      </c>
      <c r="M218" s="169" t="str">
        <f t="shared" si="54"/>
        <v/>
      </c>
      <c r="N218" s="170">
        <f>'Proje ve Personel Bilgileri'!F155</f>
        <v>0</v>
      </c>
      <c r="O218" s="171">
        <f t="shared" si="55"/>
        <v>0</v>
      </c>
      <c r="P218" s="171">
        <f t="shared" si="56"/>
        <v>0</v>
      </c>
      <c r="Q218" s="171">
        <f t="shared" si="57"/>
        <v>0</v>
      </c>
      <c r="R218" s="171">
        <f t="shared" si="58"/>
        <v>0</v>
      </c>
      <c r="S218" s="171">
        <f t="shared" si="60"/>
        <v>0</v>
      </c>
      <c r="T218" s="171">
        <f t="shared" si="61"/>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9"/>
        <v/>
      </c>
      <c r="M219" s="169" t="str">
        <f t="shared" si="54"/>
        <v/>
      </c>
      <c r="N219" s="170">
        <f>'Proje ve Personel Bilgileri'!F156</f>
        <v>0</v>
      </c>
      <c r="O219" s="171">
        <f t="shared" si="55"/>
        <v>0</v>
      </c>
      <c r="P219" s="171">
        <f t="shared" si="56"/>
        <v>0</v>
      </c>
      <c r="Q219" s="171">
        <f t="shared" si="57"/>
        <v>0</v>
      </c>
      <c r="R219" s="171">
        <f t="shared" si="58"/>
        <v>0</v>
      </c>
      <c r="S219" s="171">
        <f t="shared" si="60"/>
        <v>0</v>
      </c>
      <c r="T219" s="171">
        <f t="shared" si="61"/>
        <v>0</v>
      </c>
      <c r="U219" s="143">
        <f>IF(COUNTA(C200:K219)&gt;0,1,0)</f>
        <v>0</v>
      </c>
    </row>
    <row r="220" spans="1:21" s="75" customFormat="1" ht="29.25" customHeight="1" thickBot="1" x14ac:dyDescent="0.3">
      <c r="A220" s="472" t="s">
        <v>35</v>
      </c>
      <c r="B220" s="473"/>
      <c r="C220" s="176" t="str">
        <f>IF($L$28&gt;0,SUM(C200:C219),"")</f>
        <v/>
      </c>
      <c r="D220" s="177" t="str">
        <f t="shared" ref="D220:J220" si="62">IF($L$220&gt;0,SUM(D200:D219),"")</f>
        <v/>
      </c>
      <c r="E220" s="177" t="str">
        <f t="shared" si="62"/>
        <v/>
      </c>
      <c r="F220" s="177" t="str">
        <f t="shared" si="62"/>
        <v/>
      </c>
      <c r="G220" s="177" t="str">
        <f t="shared" si="62"/>
        <v/>
      </c>
      <c r="H220" s="177" t="str">
        <f t="shared" si="62"/>
        <v/>
      </c>
      <c r="I220" s="177" t="str">
        <f t="shared" si="62"/>
        <v/>
      </c>
      <c r="J220" s="177" t="str">
        <f t="shared" si="62"/>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46091</v>
      </c>
      <c r="C223" s="468" t="s">
        <v>33</v>
      </c>
      <c r="D223" s="468"/>
      <c r="E223" s="330" t="s">
        <v>159</v>
      </c>
      <c r="F223" s="332" t="str">
        <f>IF(kurulusyetkilisi&gt;0,kurulusyetkilisi,"")</f>
        <v/>
      </c>
      <c r="G223" s="230"/>
      <c r="H223" s="229"/>
      <c r="I223" s="229"/>
      <c r="J223" s="229"/>
    </row>
    <row r="224" spans="1:21" ht="19.5" x14ac:dyDescent="0.3">
      <c r="A224" s="232"/>
      <c r="B224" s="232"/>
      <c r="C224" s="468" t="s">
        <v>34</v>
      </c>
      <c r="D224" s="468"/>
      <c r="E224" s="469"/>
      <c r="F224" s="469"/>
      <c r="G224" s="469"/>
      <c r="H224" s="61"/>
      <c r="I224" s="61"/>
      <c r="J224" s="61"/>
    </row>
    <row r="225" spans="1:20" ht="15.75" x14ac:dyDescent="0.25">
      <c r="A225" s="470" t="s">
        <v>22</v>
      </c>
      <c r="B225" s="470"/>
      <c r="C225" s="470"/>
      <c r="D225" s="470"/>
      <c r="E225" s="470"/>
      <c r="F225" s="470"/>
      <c r="G225" s="470"/>
      <c r="H225" s="470"/>
      <c r="I225" s="470"/>
      <c r="J225" s="470"/>
      <c r="K225" s="470"/>
      <c r="L225" s="470"/>
      <c r="M225" s="93"/>
      <c r="N225" s="77"/>
      <c r="O225" s="184"/>
    </row>
    <row r="226" spans="1:20" x14ac:dyDescent="0.25">
      <c r="A226" s="474" t="str">
        <f>IF(YilDonem&lt;&gt;"",CONCATENATE(YilDonem," dönemi"),"")</f>
        <v/>
      </c>
      <c r="B226" s="474"/>
      <c r="C226" s="474"/>
      <c r="D226" s="474"/>
      <c r="E226" s="474"/>
      <c r="F226" s="474"/>
      <c r="G226" s="474"/>
      <c r="H226" s="474"/>
      <c r="I226" s="474"/>
      <c r="J226" s="474"/>
      <c r="K226" s="474"/>
      <c r="L226" s="474"/>
    </row>
    <row r="227" spans="1:20" ht="15.75" thickBot="1" x14ac:dyDescent="0.3">
      <c r="B227" s="52"/>
      <c r="C227" s="52"/>
      <c r="D227" s="52"/>
      <c r="E227" s="488" t="str">
        <f>IF(YilDonem&lt;&gt;"",CONCATENATE(IF(Dönem=1,"OCAK",IF(Dönem=2,"TEMMUZ","")),"  ayına aittir."),"")</f>
        <v/>
      </c>
      <c r="F227" s="488"/>
      <c r="G227" s="488"/>
      <c r="H227" s="488"/>
      <c r="I227" s="52"/>
      <c r="J227" s="52"/>
      <c r="K227" s="52"/>
      <c r="L227" s="320" t="s">
        <v>30</v>
      </c>
    </row>
    <row r="228" spans="1:20" ht="31.7" customHeight="1" thickBot="1" x14ac:dyDescent="0.3">
      <c r="A228" s="324" t="s">
        <v>167</v>
      </c>
      <c r="B228" s="475" t="str">
        <f>IF(ProjeNo&gt;0,ProjeNo,"")</f>
        <v/>
      </c>
      <c r="C228" s="476"/>
      <c r="D228" s="476"/>
      <c r="E228" s="476"/>
      <c r="F228" s="476"/>
      <c r="G228" s="476"/>
      <c r="H228" s="476"/>
      <c r="I228" s="476"/>
      <c r="J228" s="476"/>
      <c r="K228" s="476"/>
      <c r="L228" s="477"/>
    </row>
    <row r="229" spans="1:20" ht="31.7" customHeight="1" thickBot="1" x14ac:dyDescent="0.3">
      <c r="A229" s="325" t="s">
        <v>168</v>
      </c>
      <c r="B229" s="478" t="str">
        <f>IF(ProjeAdi&gt;0,ProjeAdi,"")</f>
        <v/>
      </c>
      <c r="C229" s="479"/>
      <c r="D229" s="479"/>
      <c r="E229" s="479"/>
      <c r="F229" s="479"/>
      <c r="G229" s="479"/>
      <c r="H229" s="479"/>
      <c r="I229" s="479"/>
      <c r="J229" s="479"/>
      <c r="K229" s="479"/>
      <c r="L229" s="480"/>
    </row>
    <row r="230" spans="1:20" ht="31.7" customHeight="1" thickBot="1" x14ac:dyDescent="0.3">
      <c r="A230" s="481" t="s">
        <v>3</v>
      </c>
      <c r="B230" s="481" t="s">
        <v>4</v>
      </c>
      <c r="C230" s="481" t="s">
        <v>23</v>
      </c>
      <c r="D230" s="481" t="s">
        <v>125</v>
      </c>
      <c r="E230" s="481" t="s">
        <v>24</v>
      </c>
      <c r="F230" s="481" t="s">
        <v>27</v>
      </c>
      <c r="G230" s="483" t="s">
        <v>25</v>
      </c>
      <c r="H230" s="485" t="s">
        <v>151</v>
      </c>
      <c r="I230" s="486"/>
      <c r="J230" s="486"/>
      <c r="K230" s="487"/>
      <c r="L230" s="481" t="s">
        <v>26</v>
      </c>
      <c r="O230" s="471" t="s">
        <v>31</v>
      </c>
      <c r="P230" s="471"/>
      <c r="Q230" s="471" t="s">
        <v>37</v>
      </c>
      <c r="R230" s="471"/>
      <c r="S230" s="471" t="s">
        <v>38</v>
      </c>
      <c r="T230" s="471"/>
    </row>
    <row r="231" spans="1:20" s="95" customFormat="1" ht="90.75" thickBot="1" x14ac:dyDescent="0.3">
      <c r="A231" s="482"/>
      <c r="B231" s="482"/>
      <c r="C231" s="482"/>
      <c r="D231" s="482"/>
      <c r="E231" s="482"/>
      <c r="F231" s="482"/>
      <c r="G231" s="484"/>
      <c r="H231" s="321" t="s">
        <v>122</v>
      </c>
      <c r="I231" s="321" t="s">
        <v>153</v>
      </c>
      <c r="J231" s="321" t="s">
        <v>161</v>
      </c>
      <c r="K231" s="321" t="s">
        <v>162</v>
      </c>
      <c r="L231" s="482"/>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63">IF(OR(F232&gt;S232,G232&gt;T232),"Toplam maliyetin hesaplanabilmesi için SGK işveren payı ve işsizlik sigortası işveren payının tavan değerleri aşmaması gerekmektedir.","")</f>
        <v/>
      </c>
      <c r="N232" s="170">
        <f>'Proje ve Personel Bilgileri'!F157</f>
        <v>0</v>
      </c>
      <c r="O232" s="171">
        <f t="shared" ref="O232:O251" si="64">IFERROR(IF(N232="EVET",VLOOKUP(YilDonem,SGKTAVAN,2,0)*0.2475,VLOOKUP(YilDonem,SGKTAVAN,2,0)*0.2175),0)</f>
        <v>0</v>
      </c>
      <c r="P232" s="171">
        <f t="shared" ref="P232:P251" si="65">IFERROR(IF(N232="EVET",0,VLOOKUP(YilDonem,SGKTAVAN,2,0)*0.02),0)</f>
        <v>0</v>
      </c>
      <c r="Q232" s="171">
        <f t="shared" ref="Q232:Q251" si="66">IF(N232="EVET",(D232+E232)*0.2475,(D232+E232)*0.2175)</f>
        <v>0</v>
      </c>
      <c r="R232" s="171">
        <f t="shared" ref="R232:R251" si="67">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8">IF(B233&lt;&gt;"",IF(OR(F233&gt;S233,G233&gt;T233),0,D233+E233+F233+G233-H233-I233-J233-K233),"")</f>
        <v/>
      </c>
      <c r="M233" s="169" t="str">
        <f t="shared" si="63"/>
        <v/>
      </c>
      <c r="N233" s="170">
        <f>'Proje ve Personel Bilgileri'!F158</f>
        <v>0</v>
      </c>
      <c r="O233" s="171">
        <f t="shared" si="64"/>
        <v>0</v>
      </c>
      <c r="P233" s="171">
        <f t="shared" si="65"/>
        <v>0</v>
      </c>
      <c r="Q233" s="171">
        <f t="shared" si="66"/>
        <v>0</v>
      </c>
      <c r="R233" s="171">
        <f t="shared" si="67"/>
        <v>0</v>
      </c>
      <c r="S233" s="171">
        <f t="shared" ref="S233:S251" si="69">IF(ISERROR(ROUNDUP(MIN(O233,Q233),0)),0,ROUNDUP(MIN(O233,Q233),0))</f>
        <v>0</v>
      </c>
      <c r="T233" s="171">
        <f t="shared" ref="T233:T251" si="70">IF(ISERROR(ROUNDUP(MIN(P233,R233),0)),0,ROUNDUP(MIN(P233,R233),0))</f>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8"/>
        <v/>
      </c>
      <c r="M234" s="169" t="str">
        <f t="shared" si="63"/>
        <v/>
      </c>
      <c r="N234" s="170">
        <f>'Proje ve Personel Bilgileri'!F159</f>
        <v>0</v>
      </c>
      <c r="O234" s="171">
        <f t="shared" si="64"/>
        <v>0</v>
      </c>
      <c r="P234" s="171">
        <f t="shared" si="65"/>
        <v>0</v>
      </c>
      <c r="Q234" s="171">
        <f t="shared" si="66"/>
        <v>0</v>
      </c>
      <c r="R234" s="171">
        <f t="shared" si="67"/>
        <v>0</v>
      </c>
      <c r="S234" s="171">
        <f t="shared" si="69"/>
        <v>0</v>
      </c>
      <c r="T234" s="171">
        <f t="shared" si="70"/>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8"/>
        <v/>
      </c>
      <c r="M235" s="169" t="str">
        <f t="shared" si="63"/>
        <v/>
      </c>
      <c r="N235" s="170">
        <f>'Proje ve Personel Bilgileri'!F160</f>
        <v>0</v>
      </c>
      <c r="O235" s="171">
        <f t="shared" si="64"/>
        <v>0</v>
      </c>
      <c r="P235" s="171">
        <f t="shared" si="65"/>
        <v>0</v>
      </c>
      <c r="Q235" s="171">
        <f t="shared" si="66"/>
        <v>0</v>
      </c>
      <c r="R235" s="171">
        <f t="shared" si="67"/>
        <v>0</v>
      </c>
      <c r="S235" s="171">
        <f t="shared" si="69"/>
        <v>0</v>
      </c>
      <c r="T235" s="171">
        <f t="shared" si="70"/>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8"/>
        <v/>
      </c>
      <c r="M236" s="169" t="str">
        <f t="shared" si="63"/>
        <v/>
      </c>
      <c r="N236" s="170">
        <f>'Proje ve Personel Bilgileri'!F161</f>
        <v>0</v>
      </c>
      <c r="O236" s="171">
        <f t="shared" si="64"/>
        <v>0</v>
      </c>
      <c r="P236" s="171">
        <f t="shared" si="65"/>
        <v>0</v>
      </c>
      <c r="Q236" s="171">
        <f t="shared" si="66"/>
        <v>0</v>
      </c>
      <c r="R236" s="171">
        <f t="shared" si="67"/>
        <v>0</v>
      </c>
      <c r="S236" s="171">
        <f t="shared" si="69"/>
        <v>0</v>
      </c>
      <c r="T236" s="171">
        <f t="shared" si="70"/>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8"/>
        <v/>
      </c>
      <c r="M237" s="169" t="str">
        <f t="shared" si="63"/>
        <v/>
      </c>
      <c r="N237" s="170">
        <f>'Proje ve Personel Bilgileri'!F162</f>
        <v>0</v>
      </c>
      <c r="O237" s="171">
        <f t="shared" si="64"/>
        <v>0</v>
      </c>
      <c r="P237" s="171">
        <f t="shared" si="65"/>
        <v>0</v>
      </c>
      <c r="Q237" s="171">
        <f t="shared" si="66"/>
        <v>0</v>
      </c>
      <c r="R237" s="171">
        <f t="shared" si="67"/>
        <v>0</v>
      </c>
      <c r="S237" s="171">
        <f t="shared" si="69"/>
        <v>0</v>
      </c>
      <c r="T237" s="171">
        <f t="shared" si="70"/>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8"/>
        <v/>
      </c>
      <c r="M238" s="169" t="str">
        <f t="shared" si="63"/>
        <v/>
      </c>
      <c r="N238" s="170">
        <f>'Proje ve Personel Bilgileri'!F163</f>
        <v>0</v>
      </c>
      <c r="O238" s="171">
        <f t="shared" si="64"/>
        <v>0</v>
      </c>
      <c r="P238" s="171">
        <f t="shared" si="65"/>
        <v>0</v>
      </c>
      <c r="Q238" s="171">
        <f t="shared" si="66"/>
        <v>0</v>
      </c>
      <c r="R238" s="171">
        <f t="shared" si="67"/>
        <v>0</v>
      </c>
      <c r="S238" s="171">
        <f t="shared" si="69"/>
        <v>0</v>
      </c>
      <c r="T238" s="171">
        <f t="shared" si="70"/>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8"/>
        <v/>
      </c>
      <c r="M239" s="169" t="str">
        <f t="shared" si="63"/>
        <v/>
      </c>
      <c r="N239" s="170">
        <f>'Proje ve Personel Bilgileri'!F164</f>
        <v>0</v>
      </c>
      <c r="O239" s="171">
        <f t="shared" si="64"/>
        <v>0</v>
      </c>
      <c r="P239" s="171">
        <f t="shared" si="65"/>
        <v>0</v>
      </c>
      <c r="Q239" s="171">
        <f t="shared" si="66"/>
        <v>0</v>
      </c>
      <c r="R239" s="171">
        <f t="shared" si="67"/>
        <v>0</v>
      </c>
      <c r="S239" s="171">
        <f t="shared" si="69"/>
        <v>0</v>
      </c>
      <c r="T239" s="171">
        <f t="shared" si="70"/>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8"/>
        <v/>
      </c>
      <c r="M240" s="169" t="str">
        <f t="shared" si="63"/>
        <v/>
      </c>
      <c r="N240" s="170">
        <f>'Proje ve Personel Bilgileri'!F165</f>
        <v>0</v>
      </c>
      <c r="O240" s="171">
        <f t="shared" si="64"/>
        <v>0</v>
      </c>
      <c r="P240" s="171">
        <f t="shared" si="65"/>
        <v>0</v>
      </c>
      <c r="Q240" s="171">
        <f t="shared" si="66"/>
        <v>0</v>
      </c>
      <c r="R240" s="171">
        <f t="shared" si="67"/>
        <v>0</v>
      </c>
      <c r="S240" s="171">
        <f t="shared" si="69"/>
        <v>0</v>
      </c>
      <c r="T240" s="171">
        <f t="shared" si="70"/>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8"/>
        <v/>
      </c>
      <c r="M241" s="169" t="str">
        <f t="shared" si="63"/>
        <v/>
      </c>
      <c r="N241" s="170">
        <f>'Proje ve Personel Bilgileri'!F166</f>
        <v>0</v>
      </c>
      <c r="O241" s="171">
        <f t="shared" si="64"/>
        <v>0</v>
      </c>
      <c r="P241" s="171">
        <f t="shared" si="65"/>
        <v>0</v>
      </c>
      <c r="Q241" s="171">
        <f t="shared" si="66"/>
        <v>0</v>
      </c>
      <c r="R241" s="171">
        <f t="shared" si="67"/>
        <v>0</v>
      </c>
      <c r="S241" s="171">
        <f t="shared" si="69"/>
        <v>0</v>
      </c>
      <c r="T241" s="171">
        <f t="shared" si="70"/>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8"/>
        <v/>
      </c>
      <c r="M242" s="169" t="str">
        <f t="shared" si="63"/>
        <v/>
      </c>
      <c r="N242" s="170">
        <f>'Proje ve Personel Bilgileri'!F167</f>
        <v>0</v>
      </c>
      <c r="O242" s="171">
        <f t="shared" si="64"/>
        <v>0</v>
      </c>
      <c r="P242" s="171">
        <f t="shared" si="65"/>
        <v>0</v>
      </c>
      <c r="Q242" s="171">
        <f t="shared" si="66"/>
        <v>0</v>
      </c>
      <c r="R242" s="171">
        <f t="shared" si="67"/>
        <v>0</v>
      </c>
      <c r="S242" s="171">
        <f t="shared" si="69"/>
        <v>0</v>
      </c>
      <c r="T242" s="171">
        <f t="shared" si="70"/>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8"/>
        <v/>
      </c>
      <c r="M243" s="169" t="str">
        <f t="shared" si="63"/>
        <v/>
      </c>
      <c r="N243" s="170">
        <f>'Proje ve Personel Bilgileri'!F168</f>
        <v>0</v>
      </c>
      <c r="O243" s="171">
        <f t="shared" si="64"/>
        <v>0</v>
      </c>
      <c r="P243" s="171">
        <f t="shared" si="65"/>
        <v>0</v>
      </c>
      <c r="Q243" s="171">
        <f t="shared" si="66"/>
        <v>0</v>
      </c>
      <c r="R243" s="171">
        <f t="shared" si="67"/>
        <v>0</v>
      </c>
      <c r="S243" s="171">
        <f t="shared" si="69"/>
        <v>0</v>
      </c>
      <c r="T243" s="171">
        <f t="shared" si="70"/>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8"/>
        <v/>
      </c>
      <c r="M244" s="169" t="str">
        <f t="shared" si="63"/>
        <v/>
      </c>
      <c r="N244" s="170">
        <f>'Proje ve Personel Bilgileri'!F169</f>
        <v>0</v>
      </c>
      <c r="O244" s="171">
        <f t="shared" si="64"/>
        <v>0</v>
      </c>
      <c r="P244" s="171">
        <f t="shared" si="65"/>
        <v>0</v>
      </c>
      <c r="Q244" s="171">
        <f t="shared" si="66"/>
        <v>0</v>
      </c>
      <c r="R244" s="171">
        <f t="shared" si="67"/>
        <v>0</v>
      </c>
      <c r="S244" s="171">
        <f t="shared" si="69"/>
        <v>0</v>
      </c>
      <c r="T244" s="171">
        <f t="shared" si="70"/>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8"/>
        <v/>
      </c>
      <c r="M245" s="169" t="str">
        <f t="shared" si="63"/>
        <v/>
      </c>
      <c r="N245" s="170">
        <f>'Proje ve Personel Bilgileri'!F170</f>
        <v>0</v>
      </c>
      <c r="O245" s="171">
        <f t="shared" si="64"/>
        <v>0</v>
      </c>
      <c r="P245" s="171">
        <f t="shared" si="65"/>
        <v>0</v>
      </c>
      <c r="Q245" s="171">
        <f t="shared" si="66"/>
        <v>0</v>
      </c>
      <c r="R245" s="171">
        <f t="shared" si="67"/>
        <v>0</v>
      </c>
      <c r="S245" s="171">
        <f t="shared" si="69"/>
        <v>0</v>
      </c>
      <c r="T245" s="171">
        <f t="shared" si="70"/>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8"/>
        <v/>
      </c>
      <c r="M246" s="169" t="str">
        <f t="shared" si="63"/>
        <v/>
      </c>
      <c r="N246" s="170">
        <f>'Proje ve Personel Bilgileri'!F171</f>
        <v>0</v>
      </c>
      <c r="O246" s="171">
        <f t="shared" si="64"/>
        <v>0</v>
      </c>
      <c r="P246" s="171">
        <f t="shared" si="65"/>
        <v>0</v>
      </c>
      <c r="Q246" s="171">
        <f t="shared" si="66"/>
        <v>0</v>
      </c>
      <c r="R246" s="171">
        <f t="shared" si="67"/>
        <v>0</v>
      </c>
      <c r="S246" s="171">
        <f t="shared" si="69"/>
        <v>0</v>
      </c>
      <c r="T246" s="171">
        <f t="shared" si="70"/>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8"/>
        <v/>
      </c>
      <c r="M247" s="169" t="str">
        <f t="shared" si="63"/>
        <v/>
      </c>
      <c r="N247" s="170">
        <f>'Proje ve Personel Bilgileri'!F172</f>
        <v>0</v>
      </c>
      <c r="O247" s="171">
        <f t="shared" si="64"/>
        <v>0</v>
      </c>
      <c r="P247" s="171">
        <f t="shared" si="65"/>
        <v>0</v>
      </c>
      <c r="Q247" s="171">
        <f t="shared" si="66"/>
        <v>0</v>
      </c>
      <c r="R247" s="171">
        <f t="shared" si="67"/>
        <v>0</v>
      </c>
      <c r="S247" s="171">
        <f t="shared" si="69"/>
        <v>0</v>
      </c>
      <c r="T247" s="171">
        <f t="shared" si="70"/>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8"/>
        <v/>
      </c>
      <c r="M248" s="169" t="str">
        <f t="shared" si="63"/>
        <v/>
      </c>
      <c r="N248" s="170">
        <f>'Proje ve Personel Bilgileri'!F173</f>
        <v>0</v>
      </c>
      <c r="O248" s="171">
        <f t="shared" si="64"/>
        <v>0</v>
      </c>
      <c r="P248" s="171">
        <f t="shared" si="65"/>
        <v>0</v>
      </c>
      <c r="Q248" s="171">
        <f t="shared" si="66"/>
        <v>0</v>
      </c>
      <c r="R248" s="171">
        <f t="shared" si="67"/>
        <v>0</v>
      </c>
      <c r="S248" s="171">
        <f t="shared" si="69"/>
        <v>0</v>
      </c>
      <c r="T248" s="171">
        <f t="shared" si="70"/>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8"/>
        <v/>
      </c>
      <c r="M249" s="169" t="str">
        <f t="shared" si="63"/>
        <v/>
      </c>
      <c r="N249" s="170">
        <f>'Proje ve Personel Bilgileri'!F174</f>
        <v>0</v>
      </c>
      <c r="O249" s="171">
        <f t="shared" si="64"/>
        <v>0</v>
      </c>
      <c r="P249" s="171">
        <f t="shared" si="65"/>
        <v>0</v>
      </c>
      <c r="Q249" s="171">
        <f t="shared" si="66"/>
        <v>0</v>
      </c>
      <c r="R249" s="171">
        <f t="shared" si="67"/>
        <v>0</v>
      </c>
      <c r="S249" s="171">
        <f t="shared" si="69"/>
        <v>0</v>
      </c>
      <c r="T249" s="171">
        <f t="shared" si="70"/>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8"/>
        <v/>
      </c>
      <c r="M250" s="169" t="str">
        <f t="shared" si="63"/>
        <v/>
      </c>
      <c r="N250" s="170">
        <f>'Proje ve Personel Bilgileri'!F175</f>
        <v>0</v>
      </c>
      <c r="O250" s="171">
        <f t="shared" si="64"/>
        <v>0</v>
      </c>
      <c r="P250" s="171">
        <f t="shared" si="65"/>
        <v>0</v>
      </c>
      <c r="Q250" s="171">
        <f t="shared" si="66"/>
        <v>0</v>
      </c>
      <c r="R250" s="171">
        <f t="shared" si="67"/>
        <v>0</v>
      </c>
      <c r="S250" s="171">
        <f t="shared" si="69"/>
        <v>0</v>
      </c>
      <c r="T250" s="171">
        <f t="shared" si="70"/>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8"/>
        <v/>
      </c>
      <c r="M251" s="169" t="str">
        <f t="shared" si="63"/>
        <v/>
      </c>
      <c r="N251" s="170">
        <f>'Proje ve Personel Bilgileri'!F176</f>
        <v>0</v>
      </c>
      <c r="O251" s="171">
        <f t="shared" si="64"/>
        <v>0</v>
      </c>
      <c r="P251" s="171">
        <f t="shared" si="65"/>
        <v>0</v>
      </c>
      <c r="Q251" s="171">
        <f t="shared" si="66"/>
        <v>0</v>
      </c>
      <c r="R251" s="171">
        <f t="shared" si="67"/>
        <v>0</v>
      </c>
      <c r="S251" s="171">
        <f t="shared" si="69"/>
        <v>0</v>
      </c>
      <c r="T251" s="171">
        <f t="shared" si="70"/>
        <v>0</v>
      </c>
      <c r="U251" s="143">
        <f>IF(COUNTA(C232:K251)&gt;0,1,0)</f>
        <v>0</v>
      </c>
    </row>
    <row r="252" spans="1:21" s="75" customFormat="1" ht="29.25" customHeight="1" thickBot="1" x14ac:dyDescent="0.3">
      <c r="A252" s="472" t="s">
        <v>35</v>
      </c>
      <c r="B252" s="473"/>
      <c r="C252" s="176" t="str">
        <f t="shared" ref="C252:J252" si="71">IF($L$252&gt;0,SUM(C232:C251),"")</f>
        <v/>
      </c>
      <c r="D252" s="177" t="str">
        <f t="shared" si="71"/>
        <v/>
      </c>
      <c r="E252" s="177" t="str">
        <f t="shared" si="71"/>
        <v/>
      </c>
      <c r="F252" s="177" t="str">
        <f t="shared" si="71"/>
        <v/>
      </c>
      <c r="G252" s="177" t="str">
        <f t="shared" si="71"/>
        <v/>
      </c>
      <c r="H252" s="177" t="str">
        <f t="shared" si="71"/>
        <v/>
      </c>
      <c r="I252" s="177" t="str">
        <f t="shared" si="71"/>
        <v/>
      </c>
      <c r="J252" s="177" t="str">
        <f t="shared" si="71"/>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46091</v>
      </c>
      <c r="C255" s="468" t="s">
        <v>33</v>
      </c>
      <c r="D255" s="468"/>
      <c r="E255" s="330" t="s">
        <v>159</v>
      </c>
      <c r="F255" s="332" t="str">
        <f>IF(kurulusyetkilisi&gt;0,kurulusyetkilisi,"")</f>
        <v/>
      </c>
      <c r="G255" s="230"/>
      <c r="H255" s="229"/>
      <c r="I255" s="229"/>
      <c r="J255" s="229"/>
    </row>
    <row r="256" spans="1:21" ht="19.5" x14ac:dyDescent="0.3">
      <c r="A256" s="232"/>
      <c r="B256" s="232"/>
      <c r="C256" s="468" t="s">
        <v>34</v>
      </c>
      <c r="D256" s="468"/>
      <c r="E256" s="469"/>
      <c r="F256" s="469"/>
      <c r="G256" s="469"/>
      <c r="H256" s="61"/>
      <c r="I256" s="61"/>
      <c r="J256" s="61"/>
    </row>
    <row r="257" spans="1:20" ht="15.75" x14ac:dyDescent="0.25">
      <c r="A257" s="470" t="s">
        <v>22</v>
      </c>
      <c r="B257" s="470"/>
      <c r="C257" s="470"/>
      <c r="D257" s="470"/>
      <c r="E257" s="470"/>
      <c r="F257" s="470"/>
      <c r="G257" s="470"/>
      <c r="H257" s="470"/>
      <c r="I257" s="470"/>
      <c r="J257" s="470"/>
      <c r="K257" s="470"/>
      <c r="L257" s="470"/>
      <c r="M257" s="93"/>
      <c r="N257" s="77"/>
      <c r="O257" s="184"/>
    </row>
    <row r="258" spans="1:20" x14ac:dyDescent="0.25">
      <c r="A258" s="474" t="str">
        <f>IF(YilDonem&lt;&gt;"",CONCATENATE(YilDonem," dönemi"),"")</f>
        <v/>
      </c>
      <c r="B258" s="474"/>
      <c r="C258" s="474"/>
      <c r="D258" s="474"/>
      <c r="E258" s="474"/>
      <c r="F258" s="474"/>
      <c r="G258" s="474"/>
      <c r="H258" s="474"/>
      <c r="I258" s="474"/>
      <c r="J258" s="474"/>
      <c r="K258" s="474"/>
      <c r="L258" s="474"/>
    </row>
    <row r="259" spans="1:20" ht="15.75" thickBot="1" x14ac:dyDescent="0.3">
      <c r="B259" s="52"/>
      <c r="C259" s="52"/>
      <c r="D259" s="52"/>
      <c r="E259" s="488" t="str">
        <f>IF(YilDonem&lt;&gt;"",CONCATENATE(IF(Dönem=1,"OCAK",IF(Dönem=2,"TEMMUZ","")),"  ayına aittir."),"")</f>
        <v/>
      </c>
      <c r="F259" s="488"/>
      <c r="G259" s="488"/>
      <c r="H259" s="488"/>
      <c r="I259" s="52"/>
      <c r="J259" s="52"/>
      <c r="K259" s="52"/>
      <c r="L259" s="320" t="s">
        <v>30</v>
      </c>
    </row>
    <row r="260" spans="1:20" ht="31.7" customHeight="1" thickBot="1" x14ac:dyDescent="0.3">
      <c r="A260" s="324" t="s">
        <v>167</v>
      </c>
      <c r="B260" s="475" t="str">
        <f>IF(ProjeNo&gt;0,ProjeNo,"")</f>
        <v/>
      </c>
      <c r="C260" s="476"/>
      <c r="D260" s="476"/>
      <c r="E260" s="476"/>
      <c r="F260" s="476"/>
      <c r="G260" s="476"/>
      <c r="H260" s="476"/>
      <c r="I260" s="476"/>
      <c r="J260" s="476"/>
      <c r="K260" s="476"/>
      <c r="L260" s="477"/>
    </row>
    <row r="261" spans="1:20" ht="31.7" customHeight="1" thickBot="1" x14ac:dyDescent="0.3">
      <c r="A261" s="325" t="s">
        <v>168</v>
      </c>
      <c r="B261" s="478" t="str">
        <f>IF(ProjeAdi&gt;0,ProjeAdi,"")</f>
        <v/>
      </c>
      <c r="C261" s="479"/>
      <c r="D261" s="479"/>
      <c r="E261" s="479"/>
      <c r="F261" s="479"/>
      <c r="G261" s="479"/>
      <c r="H261" s="479"/>
      <c r="I261" s="479"/>
      <c r="J261" s="479"/>
      <c r="K261" s="479"/>
      <c r="L261" s="480"/>
    </row>
    <row r="262" spans="1:20" ht="31.7" customHeight="1" thickBot="1" x14ac:dyDescent="0.3">
      <c r="A262" s="481" t="s">
        <v>3</v>
      </c>
      <c r="B262" s="481" t="s">
        <v>4</v>
      </c>
      <c r="C262" s="481" t="s">
        <v>23</v>
      </c>
      <c r="D262" s="481" t="s">
        <v>125</v>
      </c>
      <c r="E262" s="481" t="s">
        <v>24</v>
      </c>
      <c r="F262" s="481" t="s">
        <v>27</v>
      </c>
      <c r="G262" s="483" t="s">
        <v>25</v>
      </c>
      <c r="H262" s="485" t="s">
        <v>151</v>
      </c>
      <c r="I262" s="486"/>
      <c r="J262" s="486"/>
      <c r="K262" s="487"/>
      <c r="L262" s="481" t="s">
        <v>26</v>
      </c>
      <c r="O262" s="471" t="s">
        <v>31</v>
      </c>
      <c r="P262" s="471"/>
      <c r="Q262" s="471" t="s">
        <v>37</v>
      </c>
      <c r="R262" s="471"/>
      <c r="S262" s="471" t="s">
        <v>38</v>
      </c>
      <c r="T262" s="471"/>
    </row>
    <row r="263" spans="1:20" s="95" customFormat="1" ht="90.75" thickBot="1" x14ac:dyDescent="0.3">
      <c r="A263" s="482"/>
      <c r="B263" s="482"/>
      <c r="C263" s="482"/>
      <c r="D263" s="482"/>
      <c r="E263" s="482"/>
      <c r="F263" s="482"/>
      <c r="G263" s="484"/>
      <c r="H263" s="321" t="s">
        <v>122</v>
      </c>
      <c r="I263" s="321" t="s">
        <v>153</v>
      </c>
      <c r="J263" s="321" t="s">
        <v>161</v>
      </c>
      <c r="K263" s="321" t="s">
        <v>162</v>
      </c>
      <c r="L263" s="482"/>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72">IF(OR(F264&gt;S264,G264&gt;T264),"Toplam maliyetin hesaplanabilmesi için SGK işveren payı ve işsizlik sigortası işveren payının tavan değerleri aşmaması gerekmektedir.","")</f>
        <v/>
      </c>
      <c r="N264" s="170">
        <f>'Proje ve Personel Bilgileri'!F177</f>
        <v>0</v>
      </c>
      <c r="O264" s="171">
        <f t="shared" ref="O264:O283" si="73">IFERROR(IF(N264="EVET",VLOOKUP(YilDonem,SGKTAVAN,2,0)*0.2475,VLOOKUP(YilDonem,SGKTAVAN,2,0)*0.2175),0)</f>
        <v>0</v>
      </c>
      <c r="P264" s="171">
        <f t="shared" ref="P264:P283" si="74">IFERROR(IF(N264="EVET",0,VLOOKUP(YilDonem,SGKTAVAN,2,0)*0.02),0)</f>
        <v>0</v>
      </c>
      <c r="Q264" s="171">
        <f t="shared" ref="Q264:Q283" si="75">IF(N264="EVET",(D264+E264)*0.2475,(D264+E264)*0.2175)</f>
        <v>0</v>
      </c>
      <c r="R264" s="171">
        <f t="shared" ref="R264:R283" si="76">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77">IF(B265&lt;&gt;"",IF(OR(F265&gt;S265,G265&gt;T265),0,D265+E265+F265+G265-H265-I265-J265-K265),"")</f>
        <v/>
      </c>
      <c r="M265" s="169" t="str">
        <f t="shared" si="72"/>
        <v/>
      </c>
      <c r="N265" s="170">
        <f>'Proje ve Personel Bilgileri'!F178</f>
        <v>0</v>
      </c>
      <c r="O265" s="171">
        <f t="shared" si="73"/>
        <v>0</v>
      </c>
      <c r="P265" s="171">
        <f t="shared" si="74"/>
        <v>0</v>
      </c>
      <c r="Q265" s="171">
        <f t="shared" si="75"/>
        <v>0</v>
      </c>
      <c r="R265" s="171">
        <f t="shared" si="76"/>
        <v>0</v>
      </c>
      <c r="S265" s="171">
        <f t="shared" ref="S265:S283" si="78">IF(ISERROR(ROUNDUP(MIN(O265,Q265),0)),0,ROUNDUP(MIN(O265,Q265),0))</f>
        <v>0</v>
      </c>
      <c r="T265" s="171">
        <f t="shared" ref="T265:T283" si="79">IF(ISERROR(ROUNDUP(MIN(P265,R265),0)),0,ROUNDUP(MIN(P265,R265),0))</f>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77"/>
        <v/>
      </c>
      <c r="M266" s="169" t="str">
        <f t="shared" si="72"/>
        <v/>
      </c>
      <c r="N266" s="170">
        <f>'Proje ve Personel Bilgileri'!F179</f>
        <v>0</v>
      </c>
      <c r="O266" s="171">
        <f t="shared" si="73"/>
        <v>0</v>
      </c>
      <c r="P266" s="171">
        <f t="shared" si="74"/>
        <v>0</v>
      </c>
      <c r="Q266" s="171">
        <f t="shared" si="75"/>
        <v>0</v>
      </c>
      <c r="R266" s="171">
        <f t="shared" si="76"/>
        <v>0</v>
      </c>
      <c r="S266" s="171">
        <f t="shared" si="78"/>
        <v>0</v>
      </c>
      <c r="T266" s="171">
        <f t="shared" si="79"/>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77"/>
        <v/>
      </c>
      <c r="M267" s="169" t="str">
        <f t="shared" si="72"/>
        <v/>
      </c>
      <c r="N267" s="170">
        <f>'Proje ve Personel Bilgileri'!F180</f>
        <v>0</v>
      </c>
      <c r="O267" s="171">
        <f t="shared" si="73"/>
        <v>0</v>
      </c>
      <c r="P267" s="171">
        <f t="shared" si="74"/>
        <v>0</v>
      </c>
      <c r="Q267" s="171">
        <f t="shared" si="75"/>
        <v>0</v>
      </c>
      <c r="R267" s="171">
        <f t="shared" si="76"/>
        <v>0</v>
      </c>
      <c r="S267" s="171">
        <f t="shared" si="78"/>
        <v>0</v>
      </c>
      <c r="T267" s="171">
        <f t="shared" si="79"/>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77"/>
        <v/>
      </c>
      <c r="M268" s="169" t="str">
        <f t="shared" si="72"/>
        <v/>
      </c>
      <c r="N268" s="170">
        <f>'Proje ve Personel Bilgileri'!F181</f>
        <v>0</v>
      </c>
      <c r="O268" s="171">
        <f t="shared" si="73"/>
        <v>0</v>
      </c>
      <c r="P268" s="171">
        <f t="shared" si="74"/>
        <v>0</v>
      </c>
      <c r="Q268" s="171">
        <f t="shared" si="75"/>
        <v>0</v>
      </c>
      <c r="R268" s="171">
        <f t="shared" si="76"/>
        <v>0</v>
      </c>
      <c r="S268" s="171">
        <f t="shared" si="78"/>
        <v>0</v>
      </c>
      <c r="T268" s="171">
        <f t="shared" si="79"/>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77"/>
        <v/>
      </c>
      <c r="M269" s="169" t="str">
        <f t="shared" si="72"/>
        <v/>
      </c>
      <c r="N269" s="170">
        <f>'Proje ve Personel Bilgileri'!F182</f>
        <v>0</v>
      </c>
      <c r="O269" s="171">
        <f t="shared" si="73"/>
        <v>0</v>
      </c>
      <c r="P269" s="171">
        <f t="shared" si="74"/>
        <v>0</v>
      </c>
      <c r="Q269" s="171">
        <f t="shared" si="75"/>
        <v>0</v>
      </c>
      <c r="R269" s="171">
        <f t="shared" si="76"/>
        <v>0</v>
      </c>
      <c r="S269" s="171">
        <f t="shared" si="78"/>
        <v>0</v>
      </c>
      <c r="T269" s="171">
        <f t="shared" si="79"/>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77"/>
        <v/>
      </c>
      <c r="M270" s="169" t="str">
        <f t="shared" si="72"/>
        <v/>
      </c>
      <c r="N270" s="170">
        <f>'Proje ve Personel Bilgileri'!F183</f>
        <v>0</v>
      </c>
      <c r="O270" s="171">
        <f t="shared" si="73"/>
        <v>0</v>
      </c>
      <c r="P270" s="171">
        <f t="shared" si="74"/>
        <v>0</v>
      </c>
      <c r="Q270" s="171">
        <f t="shared" si="75"/>
        <v>0</v>
      </c>
      <c r="R270" s="171">
        <f t="shared" si="76"/>
        <v>0</v>
      </c>
      <c r="S270" s="171">
        <f t="shared" si="78"/>
        <v>0</v>
      </c>
      <c r="T270" s="171">
        <f t="shared" si="79"/>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77"/>
        <v/>
      </c>
      <c r="M271" s="169" t="str">
        <f t="shared" si="72"/>
        <v/>
      </c>
      <c r="N271" s="170">
        <f>'Proje ve Personel Bilgileri'!F184</f>
        <v>0</v>
      </c>
      <c r="O271" s="171">
        <f t="shared" si="73"/>
        <v>0</v>
      </c>
      <c r="P271" s="171">
        <f t="shared" si="74"/>
        <v>0</v>
      </c>
      <c r="Q271" s="171">
        <f t="shared" si="75"/>
        <v>0</v>
      </c>
      <c r="R271" s="171">
        <f t="shared" si="76"/>
        <v>0</v>
      </c>
      <c r="S271" s="171">
        <f t="shared" si="78"/>
        <v>0</v>
      </c>
      <c r="T271" s="171">
        <f t="shared" si="79"/>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77"/>
        <v/>
      </c>
      <c r="M272" s="169" t="str">
        <f t="shared" si="72"/>
        <v/>
      </c>
      <c r="N272" s="170">
        <f>'Proje ve Personel Bilgileri'!F185</f>
        <v>0</v>
      </c>
      <c r="O272" s="171">
        <f t="shared" si="73"/>
        <v>0</v>
      </c>
      <c r="P272" s="171">
        <f t="shared" si="74"/>
        <v>0</v>
      </c>
      <c r="Q272" s="171">
        <f t="shared" si="75"/>
        <v>0</v>
      </c>
      <c r="R272" s="171">
        <f t="shared" si="76"/>
        <v>0</v>
      </c>
      <c r="S272" s="171">
        <f t="shared" si="78"/>
        <v>0</v>
      </c>
      <c r="T272" s="171">
        <f t="shared" si="79"/>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77"/>
        <v/>
      </c>
      <c r="M273" s="169" t="str">
        <f t="shared" si="72"/>
        <v/>
      </c>
      <c r="N273" s="170">
        <f>'Proje ve Personel Bilgileri'!F186</f>
        <v>0</v>
      </c>
      <c r="O273" s="171">
        <f t="shared" si="73"/>
        <v>0</v>
      </c>
      <c r="P273" s="171">
        <f t="shared" si="74"/>
        <v>0</v>
      </c>
      <c r="Q273" s="171">
        <f t="shared" si="75"/>
        <v>0</v>
      </c>
      <c r="R273" s="171">
        <f t="shared" si="76"/>
        <v>0</v>
      </c>
      <c r="S273" s="171">
        <f t="shared" si="78"/>
        <v>0</v>
      </c>
      <c r="T273" s="171">
        <f t="shared" si="79"/>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77"/>
        <v/>
      </c>
      <c r="M274" s="169" t="str">
        <f t="shared" si="72"/>
        <v/>
      </c>
      <c r="N274" s="170">
        <f>'Proje ve Personel Bilgileri'!F187</f>
        <v>0</v>
      </c>
      <c r="O274" s="171">
        <f t="shared" si="73"/>
        <v>0</v>
      </c>
      <c r="P274" s="171">
        <f t="shared" si="74"/>
        <v>0</v>
      </c>
      <c r="Q274" s="171">
        <f t="shared" si="75"/>
        <v>0</v>
      </c>
      <c r="R274" s="171">
        <f t="shared" si="76"/>
        <v>0</v>
      </c>
      <c r="S274" s="171">
        <f t="shared" si="78"/>
        <v>0</v>
      </c>
      <c r="T274" s="171">
        <f t="shared" si="79"/>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77"/>
        <v/>
      </c>
      <c r="M275" s="169" t="str">
        <f t="shared" si="72"/>
        <v/>
      </c>
      <c r="N275" s="170">
        <f>'Proje ve Personel Bilgileri'!F188</f>
        <v>0</v>
      </c>
      <c r="O275" s="171">
        <f t="shared" si="73"/>
        <v>0</v>
      </c>
      <c r="P275" s="171">
        <f t="shared" si="74"/>
        <v>0</v>
      </c>
      <c r="Q275" s="171">
        <f t="shared" si="75"/>
        <v>0</v>
      </c>
      <c r="R275" s="171">
        <f t="shared" si="76"/>
        <v>0</v>
      </c>
      <c r="S275" s="171">
        <f t="shared" si="78"/>
        <v>0</v>
      </c>
      <c r="T275" s="171">
        <f t="shared" si="79"/>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77"/>
        <v/>
      </c>
      <c r="M276" s="169" t="str">
        <f t="shared" si="72"/>
        <v/>
      </c>
      <c r="N276" s="170">
        <f>'Proje ve Personel Bilgileri'!F189</f>
        <v>0</v>
      </c>
      <c r="O276" s="171">
        <f t="shared" si="73"/>
        <v>0</v>
      </c>
      <c r="P276" s="171">
        <f t="shared" si="74"/>
        <v>0</v>
      </c>
      <c r="Q276" s="171">
        <f t="shared" si="75"/>
        <v>0</v>
      </c>
      <c r="R276" s="171">
        <f t="shared" si="76"/>
        <v>0</v>
      </c>
      <c r="S276" s="171">
        <f t="shared" si="78"/>
        <v>0</v>
      </c>
      <c r="T276" s="171">
        <f t="shared" si="79"/>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77"/>
        <v/>
      </c>
      <c r="M277" s="169" t="str">
        <f t="shared" si="72"/>
        <v/>
      </c>
      <c r="N277" s="170">
        <f>'Proje ve Personel Bilgileri'!F190</f>
        <v>0</v>
      </c>
      <c r="O277" s="171">
        <f t="shared" si="73"/>
        <v>0</v>
      </c>
      <c r="P277" s="171">
        <f t="shared" si="74"/>
        <v>0</v>
      </c>
      <c r="Q277" s="171">
        <f t="shared" si="75"/>
        <v>0</v>
      </c>
      <c r="R277" s="171">
        <f t="shared" si="76"/>
        <v>0</v>
      </c>
      <c r="S277" s="171">
        <f t="shared" si="78"/>
        <v>0</v>
      </c>
      <c r="T277" s="171">
        <f t="shared" si="79"/>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77"/>
        <v/>
      </c>
      <c r="M278" s="169" t="str">
        <f t="shared" si="72"/>
        <v/>
      </c>
      <c r="N278" s="170">
        <f>'Proje ve Personel Bilgileri'!F191</f>
        <v>0</v>
      </c>
      <c r="O278" s="171">
        <f t="shared" si="73"/>
        <v>0</v>
      </c>
      <c r="P278" s="171">
        <f t="shared" si="74"/>
        <v>0</v>
      </c>
      <c r="Q278" s="171">
        <f t="shared" si="75"/>
        <v>0</v>
      </c>
      <c r="R278" s="171">
        <f t="shared" si="76"/>
        <v>0</v>
      </c>
      <c r="S278" s="171">
        <f t="shared" si="78"/>
        <v>0</v>
      </c>
      <c r="T278" s="171">
        <f t="shared" si="79"/>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77"/>
        <v/>
      </c>
      <c r="M279" s="169" t="str">
        <f t="shared" si="72"/>
        <v/>
      </c>
      <c r="N279" s="170">
        <f>'Proje ve Personel Bilgileri'!F192</f>
        <v>0</v>
      </c>
      <c r="O279" s="171">
        <f t="shared" si="73"/>
        <v>0</v>
      </c>
      <c r="P279" s="171">
        <f t="shared" si="74"/>
        <v>0</v>
      </c>
      <c r="Q279" s="171">
        <f t="shared" si="75"/>
        <v>0</v>
      </c>
      <c r="R279" s="171">
        <f t="shared" si="76"/>
        <v>0</v>
      </c>
      <c r="S279" s="171">
        <f t="shared" si="78"/>
        <v>0</v>
      </c>
      <c r="T279" s="171">
        <f t="shared" si="79"/>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77"/>
        <v/>
      </c>
      <c r="M280" s="169" t="str">
        <f t="shared" si="72"/>
        <v/>
      </c>
      <c r="N280" s="170">
        <f>'Proje ve Personel Bilgileri'!F193</f>
        <v>0</v>
      </c>
      <c r="O280" s="171">
        <f t="shared" si="73"/>
        <v>0</v>
      </c>
      <c r="P280" s="171">
        <f t="shared" si="74"/>
        <v>0</v>
      </c>
      <c r="Q280" s="171">
        <f t="shared" si="75"/>
        <v>0</v>
      </c>
      <c r="R280" s="171">
        <f t="shared" si="76"/>
        <v>0</v>
      </c>
      <c r="S280" s="171">
        <f t="shared" si="78"/>
        <v>0</v>
      </c>
      <c r="T280" s="171">
        <f t="shared" si="79"/>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77"/>
        <v/>
      </c>
      <c r="M281" s="169" t="str">
        <f t="shared" si="72"/>
        <v/>
      </c>
      <c r="N281" s="170">
        <f>'Proje ve Personel Bilgileri'!F194</f>
        <v>0</v>
      </c>
      <c r="O281" s="171">
        <f t="shared" si="73"/>
        <v>0</v>
      </c>
      <c r="P281" s="171">
        <f t="shared" si="74"/>
        <v>0</v>
      </c>
      <c r="Q281" s="171">
        <f t="shared" si="75"/>
        <v>0</v>
      </c>
      <c r="R281" s="171">
        <f t="shared" si="76"/>
        <v>0</v>
      </c>
      <c r="S281" s="171">
        <f t="shared" si="78"/>
        <v>0</v>
      </c>
      <c r="T281" s="171">
        <f t="shared" si="79"/>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77"/>
        <v/>
      </c>
      <c r="M282" s="169" t="str">
        <f t="shared" si="72"/>
        <v/>
      </c>
      <c r="N282" s="170">
        <f>'Proje ve Personel Bilgileri'!F195</f>
        <v>0</v>
      </c>
      <c r="O282" s="171">
        <f t="shared" si="73"/>
        <v>0</v>
      </c>
      <c r="P282" s="171">
        <f t="shared" si="74"/>
        <v>0</v>
      </c>
      <c r="Q282" s="171">
        <f t="shared" si="75"/>
        <v>0</v>
      </c>
      <c r="R282" s="171">
        <f t="shared" si="76"/>
        <v>0</v>
      </c>
      <c r="S282" s="171">
        <f t="shared" si="78"/>
        <v>0</v>
      </c>
      <c r="T282" s="171">
        <f t="shared" si="79"/>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77"/>
        <v/>
      </c>
      <c r="M283" s="169" t="str">
        <f t="shared" si="72"/>
        <v/>
      </c>
      <c r="N283" s="170">
        <f>'Proje ve Personel Bilgileri'!F196</f>
        <v>0</v>
      </c>
      <c r="O283" s="171">
        <f t="shared" si="73"/>
        <v>0</v>
      </c>
      <c r="P283" s="171">
        <f t="shared" si="74"/>
        <v>0</v>
      </c>
      <c r="Q283" s="171">
        <f t="shared" si="75"/>
        <v>0</v>
      </c>
      <c r="R283" s="171">
        <f t="shared" si="76"/>
        <v>0</v>
      </c>
      <c r="S283" s="171">
        <f t="shared" si="78"/>
        <v>0</v>
      </c>
      <c r="T283" s="171">
        <f t="shared" si="79"/>
        <v>0</v>
      </c>
      <c r="U283" s="143">
        <f>IF(COUNTA(C264:K283)&gt;0,1,0)</f>
        <v>0</v>
      </c>
    </row>
    <row r="284" spans="1:21" s="75" customFormat="1" ht="29.25" customHeight="1" thickBot="1" x14ac:dyDescent="0.3">
      <c r="A284" s="472" t="s">
        <v>35</v>
      </c>
      <c r="B284" s="473"/>
      <c r="C284" s="176" t="str">
        <f>IF($L$28&gt;0,SUM(C264:C283),"")</f>
        <v/>
      </c>
      <c r="D284" s="177" t="str">
        <f t="shared" ref="D284:J284" si="80">IF($L$284&gt;0,SUM(D264:D283),"")</f>
        <v/>
      </c>
      <c r="E284" s="177" t="str">
        <f t="shared" si="80"/>
        <v/>
      </c>
      <c r="F284" s="177" t="str">
        <f t="shared" si="80"/>
        <v/>
      </c>
      <c r="G284" s="177" t="str">
        <f t="shared" si="80"/>
        <v/>
      </c>
      <c r="H284" s="177" t="str">
        <f t="shared" si="80"/>
        <v/>
      </c>
      <c r="I284" s="177" t="str">
        <f t="shared" si="80"/>
        <v/>
      </c>
      <c r="J284" s="177" t="str">
        <f t="shared" si="80"/>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46091</v>
      </c>
      <c r="C287" s="468" t="s">
        <v>33</v>
      </c>
      <c r="D287" s="468"/>
      <c r="E287" s="330" t="s">
        <v>159</v>
      </c>
      <c r="F287" s="332" t="str">
        <f>IF(kurulusyetkilisi&gt;0,kurulusyetkilisi,"")</f>
        <v/>
      </c>
      <c r="G287" s="230"/>
      <c r="H287" s="229"/>
      <c r="I287" s="229"/>
      <c r="J287" s="229"/>
    </row>
    <row r="288" spans="1:21" ht="19.5" x14ac:dyDescent="0.3">
      <c r="A288" s="232"/>
      <c r="B288" s="232"/>
      <c r="C288" s="468" t="s">
        <v>34</v>
      </c>
      <c r="D288" s="468"/>
      <c r="E288" s="469"/>
      <c r="F288" s="469"/>
      <c r="G288" s="469"/>
      <c r="H288" s="61"/>
      <c r="I288" s="61"/>
      <c r="J288" s="61"/>
    </row>
    <row r="289" spans="1:20" ht="15.75" x14ac:dyDescent="0.25">
      <c r="A289" s="470" t="s">
        <v>22</v>
      </c>
      <c r="B289" s="470"/>
      <c r="C289" s="470"/>
      <c r="D289" s="470"/>
      <c r="E289" s="470"/>
      <c r="F289" s="470"/>
      <c r="G289" s="470"/>
      <c r="H289" s="470"/>
      <c r="I289" s="470"/>
      <c r="J289" s="470"/>
      <c r="K289" s="470"/>
      <c r="L289" s="470"/>
      <c r="M289" s="93"/>
      <c r="N289" s="77"/>
      <c r="O289" s="184"/>
    </row>
    <row r="290" spans="1:20" x14ac:dyDescent="0.25">
      <c r="A290" s="474" t="str">
        <f>IF(YilDonem&lt;&gt;"",CONCATENATE(YilDonem," dönemi"),"")</f>
        <v/>
      </c>
      <c r="B290" s="474"/>
      <c r="C290" s="474"/>
      <c r="D290" s="474"/>
      <c r="E290" s="474"/>
      <c r="F290" s="474"/>
      <c r="G290" s="474"/>
      <c r="H290" s="474"/>
      <c r="I290" s="474"/>
      <c r="J290" s="474"/>
      <c r="K290" s="474"/>
      <c r="L290" s="474"/>
    </row>
    <row r="291" spans="1:20" ht="15.75" thickBot="1" x14ac:dyDescent="0.3">
      <c r="B291" s="52"/>
      <c r="C291" s="52"/>
      <c r="D291" s="52"/>
      <c r="E291" s="488" t="str">
        <f>IF(YilDonem&lt;&gt;"",CONCATENATE(IF(Dönem=1,"OCAK",IF(Dönem=2,"TEMMUZ","")),"  ayına aittir."),"")</f>
        <v/>
      </c>
      <c r="F291" s="488"/>
      <c r="G291" s="488"/>
      <c r="H291" s="488"/>
      <c r="I291" s="52"/>
      <c r="J291" s="52"/>
      <c r="K291" s="52"/>
      <c r="L291" s="320" t="s">
        <v>30</v>
      </c>
    </row>
    <row r="292" spans="1:20" ht="31.7" customHeight="1" thickBot="1" x14ac:dyDescent="0.3">
      <c r="A292" s="324" t="s">
        <v>167</v>
      </c>
      <c r="B292" s="475" t="str">
        <f>IF(ProjeNo&gt;0,ProjeNo,"")</f>
        <v/>
      </c>
      <c r="C292" s="476"/>
      <c r="D292" s="476"/>
      <c r="E292" s="476"/>
      <c r="F292" s="476"/>
      <c r="G292" s="476"/>
      <c r="H292" s="476"/>
      <c r="I292" s="476"/>
      <c r="J292" s="476"/>
      <c r="K292" s="476"/>
      <c r="L292" s="477"/>
    </row>
    <row r="293" spans="1:20" ht="31.7" customHeight="1" thickBot="1" x14ac:dyDescent="0.3">
      <c r="A293" s="325" t="s">
        <v>168</v>
      </c>
      <c r="B293" s="478" t="str">
        <f>IF(ProjeAdi&gt;0,ProjeAdi,"")</f>
        <v/>
      </c>
      <c r="C293" s="479"/>
      <c r="D293" s="479"/>
      <c r="E293" s="479"/>
      <c r="F293" s="479"/>
      <c r="G293" s="479"/>
      <c r="H293" s="479"/>
      <c r="I293" s="479"/>
      <c r="J293" s="479"/>
      <c r="K293" s="479"/>
      <c r="L293" s="480"/>
    </row>
    <row r="294" spans="1:20" ht="31.7" customHeight="1" thickBot="1" x14ac:dyDescent="0.3">
      <c r="A294" s="481" t="s">
        <v>3</v>
      </c>
      <c r="B294" s="481" t="s">
        <v>4</v>
      </c>
      <c r="C294" s="481" t="s">
        <v>23</v>
      </c>
      <c r="D294" s="481" t="s">
        <v>125</v>
      </c>
      <c r="E294" s="481" t="s">
        <v>24</v>
      </c>
      <c r="F294" s="481" t="s">
        <v>27</v>
      </c>
      <c r="G294" s="483" t="s">
        <v>25</v>
      </c>
      <c r="H294" s="485" t="s">
        <v>151</v>
      </c>
      <c r="I294" s="486"/>
      <c r="J294" s="486"/>
      <c r="K294" s="487"/>
      <c r="L294" s="481" t="s">
        <v>26</v>
      </c>
      <c r="O294" s="471" t="s">
        <v>31</v>
      </c>
      <c r="P294" s="471"/>
      <c r="Q294" s="471" t="s">
        <v>37</v>
      </c>
      <c r="R294" s="471"/>
      <c r="S294" s="471" t="s">
        <v>38</v>
      </c>
      <c r="T294" s="471"/>
    </row>
    <row r="295" spans="1:20" s="95" customFormat="1" ht="90.75" thickBot="1" x14ac:dyDescent="0.3">
      <c r="A295" s="482"/>
      <c r="B295" s="482"/>
      <c r="C295" s="482"/>
      <c r="D295" s="482"/>
      <c r="E295" s="482"/>
      <c r="F295" s="482"/>
      <c r="G295" s="484"/>
      <c r="H295" s="321" t="s">
        <v>122</v>
      </c>
      <c r="I295" s="321" t="s">
        <v>153</v>
      </c>
      <c r="J295" s="321" t="s">
        <v>161</v>
      </c>
      <c r="K295" s="321" t="s">
        <v>162</v>
      </c>
      <c r="L295" s="482"/>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81">IF(OR(F296&gt;S296,G296&gt;T296),"Toplam maliyetin hesaplanabilmesi için SGK işveren payı ve işsizlik sigortası işveren payının tavan değerleri aşmaması gerekmektedir.","")</f>
        <v/>
      </c>
      <c r="N296" s="170">
        <f>'Proje ve Personel Bilgileri'!F197</f>
        <v>0</v>
      </c>
      <c r="O296" s="171">
        <f t="shared" ref="O296:O315" si="82">IFERROR(IF(N296="EVET",VLOOKUP(YilDonem,SGKTAVAN,2,0)*0.2475,VLOOKUP(YilDonem,SGKTAVAN,2,0)*0.2175),0)</f>
        <v>0</v>
      </c>
      <c r="P296" s="171">
        <f t="shared" ref="P296:P315" si="83">IFERROR(IF(N296="EVET",0,VLOOKUP(YilDonem,SGKTAVAN,2,0)*0.02),0)</f>
        <v>0</v>
      </c>
      <c r="Q296" s="171">
        <f t="shared" ref="Q296:Q315" si="84">IF(N296="EVET",(D296+E296)*0.2475,(D296+E296)*0.2175)</f>
        <v>0</v>
      </c>
      <c r="R296" s="171">
        <f t="shared" ref="R296:R315" si="85">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86">IF(B297&lt;&gt;"",IF(OR(F297&gt;S297,G297&gt;T297),0,D297+E297+F297+G297-H297-I297-J297-K297),"")</f>
        <v/>
      </c>
      <c r="M297" s="169" t="str">
        <f t="shared" si="81"/>
        <v/>
      </c>
      <c r="N297" s="170">
        <f>'Proje ve Personel Bilgileri'!F198</f>
        <v>0</v>
      </c>
      <c r="O297" s="171">
        <f t="shared" si="82"/>
        <v>0</v>
      </c>
      <c r="P297" s="171">
        <f t="shared" si="83"/>
        <v>0</v>
      </c>
      <c r="Q297" s="171">
        <f t="shared" si="84"/>
        <v>0</v>
      </c>
      <c r="R297" s="171">
        <f t="shared" si="85"/>
        <v>0</v>
      </c>
      <c r="S297" s="171">
        <f t="shared" ref="S297:S315" si="87">IF(ISERROR(ROUNDUP(MIN(O297,Q297),0)),0,ROUNDUP(MIN(O297,Q297),0))</f>
        <v>0</v>
      </c>
      <c r="T297" s="171">
        <f t="shared" ref="T297:T315" si="88">IF(ISERROR(ROUNDUP(MIN(P297,R297),0)),0,ROUNDUP(MIN(P297,R297),0))</f>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86"/>
        <v/>
      </c>
      <c r="M298" s="169" t="str">
        <f t="shared" si="81"/>
        <v/>
      </c>
      <c r="N298" s="170">
        <f>'Proje ve Personel Bilgileri'!F199</f>
        <v>0</v>
      </c>
      <c r="O298" s="171">
        <f t="shared" si="82"/>
        <v>0</v>
      </c>
      <c r="P298" s="171">
        <f t="shared" si="83"/>
        <v>0</v>
      </c>
      <c r="Q298" s="171">
        <f t="shared" si="84"/>
        <v>0</v>
      </c>
      <c r="R298" s="171">
        <f t="shared" si="85"/>
        <v>0</v>
      </c>
      <c r="S298" s="171">
        <f t="shared" si="87"/>
        <v>0</v>
      </c>
      <c r="T298" s="171">
        <f t="shared" si="8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86"/>
        <v/>
      </c>
      <c r="M299" s="169" t="str">
        <f t="shared" si="81"/>
        <v/>
      </c>
      <c r="N299" s="170">
        <f>'Proje ve Personel Bilgileri'!F200</f>
        <v>0</v>
      </c>
      <c r="O299" s="171">
        <f t="shared" si="82"/>
        <v>0</v>
      </c>
      <c r="P299" s="171">
        <f t="shared" si="83"/>
        <v>0</v>
      </c>
      <c r="Q299" s="171">
        <f t="shared" si="84"/>
        <v>0</v>
      </c>
      <c r="R299" s="171">
        <f t="shared" si="85"/>
        <v>0</v>
      </c>
      <c r="S299" s="171">
        <f t="shared" si="87"/>
        <v>0</v>
      </c>
      <c r="T299" s="171">
        <f t="shared" si="8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86"/>
        <v/>
      </c>
      <c r="M300" s="169" t="str">
        <f t="shared" si="81"/>
        <v/>
      </c>
      <c r="N300" s="170">
        <f>'Proje ve Personel Bilgileri'!F201</f>
        <v>0</v>
      </c>
      <c r="O300" s="171">
        <f t="shared" si="82"/>
        <v>0</v>
      </c>
      <c r="P300" s="171">
        <f t="shared" si="83"/>
        <v>0</v>
      </c>
      <c r="Q300" s="171">
        <f t="shared" si="84"/>
        <v>0</v>
      </c>
      <c r="R300" s="171">
        <f t="shared" si="85"/>
        <v>0</v>
      </c>
      <c r="S300" s="171">
        <f t="shared" si="87"/>
        <v>0</v>
      </c>
      <c r="T300" s="171">
        <f t="shared" si="8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86"/>
        <v/>
      </c>
      <c r="M301" s="169" t="str">
        <f t="shared" si="81"/>
        <v/>
      </c>
      <c r="N301" s="170">
        <f>'Proje ve Personel Bilgileri'!F202</f>
        <v>0</v>
      </c>
      <c r="O301" s="171">
        <f t="shared" si="82"/>
        <v>0</v>
      </c>
      <c r="P301" s="171">
        <f t="shared" si="83"/>
        <v>0</v>
      </c>
      <c r="Q301" s="171">
        <f t="shared" si="84"/>
        <v>0</v>
      </c>
      <c r="R301" s="171">
        <f t="shared" si="85"/>
        <v>0</v>
      </c>
      <c r="S301" s="171">
        <f t="shared" si="87"/>
        <v>0</v>
      </c>
      <c r="T301" s="171">
        <f t="shared" si="8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86"/>
        <v/>
      </c>
      <c r="M302" s="169" t="str">
        <f t="shared" si="81"/>
        <v/>
      </c>
      <c r="N302" s="170">
        <f>'Proje ve Personel Bilgileri'!F203</f>
        <v>0</v>
      </c>
      <c r="O302" s="171">
        <f t="shared" si="82"/>
        <v>0</v>
      </c>
      <c r="P302" s="171">
        <f t="shared" si="83"/>
        <v>0</v>
      </c>
      <c r="Q302" s="171">
        <f t="shared" si="84"/>
        <v>0</v>
      </c>
      <c r="R302" s="171">
        <f t="shared" si="85"/>
        <v>0</v>
      </c>
      <c r="S302" s="171">
        <f t="shared" si="87"/>
        <v>0</v>
      </c>
      <c r="T302" s="171">
        <f t="shared" si="8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86"/>
        <v/>
      </c>
      <c r="M303" s="169" t="str">
        <f t="shared" si="81"/>
        <v/>
      </c>
      <c r="N303" s="170">
        <f>'Proje ve Personel Bilgileri'!F204</f>
        <v>0</v>
      </c>
      <c r="O303" s="171">
        <f t="shared" si="82"/>
        <v>0</v>
      </c>
      <c r="P303" s="171">
        <f t="shared" si="83"/>
        <v>0</v>
      </c>
      <c r="Q303" s="171">
        <f t="shared" si="84"/>
        <v>0</v>
      </c>
      <c r="R303" s="171">
        <f t="shared" si="85"/>
        <v>0</v>
      </c>
      <c r="S303" s="171">
        <f t="shared" si="87"/>
        <v>0</v>
      </c>
      <c r="T303" s="171">
        <f t="shared" si="8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86"/>
        <v/>
      </c>
      <c r="M304" s="169" t="str">
        <f t="shared" si="81"/>
        <v/>
      </c>
      <c r="N304" s="170">
        <f>'Proje ve Personel Bilgileri'!F205</f>
        <v>0</v>
      </c>
      <c r="O304" s="171">
        <f t="shared" si="82"/>
        <v>0</v>
      </c>
      <c r="P304" s="171">
        <f t="shared" si="83"/>
        <v>0</v>
      </c>
      <c r="Q304" s="171">
        <f t="shared" si="84"/>
        <v>0</v>
      </c>
      <c r="R304" s="171">
        <f t="shared" si="85"/>
        <v>0</v>
      </c>
      <c r="S304" s="171">
        <f t="shared" si="87"/>
        <v>0</v>
      </c>
      <c r="T304" s="171">
        <f t="shared" si="8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86"/>
        <v/>
      </c>
      <c r="M305" s="169" t="str">
        <f t="shared" si="81"/>
        <v/>
      </c>
      <c r="N305" s="170">
        <f>'Proje ve Personel Bilgileri'!F206</f>
        <v>0</v>
      </c>
      <c r="O305" s="171">
        <f t="shared" si="82"/>
        <v>0</v>
      </c>
      <c r="P305" s="171">
        <f t="shared" si="83"/>
        <v>0</v>
      </c>
      <c r="Q305" s="171">
        <f t="shared" si="84"/>
        <v>0</v>
      </c>
      <c r="R305" s="171">
        <f t="shared" si="85"/>
        <v>0</v>
      </c>
      <c r="S305" s="171">
        <f t="shared" si="87"/>
        <v>0</v>
      </c>
      <c r="T305" s="171">
        <f t="shared" si="8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86"/>
        <v/>
      </c>
      <c r="M306" s="169" t="str">
        <f t="shared" si="81"/>
        <v/>
      </c>
      <c r="N306" s="170">
        <f>'Proje ve Personel Bilgileri'!F207</f>
        <v>0</v>
      </c>
      <c r="O306" s="171">
        <f t="shared" si="82"/>
        <v>0</v>
      </c>
      <c r="P306" s="171">
        <f t="shared" si="83"/>
        <v>0</v>
      </c>
      <c r="Q306" s="171">
        <f t="shared" si="84"/>
        <v>0</v>
      </c>
      <c r="R306" s="171">
        <f t="shared" si="85"/>
        <v>0</v>
      </c>
      <c r="S306" s="171">
        <f t="shared" si="87"/>
        <v>0</v>
      </c>
      <c r="T306" s="171">
        <f t="shared" si="8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86"/>
        <v/>
      </c>
      <c r="M307" s="169" t="str">
        <f t="shared" si="81"/>
        <v/>
      </c>
      <c r="N307" s="170">
        <f>'Proje ve Personel Bilgileri'!F208</f>
        <v>0</v>
      </c>
      <c r="O307" s="171">
        <f t="shared" si="82"/>
        <v>0</v>
      </c>
      <c r="P307" s="171">
        <f t="shared" si="83"/>
        <v>0</v>
      </c>
      <c r="Q307" s="171">
        <f t="shared" si="84"/>
        <v>0</v>
      </c>
      <c r="R307" s="171">
        <f t="shared" si="85"/>
        <v>0</v>
      </c>
      <c r="S307" s="171">
        <f t="shared" si="87"/>
        <v>0</v>
      </c>
      <c r="T307" s="171">
        <f t="shared" si="8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86"/>
        <v/>
      </c>
      <c r="M308" s="169" t="str">
        <f t="shared" si="81"/>
        <v/>
      </c>
      <c r="N308" s="170">
        <f>'Proje ve Personel Bilgileri'!F209</f>
        <v>0</v>
      </c>
      <c r="O308" s="171">
        <f t="shared" si="82"/>
        <v>0</v>
      </c>
      <c r="P308" s="171">
        <f t="shared" si="83"/>
        <v>0</v>
      </c>
      <c r="Q308" s="171">
        <f t="shared" si="84"/>
        <v>0</v>
      </c>
      <c r="R308" s="171">
        <f t="shared" si="85"/>
        <v>0</v>
      </c>
      <c r="S308" s="171">
        <f t="shared" si="87"/>
        <v>0</v>
      </c>
      <c r="T308" s="171">
        <f t="shared" si="8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86"/>
        <v/>
      </c>
      <c r="M309" s="169" t="str">
        <f t="shared" si="81"/>
        <v/>
      </c>
      <c r="N309" s="170">
        <f>'Proje ve Personel Bilgileri'!F210</f>
        <v>0</v>
      </c>
      <c r="O309" s="171">
        <f t="shared" si="82"/>
        <v>0</v>
      </c>
      <c r="P309" s="171">
        <f t="shared" si="83"/>
        <v>0</v>
      </c>
      <c r="Q309" s="171">
        <f t="shared" si="84"/>
        <v>0</v>
      </c>
      <c r="R309" s="171">
        <f t="shared" si="85"/>
        <v>0</v>
      </c>
      <c r="S309" s="171">
        <f t="shared" si="87"/>
        <v>0</v>
      </c>
      <c r="T309" s="171">
        <f t="shared" si="8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86"/>
        <v/>
      </c>
      <c r="M310" s="169" t="str">
        <f t="shared" si="81"/>
        <v/>
      </c>
      <c r="N310" s="170">
        <f>'Proje ve Personel Bilgileri'!F211</f>
        <v>0</v>
      </c>
      <c r="O310" s="171">
        <f t="shared" si="82"/>
        <v>0</v>
      </c>
      <c r="P310" s="171">
        <f t="shared" si="83"/>
        <v>0</v>
      </c>
      <c r="Q310" s="171">
        <f t="shared" si="84"/>
        <v>0</v>
      </c>
      <c r="R310" s="171">
        <f t="shared" si="85"/>
        <v>0</v>
      </c>
      <c r="S310" s="171">
        <f t="shared" si="87"/>
        <v>0</v>
      </c>
      <c r="T310" s="171">
        <f t="shared" si="8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86"/>
        <v/>
      </c>
      <c r="M311" s="169" t="str">
        <f t="shared" si="81"/>
        <v/>
      </c>
      <c r="N311" s="170">
        <f>'Proje ve Personel Bilgileri'!F212</f>
        <v>0</v>
      </c>
      <c r="O311" s="171">
        <f t="shared" si="82"/>
        <v>0</v>
      </c>
      <c r="P311" s="171">
        <f t="shared" si="83"/>
        <v>0</v>
      </c>
      <c r="Q311" s="171">
        <f t="shared" si="84"/>
        <v>0</v>
      </c>
      <c r="R311" s="171">
        <f t="shared" si="85"/>
        <v>0</v>
      </c>
      <c r="S311" s="171">
        <f t="shared" si="87"/>
        <v>0</v>
      </c>
      <c r="T311" s="171">
        <f t="shared" si="8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86"/>
        <v/>
      </c>
      <c r="M312" s="169" t="str">
        <f t="shared" si="81"/>
        <v/>
      </c>
      <c r="N312" s="170">
        <f>'Proje ve Personel Bilgileri'!F213</f>
        <v>0</v>
      </c>
      <c r="O312" s="171">
        <f t="shared" si="82"/>
        <v>0</v>
      </c>
      <c r="P312" s="171">
        <f t="shared" si="83"/>
        <v>0</v>
      </c>
      <c r="Q312" s="171">
        <f t="shared" si="84"/>
        <v>0</v>
      </c>
      <c r="R312" s="171">
        <f t="shared" si="85"/>
        <v>0</v>
      </c>
      <c r="S312" s="171">
        <f t="shared" si="87"/>
        <v>0</v>
      </c>
      <c r="T312" s="171">
        <f t="shared" si="8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86"/>
        <v/>
      </c>
      <c r="M313" s="169" t="str">
        <f t="shared" si="81"/>
        <v/>
      </c>
      <c r="N313" s="170">
        <f>'Proje ve Personel Bilgileri'!F214</f>
        <v>0</v>
      </c>
      <c r="O313" s="171">
        <f t="shared" si="82"/>
        <v>0</v>
      </c>
      <c r="P313" s="171">
        <f t="shared" si="83"/>
        <v>0</v>
      </c>
      <c r="Q313" s="171">
        <f t="shared" si="84"/>
        <v>0</v>
      </c>
      <c r="R313" s="171">
        <f t="shared" si="85"/>
        <v>0</v>
      </c>
      <c r="S313" s="171">
        <f t="shared" si="87"/>
        <v>0</v>
      </c>
      <c r="T313" s="171">
        <f t="shared" si="8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86"/>
        <v/>
      </c>
      <c r="M314" s="169" t="str">
        <f t="shared" si="81"/>
        <v/>
      </c>
      <c r="N314" s="170">
        <f>'Proje ve Personel Bilgileri'!F215</f>
        <v>0</v>
      </c>
      <c r="O314" s="171">
        <f t="shared" si="82"/>
        <v>0</v>
      </c>
      <c r="P314" s="171">
        <f t="shared" si="83"/>
        <v>0</v>
      </c>
      <c r="Q314" s="171">
        <f t="shared" si="84"/>
        <v>0</v>
      </c>
      <c r="R314" s="171">
        <f t="shared" si="85"/>
        <v>0</v>
      </c>
      <c r="S314" s="171">
        <f t="shared" si="87"/>
        <v>0</v>
      </c>
      <c r="T314" s="171">
        <f t="shared" si="8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86"/>
        <v/>
      </c>
      <c r="M315" s="169" t="str">
        <f t="shared" si="81"/>
        <v/>
      </c>
      <c r="N315" s="170">
        <f>'Proje ve Personel Bilgileri'!F216</f>
        <v>0</v>
      </c>
      <c r="O315" s="171">
        <f t="shared" si="82"/>
        <v>0</v>
      </c>
      <c r="P315" s="171">
        <f t="shared" si="83"/>
        <v>0</v>
      </c>
      <c r="Q315" s="171">
        <f t="shared" si="84"/>
        <v>0</v>
      </c>
      <c r="R315" s="171">
        <f t="shared" si="85"/>
        <v>0</v>
      </c>
      <c r="S315" s="171">
        <f t="shared" si="87"/>
        <v>0</v>
      </c>
      <c r="T315" s="171">
        <f t="shared" si="88"/>
        <v>0</v>
      </c>
      <c r="U315" s="143">
        <f>IF(COUNTA(C296:K315)&gt;0,1,0)</f>
        <v>0</v>
      </c>
    </row>
    <row r="316" spans="1:21" s="75" customFormat="1" ht="29.25" customHeight="1" thickBot="1" x14ac:dyDescent="0.3">
      <c r="A316" s="472" t="s">
        <v>35</v>
      </c>
      <c r="B316" s="473"/>
      <c r="C316" s="176" t="str">
        <f>IF($L$28&gt;0,SUM(C296:C315),"")</f>
        <v/>
      </c>
      <c r="D316" s="177" t="str">
        <f>IF($L$316&gt;0,SUM(D296:D315),"")</f>
        <v/>
      </c>
      <c r="E316" s="177" t="str">
        <f t="shared" ref="E316:K316" si="89">IF($L$316&gt;0,SUM(E296:E315),"")</f>
        <v/>
      </c>
      <c r="F316" s="177" t="str">
        <f t="shared" si="89"/>
        <v/>
      </c>
      <c r="G316" s="177" t="str">
        <f t="shared" si="89"/>
        <v/>
      </c>
      <c r="H316" s="177" t="str">
        <f t="shared" si="89"/>
        <v/>
      </c>
      <c r="I316" s="177" t="str">
        <f t="shared" si="89"/>
        <v/>
      </c>
      <c r="J316" s="177" t="str">
        <f t="shared" si="89"/>
        <v/>
      </c>
      <c r="K316" s="177" t="str">
        <f t="shared" si="8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46091</v>
      </c>
      <c r="C319" s="468" t="s">
        <v>33</v>
      </c>
      <c r="D319" s="468"/>
      <c r="E319" s="330" t="s">
        <v>159</v>
      </c>
      <c r="F319" s="332" t="str">
        <f>IF(kurulusyetkilisi&gt;0,kurulusyetkilisi,"")</f>
        <v/>
      </c>
      <c r="G319" s="230"/>
      <c r="H319" s="229"/>
      <c r="I319" s="229"/>
      <c r="J319" s="229"/>
    </row>
    <row r="320" spans="1:21" ht="19.5" x14ac:dyDescent="0.3">
      <c r="A320" s="232"/>
      <c r="B320" s="232"/>
      <c r="C320" s="468" t="s">
        <v>34</v>
      </c>
      <c r="D320" s="468"/>
      <c r="E320" s="469"/>
      <c r="F320" s="469"/>
      <c r="G320" s="469"/>
      <c r="H320" s="61"/>
      <c r="I320" s="61"/>
      <c r="J320" s="61"/>
    </row>
  </sheetData>
  <sheetProtection algorithmName="SHA-512" hashValue="+sWm/JcRp8QLJpTIozUOPo+yoyXl8/l2benv/6X9COBac0iiZCQiUg5uo2Q16DD5ii8GIylYWuF+3vjmc/bGnw==" saltValue="fWQbhZRdOCzc3T1Hn0Pi8w=="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C159:D159"/>
    <mergeCell ref="C160:D160"/>
    <mergeCell ref="E160:G160"/>
    <mergeCell ref="A161:L161"/>
    <mergeCell ref="O134:P134"/>
    <mergeCell ref="Q134:R134"/>
    <mergeCell ref="S134:T134"/>
    <mergeCell ref="A156:B156"/>
    <mergeCell ref="A162:L162"/>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70" t="s">
        <v>22</v>
      </c>
      <c r="B1" s="470"/>
      <c r="C1" s="470"/>
      <c r="D1" s="470"/>
      <c r="E1" s="470"/>
      <c r="F1" s="470"/>
      <c r="G1" s="470"/>
      <c r="H1" s="470"/>
      <c r="I1" s="470"/>
      <c r="J1" s="470"/>
      <c r="K1" s="470"/>
      <c r="L1" s="470"/>
      <c r="M1" s="93"/>
      <c r="N1" s="77"/>
      <c r="O1" s="184"/>
      <c r="V1" s="119" t="str">
        <f>CONCATENATE("A1:L",SUM(U:U)*32)</f>
        <v>A1:L32</v>
      </c>
    </row>
    <row r="2" spans="1:27" x14ac:dyDescent="0.25">
      <c r="A2" s="474" t="str">
        <f>IF(YilDonem&lt;&gt;"",CONCATENATE(YilDonem," dönemi"),"")</f>
        <v/>
      </c>
      <c r="B2" s="474"/>
      <c r="C2" s="474"/>
      <c r="D2" s="474"/>
      <c r="E2" s="474"/>
      <c r="F2" s="474"/>
      <c r="G2" s="474"/>
      <c r="H2" s="474"/>
      <c r="I2" s="474"/>
      <c r="J2" s="474"/>
      <c r="K2" s="474"/>
      <c r="L2" s="474"/>
    </row>
    <row r="3" spans="1:27" ht="15.75" thickBot="1" x14ac:dyDescent="0.3">
      <c r="B3" s="52"/>
      <c r="C3" s="52"/>
      <c r="D3" s="52"/>
      <c r="E3" s="488" t="str">
        <f>IF(YilDonem&lt;&gt;"",CONCATENATE(IF(Dönem=1,"ŞUBAT",IF(Dönem=2,"AĞUSTOS","")),"  ayına aittir."),"")</f>
        <v/>
      </c>
      <c r="F3" s="488"/>
      <c r="G3" s="488"/>
      <c r="H3" s="488"/>
      <c r="I3" s="52"/>
      <c r="J3" s="52"/>
      <c r="K3" s="52"/>
      <c r="L3" s="320" t="s">
        <v>30</v>
      </c>
    </row>
    <row r="4" spans="1:27" ht="31.7" customHeight="1" thickBot="1" x14ac:dyDescent="0.3">
      <c r="A4" s="324" t="s">
        <v>167</v>
      </c>
      <c r="B4" s="475" t="str">
        <f>IF(ProjeNo&gt;0,ProjeNo,"")</f>
        <v/>
      </c>
      <c r="C4" s="476"/>
      <c r="D4" s="476"/>
      <c r="E4" s="476"/>
      <c r="F4" s="476"/>
      <c r="G4" s="476"/>
      <c r="H4" s="476"/>
      <c r="I4" s="476"/>
      <c r="J4" s="476"/>
      <c r="K4" s="476"/>
      <c r="L4" s="477"/>
    </row>
    <row r="5" spans="1:27" ht="31.7" customHeight="1" thickBot="1" x14ac:dyDescent="0.3">
      <c r="A5" s="325" t="s">
        <v>168</v>
      </c>
      <c r="B5" s="478" t="str">
        <f>IF(ProjeAdi&gt;0,ProjeAdi,"")</f>
        <v/>
      </c>
      <c r="C5" s="479"/>
      <c r="D5" s="479"/>
      <c r="E5" s="479"/>
      <c r="F5" s="479"/>
      <c r="G5" s="479"/>
      <c r="H5" s="479"/>
      <c r="I5" s="479"/>
      <c r="J5" s="479"/>
      <c r="K5" s="479"/>
      <c r="L5" s="480"/>
    </row>
    <row r="6" spans="1:27" ht="31.7" customHeight="1" thickBot="1" x14ac:dyDescent="0.3">
      <c r="A6" s="481" t="s">
        <v>3</v>
      </c>
      <c r="B6" s="481" t="s">
        <v>4</v>
      </c>
      <c r="C6" s="481" t="s">
        <v>23</v>
      </c>
      <c r="D6" s="481" t="s">
        <v>125</v>
      </c>
      <c r="E6" s="481" t="s">
        <v>24</v>
      </c>
      <c r="F6" s="481" t="s">
        <v>27</v>
      </c>
      <c r="G6" s="491" t="s">
        <v>25</v>
      </c>
      <c r="H6" s="490" t="s">
        <v>151</v>
      </c>
      <c r="I6" s="491"/>
      <c r="J6" s="491"/>
      <c r="K6" s="492"/>
      <c r="L6" s="481" t="s">
        <v>26</v>
      </c>
      <c r="O6" s="471" t="s">
        <v>31</v>
      </c>
      <c r="P6" s="471"/>
      <c r="Q6" s="471" t="s">
        <v>37</v>
      </c>
      <c r="R6" s="471"/>
      <c r="S6" s="471" t="s">
        <v>38</v>
      </c>
      <c r="T6" s="471"/>
    </row>
    <row r="7" spans="1:27" s="95" customFormat="1" ht="90.75" thickBot="1" x14ac:dyDescent="0.3">
      <c r="A7" s="482"/>
      <c r="B7" s="482"/>
      <c r="C7" s="482"/>
      <c r="D7" s="482"/>
      <c r="E7" s="482"/>
      <c r="F7" s="482"/>
      <c r="G7" s="493"/>
      <c r="H7" s="321" t="s">
        <v>122</v>
      </c>
      <c r="I7" s="321" t="s">
        <v>153</v>
      </c>
      <c r="J7" s="321" t="s">
        <v>161</v>
      </c>
      <c r="K7" s="321" t="s">
        <v>162</v>
      </c>
      <c r="L7" s="489"/>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IFERROR(IF(N8="EVET",VLOOKUP(YilDonem,SGKTAVAN,2,0)*0.2475,VLOOKUP(YilDonem,SGKTAVAN,2,0)*0.2175),0)</f>
        <v>0</v>
      </c>
      <c r="P8" s="171">
        <f t="shared" ref="P8:P27" si="2">IFERROR(IF(N8="EVET",0,VLOOKUP(YilDonem,SGKTAVAN,2,0)*0.02),0)</f>
        <v>0</v>
      </c>
      <c r="Q8" s="171">
        <f t="shared" ref="Q8:Q27" si="3">IF(N8="EVET",(D8+E8)*0.2475,(D8+E8)*0.2175)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2" t="s">
        <v>35</v>
      </c>
      <c r="B28" s="473"/>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46091</v>
      </c>
      <c r="C31" s="468" t="s">
        <v>33</v>
      </c>
      <c r="D31" s="468"/>
      <c r="E31" s="330" t="s">
        <v>159</v>
      </c>
      <c r="F31" s="332" t="str">
        <f>IF(kurulusyetkilisi&gt;0,kurulusyetkilisi,"")</f>
        <v/>
      </c>
      <c r="G31" s="230"/>
      <c r="H31" s="231"/>
      <c r="I31" s="229"/>
      <c r="J31" s="229"/>
    </row>
    <row r="32" spans="1:21" ht="19.5" x14ac:dyDescent="0.3">
      <c r="A32" s="232"/>
      <c r="B32" s="232"/>
      <c r="C32" s="468" t="s">
        <v>34</v>
      </c>
      <c r="D32" s="468"/>
      <c r="E32" s="469"/>
      <c r="F32" s="469"/>
      <c r="G32" s="469"/>
      <c r="H32" s="265"/>
      <c r="I32" s="61"/>
      <c r="J32" s="61"/>
    </row>
    <row r="33" spans="1:20" ht="15.75" x14ac:dyDescent="0.25">
      <c r="A33" s="470" t="s">
        <v>22</v>
      </c>
      <c r="B33" s="470"/>
      <c r="C33" s="470"/>
      <c r="D33" s="470"/>
      <c r="E33" s="470"/>
      <c r="F33" s="470"/>
      <c r="G33" s="470"/>
      <c r="H33" s="470"/>
      <c r="I33" s="470"/>
      <c r="J33" s="470"/>
      <c r="K33" s="470"/>
      <c r="L33" s="470"/>
      <c r="M33" s="93"/>
      <c r="N33" s="77"/>
      <c r="O33" s="184"/>
    </row>
    <row r="34" spans="1:20" x14ac:dyDescent="0.25">
      <c r="A34" s="474" t="str">
        <f>IF(YilDonem&lt;&gt;"",CONCATENATE(YilDonem," dönemi"),"")</f>
        <v/>
      </c>
      <c r="B34" s="474"/>
      <c r="C34" s="474"/>
      <c r="D34" s="474"/>
      <c r="E34" s="474"/>
      <c r="F34" s="474"/>
      <c r="G34" s="474"/>
      <c r="H34" s="474"/>
      <c r="I34" s="474"/>
      <c r="J34" s="474"/>
      <c r="K34" s="474"/>
      <c r="L34" s="474"/>
    </row>
    <row r="35" spans="1:20" ht="15.75" thickBot="1" x14ac:dyDescent="0.3">
      <c r="B35" s="52"/>
      <c r="C35" s="52"/>
      <c r="D35" s="52"/>
      <c r="E35" s="488" t="str">
        <f>IF(YilDonem&lt;&gt;"",CONCATENATE(IF(Dönem=1,"ŞUBAT",IF(Dönem=2,"AĞUSTOS","")),"  ayına aittir."),"")</f>
        <v/>
      </c>
      <c r="F35" s="488"/>
      <c r="G35" s="488"/>
      <c r="H35" s="488"/>
      <c r="I35" s="52"/>
      <c r="J35" s="52"/>
      <c r="K35" s="52"/>
      <c r="L35" s="320" t="s">
        <v>30</v>
      </c>
    </row>
    <row r="36" spans="1:20" ht="31.7" customHeight="1" thickBot="1" x14ac:dyDescent="0.3">
      <c r="A36" s="324" t="s">
        <v>167</v>
      </c>
      <c r="B36" s="475" t="str">
        <f>IF(ProjeNo&gt;0,ProjeNo,"")</f>
        <v/>
      </c>
      <c r="C36" s="476"/>
      <c r="D36" s="476"/>
      <c r="E36" s="476"/>
      <c r="F36" s="476"/>
      <c r="G36" s="476"/>
      <c r="H36" s="476"/>
      <c r="I36" s="476"/>
      <c r="J36" s="476"/>
      <c r="K36" s="476"/>
      <c r="L36" s="477"/>
    </row>
    <row r="37" spans="1:20" ht="31.7" customHeight="1" thickBot="1" x14ac:dyDescent="0.3">
      <c r="A37" s="325" t="s">
        <v>168</v>
      </c>
      <c r="B37" s="478" t="str">
        <f>IF(ProjeAdi&gt;0,ProjeAdi,"")</f>
        <v/>
      </c>
      <c r="C37" s="479"/>
      <c r="D37" s="479"/>
      <c r="E37" s="479"/>
      <c r="F37" s="479"/>
      <c r="G37" s="479"/>
      <c r="H37" s="479"/>
      <c r="I37" s="479"/>
      <c r="J37" s="479"/>
      <c r="K37" s="479"/>
      <c r="L37" s="480"/>
    </row>
    <row r="38" spans="1:20" ht="31.7" customHeight="1" thickBot="1" x14ac:dyDescent="0.3">
      <c r="A38" s="481" t="s">
        <v>3</v>
      </c>
      <c r="B38" s="481" t="s">
        <v>4</v>
      </c>
      <c r="C38" s="481" t="s">
        <v>23</v>
      </c>
      <c r="D38" s="481" t="s">
        <v>125</v>
      </c>
      <c r="E38" s="481" t="s">
        <v>24</v>
      </c>
      <c r="F38" s="481" t="s">
        <v>27</v>
      </c>
      <c r="G38" s="483" t="s">
        <v>25</v>
      </c>
      <c r="H38" s="485" t="s">
        <v>151</v>
      </c>
      <c r="I38" s="486"/>
      <c r="J38" s="486"/>
      <c r="K38" s="487"/>
      <c r="L38" s="481" t="s">
        <v>26</v>
      </c>
      <c r="O38" s="471" t="s">
        <v>31</v>
      </c>
      <c r="P38" s="471"/>
      <c r="Q38" s="471" t="s">
        <v>37</v>
      </c>
      <c r="R38" s="471"/>
      <c r="S38" s="471" t="s">
        <v>38</v>
      </c>
      <c r="T38" s="471"/>
    </row>
    <row r="39" spans="1:20" s="95" customFormat="1" ht="90.75" thickBot="1" x14ac:dyDescent="0.3">
      <c r="A39" s="482"/>
      <c r="B39" s="482"/>
      <c r="C39" s="482"/>
      <c r="D39" s="482"/>
      <c r="E39" s="482"/>
      <c r="F39" s="482"/>
      <c r="G39" s="484"/>
      <c r="H39" s="321" t="s">
        <v>122</v>
      </c>
      <c r="I39" s="321" t="s">
        <v>153</v>
      </c>
      <c r="J39" s="321" t="s">
        <v>161</v>
      </c>
      <c r="K39" s="321" t="s">
        <v>162</v>
      </c>
      <c r="L39" s="482"/>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IFERROR(IF(N40="EVET",VLOOKUP(YilDonem,SGKTAVAN,2,0)*0.2475,VLOOKUP(YilDonem,SGKTAVAN,2,0)*0.2175),0)</f>
        <v>0</v>
      </c>
      <c r="P40" s="171">
        <f t="shared" ref="P40:P59" si="10">IFERROR(IF(N40="EVET",0,VLOOKUP(YilDonem,SGKTAVAN,2,0)*0.02),0)</f>
        <v>0</v>
      </c>
      <c r="Q40" s="171">
        <f t="shared" ref="Q40:Q59" si="11">IF(N40="EVET",(D40+E40)*0.2475,(D40+E40)*0.2175)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2" t="s">
        <v>35</v>
      </c>
      <c r="B60" s="473"/>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46091</v>
      </c>
      <c r="C63" s="468" t="s">
        <v>33</v>
      </c>
      <c r="D63" s="468"/>
      <c r="E63" s="330" t="s">
        <v>159</v>
      </c>
      <c r="F63" s="332" t="str">
        <f>IF(kurulusyetkilisi&gt;0,kurulusyetkilisi,"")</f>
        <v/>
      </c>
      <c r="G63" s="230"/>
      <c r="H63" s="229"/>
      <c r="I63" s="229"/>
      <c r="J63" s="229"/>
    </row>
    <row r="64" spans="1:21" ht="19.5" x14ac:dyDescent="0.3">
      <c r="A64" s="232"/>
      <c r="B64" s="232"/>
      <c r="C64" s="468" t="s">
        <v>34</v>
      </c>
      <c r="D64" s="468"/>
      <c r="E64" s="469"/>
      <c r="F64" s="469"/>
      <c r="G64" s="469"/>
      <c r="H64" s="61"/>
      <c r="I64" s="61"/>
      <c r="J64" s="61"/>
    </row>
    <row r="65" spans="1:20" ht="15.75" x14ac:dyDescent="0.25">
      <c r="A65" s="470" t="s">
        <v>22</v>
      </c>
      <c r="B65" s="470"/>
      <c r="C65" s="470"/>
      <c r="D65" s="470"/>
      <c r="E65" s="470"/>
      <c r="F65" s="470"/>
      <c r="G65" s="470"/>
      <c r="H65" s="470"/>
      <c r="I65" s="470"/>
      <c r="J65" s="470"/>
      <c r="K65" s="470"/>
      <c r="L65" s="470"/>
      <c r="M65" s="93"/>
      <c r="N65" s="77"/>
      <c r="O65" s="184"/>
    </row>
    <row r="66" spans="1:20" x14ac:dyDescent="0.25">
      <c r="A66" s="474" t="str">
        <f>IF(YilDonem&lt;&gt;"",CONCATENATE(YilDonem," dönemi"),"")</f>
        <v/>
      </c>
      <c r="B66" s="474"/>
      <c r="C66" s="474"/>
      <c r="D66" s="474"/>
      <c r="E66" s="474"/>
      <c r="F66" s="474"/>
      <c r="G66" s="474"/>
      <c r="H66" s="474"/>
      <c r="I66" s="474"/>
      <c r="J66" s="474"/>
      <c r="K66" s="474"/>
      <c r="L66" s="474"/>
    </row>
    <row r="67" spans="1:20" ht="15.75" thickBot="1" x14ac:dyDescent="0.3">
      <c r="B67" s="52"/>
      <c r="C67" s="52"/>
      <c r="D67" s="52"/>
      <c r="E67" s="488" t="str">
        <f>IF(YilDonem&lt;&gt;"",CONCATENATE(IF(Dönem=1,"ŞUBAT",IF(Dönem=2,"AĞUSTOS","")),"  ayına aittir."),"")</f>
        <v/>
      </c>
      <c r="F67" s="488"/>
      <c r="G67" s="488"/>
      <c r="H67" s="488"/>
      <c r="I67" s="52"/>
      <c r="J67" s="52"/>
      <c r="K67" s="52"/>
      <c r="L67" s="320" t="s">
        <v>30</v>
      </c>
    </row>
    <row r="68" spans="1:20" ht="31.7" customHeight="1" thickBot="1" x14ac:dyDescent="0.3">
      <c r="A68" s="324" t="s">
        <v>167</v>
      </c>
      <c r="B68" s="475" t="str">
        <f>IF(ProjeNo&gt;0,ProjeNo,"")</f>
        <v/>
      </c>
      <c r="C68" s="476"/>
      <c r="D68" s="476"/>
      <c r="E68" s="476"/>
      <c r="F68" s="476"/>
      <c r="G68" s="476"/>
      <c r="H68" s="476"/>
      <c r="I68" s="476"/>
      <c r="J68" s="476"/>
      <c r="K68" s="476"/>
      <c r="L68" s="477"/>
    </row>
    <row r="69" spans="1:20" ht="31.7" customHeight="1" thickBot="1" x14ac:dyDescent="0.3">
      <c r="A69" s="325" t="s">
        <v>168</v>
      </c>
      <c r="B69" s="478" t="str">
        <f>IF(ProjeAdi&gt;0,ProjeAdi,"")</f>
        <v/>
      </c>
      <c r="C69" s="479"/>
      <c r="D69" s="479"/>
      <c r="E69" s="479"/>
      <c r="F69" s="479"/>
      <c r="G69" s="479"/>
      <c r="H69" s="479"/>
      <c r="I69" s="479"/>
      <c r="J69" s="479"/>
      <c r="K69" s="479"/>
      <c r="L69" s="480"/>
    </row>
    <row r="70" spans="1:20" ht="31.7" customHeight="1" thickBot="1" x14ac:dyDescent="0.3">
      <c r="A70" s="481" t="s">
        <v>3</v>
      </c>
      <c r="B70" s="481" t="s">
        <v>4</v>
      </c>
      <c r="C70" s="481" t="s">
        <v>23</v>
      </c>
      <c r="D70" s="481" t="s">
        <v>125</v>
      </c>
      <c r="E70" s="481" t="s">
        <v>24</v>
      </c>
      <c r="F70" s="481" t="s">
        <v>27</v>
      </c>
      <c r="G70" s="483" t="s">
        <v>25</v>
      </c>
      <c r="H70" s="485" t="s">
        <v>151</v>
      </c>
      <c r="I70" s="486"/>
      <c r="J70" s="486"/>
      <c r="K70" s="487"/>
      <c r="L70" s="481" t="s">
        <v>26</v>
      </c>
      <c r="O70" s="471" t="s">
        <v>31</v>
      </c>
      <c r="P70" s="471"/>
      <c r="Q70" s="471" t="s">
        <v>37</v>
      </c>
      <c r="R70" s="471"/>
      <c r="S70" s="471" t="s">
        <v>38</v>
      </c>
      <c r="T70" s="471"/>
    </row>
    <row r="71" spans="1:20" s="95" customFormat="1" ht="90.75" thickBot="1" x14ac:dyDescent="0.3">
      <c r="A71" s="482"/>
      <c r="B71" s="482"/>
      <c r="C71" s="482"/>
      <c r="D71" s="482"/>
      <c r="E71" s="482"/>
      <c r="F71" s="482"/>
      <c r="G71" s="484"/>
      <c r="H71" s="321" t="s">
        <v>122</v>
      </c>
      <c r="I71" s="321" t="s">
        <v>153</v>
      </c>
      <c r="J71" s="321" t="s">
        <v>161</v>
      </c>
      <c r="K71" s="321" t="s">
        <v>162</v>
      </c>
      <c r="L71" s="482"/>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IFERROR(IF(N72="EVET",VLOOKUP(YilDonem,SGKTAVAN,2,0)*0.2475,VLOOKUP(YilDonem,SGKTAVAN,2,0)*0.2175),0)</f>
        <v>0</v>
      </c>
      <c r="P72" s="171">
        <f t="shared" ref="P72:P91" si="18">IFERROR(IF(N72="EVET",0,VLOOKUP(YilDonem,SGKTAVAN,2,0)*0.02),0)</f>
        <v>0</v>
      </c>
      <c r="Q72" s="171">
        <f t="shared" ref="Q72:Q91" si="19">IF(N72="EVET",(D72+E72)*0.2475,(D72+E72)*0.2175)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2" t="s">
        <v>35</v>
      </c>
      <c r="B92" s="473"/>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46091</v>
      </c>
      <c r="C95" s="468" t="s">
        <v>33</v>
      </c>
      <c r="D95" s="468"/>
      <c r="E95" s="330" t="s">
        <v>159</v>
      </c>
      <c r="F95" s="332" t="str">
        <f>IF(kurulusyetkilisi&gt;0,kurulusyetkilisi,"")</f>
        <v/>
      </c>
      <c r="G95" s="230"/>
      <c r="H95" s="229"/>
      <c r="I95" s="229"/>
      <c r="J95" s="229"/>
    </row>
    <row r="96" spans="1:21" ht="19.5" x14ac:dyDescent="0.3">
      <c r="A96" s="232"/>
      <c r="B96" s="232"/>
      <c r="C96" s="468" t="s">
        <v>34</v>
      </c>
      <c r="D96" s="468"/>
      <c r="E96" s="469"/>
      <c r="F96" s="469"/>
      <c r="G96" s="469"/>
      <c r="H96" s="61"/>
      <c r="I96" s="61"/>
      <c r="J96" s="61"/>
    </row>
    <row r="97" spans="1:20" ht="15.75" x14ac:dyDescent="0.25">
      <c r="A97" s="470" t="s">
        <v>22</v>
      </c>
      <c r="B97" s="470"/>
      <c r="C97" s="470"/>
      <c r="D97" s="470"/>
      <c r="E97" s="470"/>
      <c r="F97" s="470"/>
      <c r="G97" s="470"/>
      <c r="H97" s="470"/>
      <c r="I97" s="470"/>
      <c r="J97" s="470"/>
      <c r="K97" s="470"/>
      <c r="L97" s="470"/>
      <c r="M97" s="93"/>
      <c r="N97" s="77"/>
      <c r="O97" s="184"/>
    </row>
    <row r="98" spans="1:20" x14ac:dyDescent="0.25">
      <c r="A98" s="474" t="str">
        <f>IF(YilDonem&lt;&gt;"",CONCATENATE(YilDonem," dönemi"),"")</f>
        <v/>
      </c>
      <c r="B98" s="474"/>
      <c r="C98" s="474"/>
      <c r="D98" s="474"/>
      <c r="E98" s="474"/>
      <c r="F98" s="474"/>
      <c r="G98" s="474"/>
      <c r="H98" s="474"/>
      <c r="I98" s="474"/>
      <c r="J98" s="474"/>
      <c r="K98" s="474"/>
      <c r="L98" s="474"/>
    </row>
    <row r="99" spans="1:20" ht="15.75" thickBot="1" x14ac:dyDescent="0.3">
      <c r="B99" s="52"/>
      <c r="C99" s="52"/>
      <c r="D99" s="52"/>
      <c r="E99" s="488" t="str">
        <f>IF(YilDonem&lt;&gt;"",CONCATENATE(IF(Dönem=1,"ŞUBAT",IF(Dönem=2,"AĞUSTOS","")),"  ayına aittir."),"")</f>
        <v/>
      </c>
      <c r="F99" s="488"/>
      <c r="G99" s="488"/>
      <c r="H99" s="488"/>
      <c r="I99" s="52"/>
      <c r="J99" s="52"/>
      <c r="K99" s="52"/>
      <c r="L99" s="320" t="s">
        <v>30</v>
      </c>
    </row>
    <row r="100" spans="1:20" ht="31.7" customHeight="1" thickBot="1" x14ac:dyDescent="0.3">
      <c r="A100" s="324" t="s">
        <v>167</v>
      </c>
      <c r="B100" s="475" t="str">
        <f>IF(ProjeNo&gt;0,ProjeNo,"")</f>
        <v/>
      </c>
      <c r="C100" s="476"/>
      <c r="D100" s="476"/>
      <c r="E100" s="476"/>
      <c r="F100" s="476"/>
      <c r="G100" s="476"/>
      <c r="H100" s="476"/>
      <c r="I100" s="476"/>
      <c r="J100" s="476"/>
      <c r="K100" s="476"/>
      <c r="L100" s="477"/>
    </row>
    <row r="101" spans="1:20" ht="31.7" customHeight="1" thickBot="1" x14ac:dyDescent="0.3">
      <c r="A101" s="325" t="s">
        <v>168</v>
      </c>
      <c r="B101" s="478" t="str">
        <f>IF(ProjeAdi&gt;0,ProjeAdi,"")</f>
        <v/>
      </c>
      <c r="C101" s="479"/>
      <c r="D101" s="479"/>
      <c r="E101" s="479"/>
      <c r="F101" s="479"/>
      <c r="G101" s="479"/>
      <c r="H101" s="479"/>
      <c r="I101" s="479"/>
      <c r="J101" s="479"/>
      <c r="K101" s="479"/>
      <c r="L101" s="480"/>
    </row>
    <row r="102" spans="1:20" ht="31.7" customHeight="1" thickBot="1" x14ac:dyDescent="0.3">
      <c r="A102" s="481" t="s">
        <v>3</v>
      </c>
      <c r="B102" s="481" t="s">
        <v>4</v>
      </c>
      <c r="C102" s="481" t="s">
        <v>23</v>
      </c>
      <c r="D102" s="481" t="s">
        <v>125</v>
      </c>
      <c r="E102" s="481" t="s">
        <v>24</v>
      </c>
      <c r="F102" s="481" t="s">
        <v>27</v>
      </c>
      <c r="G102" s="483" t="s">
        <v>25</v>
      </c>
      <c r="H102" s="485" t="s">
        <v>151</v>
      </c>
      <c r="I102" s="486"/>
      <c r="J102" s="486"/>
      <c r="K102" s="487"/>
      <c r="L102" s="481" t="s">
        <v>26</v>
      </c>
      <c r="O102" s="471" t="s">
        <v>31</v>
      </c>
      <c r="P102" s="471"/>
      <c r="Q102" s="471" t="s">
        <v>37</v>
      </c>
      <c r="R102" s="471"/>
      <c r="S102" s="471" t="s">
        <v>38</v>
      </c>
      <c r="T102" s="471"/>
    </row>
    <row r="103" spans="1:20" s="95" customFormat="1" ht="90.75" thickBot="1" x14ac:dyDescent="0.3">
      <c r="A103" s="482"/>
      <c r="B103" s="482"/>
      <c r="C103" s="482"/>
      <c r="D103" s="482"/>
      <c r="E103" s="482"/>
      <c r="F103" s="482"/>
      <c r="G103" s="484"/>
      <c r="H103" s="321" t="s">
        <v>122</v>
      </c>
      <c r="I103" s="321" t="s">
        <v>153</v>
      </c>
      <c r="J103" s="321" t="s">
        <v>161</v>
      </c>
      <c r="K103" s="321" t="s">
        <v>162</v>
      </c>
      <c r="L103" s="482"/>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IFERROR(IF(N104="EVET",VLOOKUP(YilDonem,SGKTAVAN,2,0)*0.2475,VLOOKUP(YilDonem,SGKTAVAN,2,0)*0.2175),0)</f>
        <v>0</v>
      </c>
      <c r="P104" s="171">
        <f t="shared" ref="P104:P123" si="26">IFERROR(IF(N104="EVET",0,VLOOKUP(YilDonem,SGKTAVAN,2,0)*0.02),0)</f>
        <v>0</v>
      </c>
      <c r="Q104" s="171">
        <f t="shared" ref="Q104:Q123" si="27">IF(N104="EVET",(D104+E104)*0.2475,(D104+E104)*0.2175)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2" t="s">
        <v>35</v>
      </c>
      <c r="B124" s="473"/>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46091</v>
      </c>
      <c r="C127" s="468" t="s">
        <v>33</v>
      </c>
      <c r="D127" s="468"/>
      <c r="E127" s="330" t="s">
        <v>159</v>
      </c>
      <c r="F127" s="332" t="str">
        <f>IF(kurulusyetkilisi&gt;0,kurulusyetkilisi,"")</f>
        <v/>
      </c>
      <c r="G127" s="230"/>
      <c r="H127" s="229"/>
      <c r="I127" s="229"/>
      <c r="J127" s="229"/>
    </row>
    <row r="128" spans="1:21" ht="19.5" x14ac:dyDescent="0.3">
      <c r="A128" s="232"/>
      <c r="B128" s="232"/>
      <c r="C128" s="468" t="s">
        <v>34</v>
      </c>
      <c r="D128" s="468"/>
      <c r="E128" s="469"/>
      <c r="F128" s="469"/>
      <c r="G128" s="469"/>
      <c r="H128" s="61"/>
      <c r="I128" s="61"/>
      <c r="J128" s="61"/>
    </row>
    <row r="129" spans="1:20" ht="15.75" x14ac:dyDescent="0.25">
      <c r="A129" s="470" t="s">
        <v>22</v>
      </c>
      <c r="B129" s="470"/>
      <c r="C129" s="470"/>
      <c r="D129" s="470"/>
      <c r="E129" s="470"/>
      <c r="F129" s="470"/>
      <c r="G129" s="470"/>
      <c r="H129" s="470"/>
      <c r="I129" s="470"/>
      <c r="J129" s="470"/>
      <c r="K129" s="470"/>
      <c r="L129" s="470"/>
      <c r="M129" s="93"/>
      <c r="N129" s="77"/>
      <c r="O129" s="184"/>
    </row>
    <row r="130" spans="1:20" x14ac:dyDescent="0.25">
      <c r="A130" s="474" t="str">
        <f>IF(YilDonem&lt;&gt;"",CONCATENATE(YilDonem," dönemi"),"")</f>
        <v/>
      </c>
      <c r="B130" s="474"/>
      <c r="C130" s="474"/>
      <c r="D130" s="474"/>
      <c r="E130" s="474"/>
      <c r="F130" s="474"/>
      <c r="G130" s="474"/>
      <c r="H130" s="474"/>
      <c r="I130" s="474"/>
      <c r="J130" s="474"/>
      <c r="K130" s="474"/>
      <c r="L130" s="474"/>
    </row>
    <row r="131" spans="1:20" ht="15.75" thickBot="1" x14ac:dyDescent="0.3">
      <c r="B131" s="52"/>
      <c r="C131" s="52"/>
      <c r="D131" s="52"/>
      <c r="E131" s="488" t="str">
        <f>IF(YilDonem&lt;&gt;"",CONCATENATE(IF(Dönem=1,"ŞUBAT",IF(Dönem=2,"AĞUSTOS","")),"  ayına aittir."),"")</f>
        <v/>
      </c>
      <c r="F131" s="488"/>
      <c r="G131" s="488"/>
      <c r="H131" s="488"/>
      <c r="I131" s="52"/>
      <c r="J131" s="52"/>
      <c r="K131" s="52"/>
      <c r="L131" s="320" t="s">
        <v>30</v>
      </c>
    </row>
    <row r="132" spans="1:20" ht="31.7" customHeight="1" thickBot="1" x14ac:dyDescent="0.3">
      <c r="A132" s="324" t="s">
        <v>167</v>
      </c>
      <c r="B132" s="475" t="str">
        <f>IF(ProjeNo&gt;0,ProjeNo,"")</f>
        <v/>
      </c>
      <c r="C132" s="476"/>
      <c r="D132" s="476"/>
      <c r="E132" s="476"/>
      <c r="F132" s="476"/>
      <c r="G132" s="476"/>
      <c r="H132" s="476"/>
      <c r="I132" s="476"/>
      <c r="J132" s="476"/>
      <c r="K132" s="476"/>
      <c r="L132" s="477"/>
    </row>
    <row r="133" spans="1:20" ht="31.7" customHeight="1" thickBot="1" x14ac:dyDescent="0.3">
      <c r="A133" s="325" t="s">
        <v>168</v>
      </c>
      <c r="B133" s="478" t="str">
        <f>IF(ProjeAdi&gt;0,ProjeAdi,"")</f>
        <v/>
      </c>
      <c r="C133" s="479"/>
      <c r="D133" s="479"/>
      <c r="E133" s="479"/>
      <c r="F133" s="479"/>
      <c r="G133" s="479"/>
      <c r="H133" s="479"/>
      <c r="I133" s="479"/>
      <c r="J133" s="479"/>
      <c r="K133" s="479"/>
      <c r="L133" s="480"/>
    </row>
    <row r="134" spans="1:20" ht="31.7" customHeight="1" thickBot="1" x14ac:dyDescent="0.3">
      <c r="A134" s="481" t="s">
        <v>3</v>
      </c>
      <c r="B134" s="481" t="s">
        <v>4</v>
      </c>
      <c r="C134" s="481" t="s">
        <v>23</v>
      </c>
      <c r="D134" s="481" t="s">
        <v>125</v>
      </c>
      <c r="E134" s="481" t="s">
        <v>24</v>
      </c>
      <c r="F134" s="481" t="s">
        <v>27</v>
      </c>
      <c r="G134" s="483" t="s">
        <v>25</v>
      </c>
      <c r="H134" s="485" t="s">
        <v>151</v>
      </c>
      <c r="I134" s="486"/>
      <c r="J134" s="486"/>
      <c r="K134" s="487"/>
      <c r="L134" s="481" t="s">
        <v>26</v>
      </c>
      <c r="O134" s="471" t="s">
        <v>31</v>
      </c>
      <c r="P134" s="471"/>
      <c r="Q134" s="471" t="s">
        <v>37</v>
      </c>
      <c r="R134" s="471"/>
      <c r="S134" s="471" t="s">
        <v>38</v>
      </c>
      <c r="T134" s="471"/>
    </row>
    <row r="135" spans="1:20" s="95" customFormat="1" ht="90.75" thickBot="1" x14ac:dyDescent="0.3">
      <c r="A135" s="482"/>
      <c r="B135" s="482"/>
      <c r="C135" s="482"/>
      <c r="D135" s="482"/>
      <c r="E135" s="482"/>
      <c r="F135" s="482"/>
      <c r="G135" s="484"/>
      <c r="H135" s="321" t="s">
        <v>122</v>
      </c>
      <c r="I135" s="321" t="s">
        <v>153</v>
      </c>
      <c r="J135" s="321" t="s">
        <v>161</v>
      </c>
      <c r="K135" s="321" t="s">
        <v>162</v>
      </c>
      <c r="L135" s="482"/>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IFERROR(IF(N136="EVET",VLOOKUP(YilDonem,SGKTAVAN,2,0)*0.2475,VLOOKUP(YilDonem,SGKTAVAN,2,0)*0.2175),0)</f>
        <v>0</v>
      </c>
      <c r="P136" s="171">
        <f t="shared" ref="P136:P155" si="34">IFERROR(IF(N136="EVET",0,VLOOKUP(YilDonem,SGKTAVAN,2,0)*0.02),0)</f>
        <v>0</v>
      </c>
      <c r="Q136" s="171">
        <f t="shared" ref="Q136:Q155" si="35">IF(N136="EVET",(D136+E136)*0.2475,(D136+E136)*0.2175)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2" t="s">
        <v>35</v>
      </c>
      <c r="B156" s="473"/>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46091</v>
      </c>
      <c r="C159" s="468" t="s">
        <v>33</v>
      </c>
      <c r="D159" s="468"/>
      <c r="E159" s="330" t="s">
        <v>159</v>
      </c>
      <c r="F159" s="332" t="str">
        <f>IF(kurulusyetkilisi&gt;0,kurulusyetkilisi,"")</f>
        <v/>
      </c>
      <c r="G159" s="230"/>
      <c r="H159" s="229"/>
      <c r="I159" s="229"/>
      <c r="J159" s="229"/>
    </row>
    <row r="160" spans="1:21" ht="19.5" x14ac:dyDescent="0.3">
      <c r="A160" s="232"/>
      <c r="B160" s="232"/>
      <c r="C160" s="468" t="s">
        <v>34</v>
      </c>
      <c r="D160" s="468"/>
      <c r="E160" s="469"/>
      <c r="F160" s="469"/>
      <c r="G160" s="469"/>
      <c r="H160" s="61"/>
      <c r="I160" s="61"/>
      <c r="J160" s="61"/>
    </row>
    <row r="161" spans="1:20" ht="15.75" x14ac:dyDescent="0.25">
      <c r="A161" s="470" t="s">
        <v>22</v>
      </c>
      <c r="B161" s="470"/>
      <c r="C161" s="470"/>
      <c r="D161" s="470"/>
      <c r="E161" s="470"/>
      <c r="F161" s="470"/>
      <c r="G161" s="470"/>
      <c r="H161" s="470"/>
      <c r="I161" s="470"/>
      <c r="J161" s="470"/>
      <c r="K161" s="470"/>
      <c r="L161" s="470"/>
      <c r="M161" s="93"/>
      <c r="N161" s="77"/>
      <c r="O161" s="184"/>
    </row>
    <row r="162" spans="1:20" x14ac:dyDescent="0.25">
      <c r="A162" s="474" t="str">
        <f>IF(YilDonem&lt;&gt;"",CONCATENATE(YilDonem," dönemi"),"")</f>
        <v/>
      </c>
      <c r="B162" s="474"/>
      <c r="C162" s="474"/>
      <c r="D162" s="474"/>
      <c r="E162" s="474"/>
      <c r="F162" s="474"/>
      <c r="G162" s="474"/>
      <c r="H162" s="474"/>
      <c r="I162" s="474"/>
      <c r="J162" s="474"/>
      <c r="K162" s="474"/>
      <c r="L162" s="474"/>
    </row>
    <row r="163" spans="1:20" ht="15.75" thickBot="1" x14ac:dyDescent="0.3">
      <c r="B163" s="52"/>
      <c r="C163" s="52"/>
      <c r="D163" s="52"/>
      <c r="E163" s="488" t="str">
        <f>IF(YilDonem&lt;&gt;"",CONCATENATE(IF(Dönem=1,"ŞUBAT",IF(Dönem=2,"AĞUSTOS","")),"  ayına aittir."),"")</f>
        <v/>
      </c>
      <c r="F163" s="488"/>
      <c r="G163" s="488"/>
      <c r="H163" s="488"/>
      <c r="I163" s="52"/>
      <c r="J163" s="52"/>
      <c r="K163" s="52"/>
      <c r="L163" s="320" t="s">
        <v>30</v>
      </c>
    </row>
    <row r="164" spans="1:20" ht="31.7" customHeight="1" thickBot="1" x14ac:dyDescent="0.3">
      <c r="A164" s="324" t="s">
        <v>167</v>
      </c>
      <c r="B164" s="475" t="str">
        <f>IF(ProjeNo&gt;0,ProjeNo,"")</f>
        <v/>
      </c>
      <c r="C164" s="476"/>
      <c r="D164" s="476"/>
      <c r="E164" s="476"/>
      <c r="F164" s="476"/>
      <c r="G164" s="476"/>
      <c r="H164" s="476"/>
      <c r="I164" s="476"/>
      <c r="J164" s="476"/>
      <c r="K164" s="476"/>
      <c r="L164" s="477"/>
    </row>
    <row r="165" spans="1:20" ht="31.7" customHeight="1" thickBot="1" x14ac:dyDescent="0.3">
      <c r="A165" s="325" t="s">
        <v>168</v>
      </c>
      <c r="B165" s="478" t="str">
        <f>IF(ProjeAdi&gt;0,ProjeAdi,"")</f>
        <v/>
      </c>
      <c r="C165" s="479"/>
      <c r="D165" s="479"/>
      <c r="E165" s="479"/>
      <c r="F165" s="479"/>
      <c r="G165" s="479"/>
      <c r="H165" s="479"/>
      <c r="I165" s="479"/>
      <c r="J165" s="479"/>
      <c r="K165" s="479"/>
      <c r="L165" s="480"/>
    </row>
    <row r="166" spans="1:20" ht="31.7" customHeight="1" thickBot="1" x14ac:dyDescent="0.3">
      <c r="A166" s="481" t="s">
        <v>3</v>
      </c>
      <c r="B166" s="481" t="s">
        <v>4</v>
      </c>
      <c r="C166" s="481" t="s">
        <v>23</v>
      </c>
      <c r="D166" s="481" t="s">
        <v>125</v>
      </c>
      <c r="E166" s="481" t="s">
        <v>24</v>
      </c>
      <c r="F166" s="481" t="s">
        <v>27</v>
      </c>
      <c r="G166" s="483" t="s">
        <v>25</v>
      </c>
      <c r="H166" s="485" t="s">
        <v>151</v>
      </c>
      <c r="I166" s="486"/>
      <c r="J166" s="486"/>
      <c r="K166" s="487"/>
      <c r="L166" s="481" t="s">
        <v>26</v>
      </c>
      <c r="O166" s="471" t="s">
        <v>31</v>
      </c>
      <c r="P166" s="471"/>
      <c r="Q166" s="471" t="s">
        <v>37</v>
      </c>
      <c r="R166" s="471"/>
      <c r="S166" s="471" t="s">
        <v>38</v>
      </c>
      <c r="T166" s="471"/>
    </row>
    <row r="167" spans="1:20" s="95" customFormat="1" ht="90.75" thickBot="1" x14ac:dyDescent="0.3">
      <c r="A167" s="482"/>
      <c r="B167" s="482"/>
      <c r="C167" s="482"/>
      <c r="D167" s="482"/>
      <c r="E167" s="482"/>
      <c r="F167" s="482"/>
      <c r="G167" s="484"/>
      <c r="H167" s="321" t="s">
        <v>122</v>
      </c>
      <c r="I167" s="321" t="s">
        <v>153</v>
      </c>
      <c r="J167" s="321" t="s">
        <v>161</v>
      </c>
      <c r="K167" s="321" t="s">
        <v>162</v>
      </c>
      <c r="L167" s="482"/>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IFERROR(IF(N168="EVET",VLOOKUP(YilDonem,SGKTAVAN,2,0)*0.2475,VLOOKUP(YilDonem,SGKTAVAN,2,0)*0.2175),0)</f>
        <v>0</v>
      </c>
      <c r="P168" s="171">
        <f t="shared" ref="P168:P187" si="42">IFERROR(IF(N168="EVET",0,VLOOKUP(YilDonem,SGKTAVAN,2,0)*0.02),0)</f>
        <v>0</v>
      </c>
      <c r="Q168" s="171">
        <f t="shared" ref="Q168:Q187" si="43">IF(N168="EVET",(D168+E168)*0.2475,(D168+E168)*0.2175)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2" t="s">
        <v>35</v>
      </c>
      <c r="B188" s="473"/>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46091</v>
      </c>
      <c r="C191" s="468" t="s">
        <v>33</v>
      </c>
      <c r="D191" s="468"/>
      <c r="E191" s="330" t="s">
        <v>159</v>
      </c>
      <c r="F191" s="332" t="str">
        <f>IF(kurulusyetkilisi&gt;0,kurulusyetkilisi,"")</f>
        <v/>
      </c>
      <c r="G191" s="230"/>
      <c r="H191" s="229"/>
      <c r="I191" s="229"/>
      <c r="J191" s="229"/>
    </row>
    <row r="192" spans="1:21" ht="19.5" x14ac:dyDescent="0.3">
      <c r="A192" s="232"/>
      <c r="B192" s="232"/>
      <c r="C192" s="468" t="s">
        <v>34</v>
      </c>
      <c r="D192" s="468"/>
      <c r="E192" s="469"/>
      <c r="F192" s="469"/>
      <c r="G192" s="469"/>
      <c r="H192" s="61"/>
      <c r="I192" s="61"/>
      <c r="J192" s="61"/>
    </row>
    <row r="193" spans="1:20" ht="15.75" x14ac:dyDescent="0.25">
      <c r="A193" s="470" t="s">
        <v>22</v>
      </c>
      <c r="B193" s="470"/>
      <c r="C193" s="470"/>
      <c r="D193" s="470"/>
      <c r="E193" s="470"/>
      <c r="F193" s="470"/>
      <c r="G193" s="470"/>
      <c r="H193" s="470"/>
      <c r="I193" s="470"/>
      <c r="J193" s="470"/>
      <c r="K193" s="470"/>
      <c r="L193" s="470"/>
      <c r="M193" s="93"/>
      <c r="N193" s="77"/>
      <c r="O193" s="184"/>
    </row>
    <row r="194" spans="1:20" x14ac:dyDescent="0.25">
      <c r="A194" s="474" t="str">
        <f>IF(YilDonem&lt;&gt;"",CONCATENATE(YilDonem," dönemi"),"")</f>
        <v/>
      </c>
      <c r="B194" s="474"/>
      <c r="C194" s="474"/>
      <c r="D194" s="474"/>
      <c r="E194" s="474"/>
      <c r="F194" s="474"/>
      <c r="G194" s="474"/>
      <c r="H194" s="474"/>
      <c r="I194" s="474"/>
      <c r="J194" s="474"/>
      <c r="K194" s="474"/>
      <c r="L194" s="474"/>
    </row>
    <row r="195" spans="1:20" ht="15.75" thickBot="1" x14ac:dyDescent="0.3">
      <c r="B195" s="52"/>
      <c r="C195" s="52"/>
      <c r="D195" s="52"/>
      <c r="E195" s="488" t="str">
        <f>IF(YilDonem&lt;&gt;"",CONCATENATE(IF(Dönem=1,"ŞUBAT",IF(Dönem=2,"AĞUSTOS","")),"  ayına aittir."),"")</f>
        <v/>
      </c>
      <c r="F195" s="488"/>
      <c r="G195" s="488"/>
      <c r="H195" s="488"/>
      <c r="I195" s="52"/>
      <c r="J195" s="52"/>
      <c r="K195" s="52"/>
      <c r="L195" s="320" t="s">
        <v>30</v>
      </c>
    </row>
    <row r="196" spans="1:20" ht="31.7" customHeight="1" thickBot="1" x14ac:dyDescent="0.3">
      <c r="A196" s="324" t="s">
        <v>167</v>
      </c>
      <c r="B196" s="475" t="str">
        <f>IF(ProjeNo&gt;0,ProjeNo,"")</f>
        <v/>
      </c>
      <c r="C196" s="476"/>
      <c r="D196" s="476"/>
      <c r="E196" s="476"/>
      <c r="F196" s="476"/>
      <c r="G196" s="476"/>
      <c r="H196" s="476"/>
      <c r="I196" s="476"/>
      <c r="J196" s="476"/>
      <c r="K196" s="476"/>
      <c r="L196" s="477"/>
    </row>
    <row r="197" spans="1:20" ht="31.7" customHeight="1" thickBot="1" x14ac:dyDescent="0.3">
      <c r="A197" s="325" t="s">
        <v>168</v>
      </c>
      <c r="B197" s="478" t="str">
        <f>IF(ProjeAdi&gt;0,ProjeAdi,"")</f>
        <v/>
      </c>
      <c r="C197" s="479"/>
      <c r="D197" s="479"/>
      <c r="E197" s="479"/>
      <c r="F197" s="479"/>
      <c r="G197" s="479"/>
      <c r="H197" s="479"/>
      <c r="I197" s="479"/>
      <c r="J197" s="479"/>
      <c r="K197" s="479"/>
      <c r="L197" s="480"/>
    </row>
    <row r="198" spans="1:20" ht="31.7" customHeight="1" thickBot="1" x14ac:dyDescent="0.3">
      <c r="A198" s="481" t="s">
        <v>3</v>
      </c>
      <c r="B198" s="481" t="s">
        <v>4</v>
      </c>
      <c r="C198" s="481" t="s">
        <v>23</v>
      </c>
      <c r="D198" s="481" t="s">
        <v>125</v>
      </c>
      <c r="E198" s="481" t="s">
        <v>24</v>
      </c>
      <c r="F198" s="481" t="s">
        <v>27</v>
      </c>
      <c r="G198" s="483" t="s">
        <v>25</v>
      </c>
      <c r="H198" s="485" t="s">
        <v>151</v>
      </c>
      <c r="I198" s="486"/>
      <c r="J198" s="486"/>
      <c r="K198" s="487"/>
      <c r="L198" s="481" t="s">
        <v>26</v>
      </c>
      <c r="O198" s="471" t="s">
        <v>31</v>
      </c>
      <c r="P198" s="471"/>
      <c r="Q198" s="471" t="s">
        <v>37</v>
      </c>
      <c r="R198" s="471"/>
      <c r="S198" s="471" t="s">
        <v>38</v>
      </c>
      <c r="T198" s="471"/>
    </row>
    <row r="199" spans="1:20" s="95" customFormat="1" ht="90.75" thickBot="1" x14ac:dyDescent="0.3">
      <c r="A199" s="482"/>
      <c r="B199" s="482"/>
      <c r="C199" s="482"/>
      <c r="D199" s="482"/>
      <c r="E199" s="482"/>
      <c r="F199" s="482"/>
      <c r="G199" s="484"/>
      <c r="H199" s="321" t="s">
        <v>122</v>
      </c>
      <c r="I199" s="321" t="s">
        <v>153</v>
      </c>
      <c r="J199" s="321" t="s">
        <v>161</v>
      </c>
      <c r="K199" s="321" t="s">
        <v>162</v>
      </c>
      <c r="L199" s="482"/>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IFERROR(IF(N200="EVET",VLOOKUP(YilDonem,SGKTAVAN,2,0)*0.2475,VLOOKUP(YilDonem,SGKTAVAN,2,0)*0.2175),0)</f>
        <v>0</v>
      </c>
      <c r="P200" s="171">
        <f t="shared" ref="P200:P219" si="50">IFERROR(IF(N200="EVET",0,VLOOKUP(YilDonem,SGKTAVAN,2,0)*0.02),0)</f>
        <v>0</v>
      </c>
      <c r="Q200" s="171">
        <f t="shared" ref="Q200:Q219" si="51">IF(N200="EVET",(D200+E200)*0.2475,(D200+E200)*0.2175)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2" t="s">
        <v>35</v>
      </c>
      <c r="B220" s="473"/>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46091</v>
      </c>
      <c r="C223" s="468" t="s">
        <v>33</v>
      </c>
      <c r="D223" s="468"/>
      <c r="E223" s="330" t="s">
        <v>159</v>
      </c>
      <c r="F223" s="332" t="str">
        <f>IF(kurulusyetkilisi&gt;0,kurulusyetkilisi,"")</f>
        <v/>
      </c>
      <c r="G223" s="230"/>
      <c r="H223" s="229"/>
      <c r="I223" s="229"/>
      <c r="J223" s="229"/>
    </row>
    <row r="224" spans="1:21" ht="19.5" x14ac:dyDescent="0.3">
      <c r="A224" s="232"/>
      <c r="B224" s="232"/>
      <c r="C224" s="468" t="s">
        <v>34</v>
      </c>
      <c r="D224" s="468"/>
      <c r="E224" s="469"/>
      <c r="F224" s="469"/>
      <c r="G224" s="469"/>
      <c r="H224" s="61"/>
      <c r="I224" s="61"/>
      <c r="J224" s="61"/>
    </row>
    <row r="225" spans="1:20" ht="15.75" x14ac:dyDescent="0.25">
      <c r="A225" s="470" t="s">
        <v>22</v>
      </c>
      <c r="B225" s="470"/>
      <c r="C225" s="470"/>
      <c r="D225" s="470"/>
      <c r="E225" s="470"/>
      <c r="F225" s="470"/>
      <c r="G225" s="470"/>
      <c r="H225" s="470"/>
      <c r="I225" s="470"/>
      <c r="J225" s="470"/>
      <c r="K225" s="470"/>
      <c r="L225" s="470"/>
      <c r="M225" s="93"/>
      <c r="N225" s="77"/>
      <c r="O225" s="184"/>
    </row>
    <row r="226" spans="1:20" x14ac:dyDescent="0.25">
      <c r="A226" s="474" t="str">
        <f>IF(YilDonem&lt;&gt;"",CONCATENATE(YilDonem," dönemi"),"")</f>
        <v/>
      </c>
      <c r="B226" s="474"/>
      <c r="C226" s="474"/>
      <c r="D226" s="474"/>
      <c r="E226" s="474"/>
      <c r="F226" s="474"/>
      <c r="G226" s="474"/>
      <c r="H226" s="474"/>
      <c r="I226" s="474"/>
      <c r="J226" s="474"/>
      <c r="K226" s="474"/>
      <c r="L226" s="474"/>
    </row>
    <row r="227" spans="1:20" ht="15.75" thickBot="1" x14ac:dyDescent="0.3">
      <c r="B227" s="52"/>
      <c r="C227" s="52"/>
      <c r="D227" s="52"/>
      <c r="E227" s="488" t="str">
        <f>IF(YilDonem&lt;&gt;"",CONCATENATE(IF(Dönem=1,"ŞUBAT",IF(Dönem=2,"AĞUSTOS","")),"  ayına aittir."),"")</f>
        <v/>
      </c>
      <c r="F227" s="488"/>
      <c r="G227" s="488"/>
      <c r="H227" s="488"/>
      <c r="I227" s="52"/>
      <c r="J227" s="52"/>
      <c r="K227" s="52"/>
      <c r="L227" s="320" t="s">
        <v>30</v>
      </c>
    </row>
    <row r="228" spans="1:20" ht="31.7" customHeight="1" thickBot="1" x14ac:dyDescent="0.3">
      <c r="A228" s="324" t="s">
        <v>167</v>
      </c>
      <c r="B228" s="475" t="str">
        <f>IF(ProjeNo&gt;0,ProjeNo,"")</f>
        <v/>
      </c>
      <c r="C228" s="476"/>
      <c r="D228" s="476"/>
      <c r="E228" s="476"/>
      <c r="F228" s="476"/>
      <c r="G228" s="476"/>
      <c r="H228" s="476"/>
      <c r="I228" s="476"/>
      <c r="J228" s="476"/>
      <c r="K228" s="476"/>
      <c r="L228" s="477"/>
    </row>
    <row r="229" spans="1:20" ht="31.7" customHeight="1" thickBot="1" x14ac:dyDescent="0.3">
      <c r="A229" s="325" t="s">
        <v>168</v>
      </c>
      <c r="B229" s="478" t="str">
        <f>IF(ProjeAdi&gt;0,ProjeAdi,"")</f>
        <v/>
      </c>
      <c r="C229" s="479"/>
      <c r="D229" s="479"/>
      <c r="E229" s="479"/>
      <c r="F229" s="479"/>
      <c r="G229" s="479"/>
      <c r="H229" s="479"/>
      <c r="I229" s="479"/>
      <c r="J229" s="479"/>
      <c r="K229" s="479"/>
      <c r="L229" s="480"/>
    </row>
    <row r="230" spans="1:20" ht="31.7" customHeight="1" thickBot="1" x14ac:dyDescent="0.3">
      <c r="A230" s="481" t="s">
        <v>3</v>
      </c>
      <c r="B230" s="481" t="s">
        <v>4</v>
      </c>
      <c r="C230" s="481" t="s">
        <v>23</v>
      </c>
      <c r="D230" s="481" t="s">
        <v>125</v>
      </c>
      <c r="E230" s="481" t="s">
        <v>24</v>
      </c>
      <c r="F230" s="481" t="s">
        <v>27</v>
      </c>
      <c r="G230" s="483" t="s">
        <v>25</v>
      </c>
      <c r="H230" s="485" t="s">
        <v>151</v>
      </c>
      <c r="I230" s="486"/>
      <c r="J230" s="486"/>
      <c r="K230" s="487"/>
      <c r="L230" s="481" t="s">
        <v>26</v>
      </c>
      <c r="O230" s="471" t="s">
        <v>31</v>
      </c>
      <c r="P230" s="471"/>
      <c r="Q230" s="471" t="s">
        <v>37</v>
      </c>
      <c r="R230" s="471"/>
      <c r="S230" s="471" t="s">
        <v>38</v>
      </c>
      <c r="T230" s="471"/>
    </row>
    <row r="231" spans="1:20" s="95" customFormat="1" ht="90.75" thickBot="1" x14ac:dyDescent="0.3">
      <c r="A231" s="482"/>
      <c r="B231" s="482"/>
      <c r="C231" s="482"/>
      <c r="D231" s="482"/>
      <c r="E231" s="482"/>
      <c r="F231" s="482"/>
      <c r="G231" s="484"/>
      <c r="H231" s="321" t="s">
        <v>122</v>
      </c>
      <c r="I231" s="321" t="s">
        <v>153</v>
      </c>
      <c r="J231" s="321" t="s">
        <v>161</v>
      </c>
      <c r="K231" s="321" t="s">
        <v>162</v>
      </c>
      <c r="L231" s="482"/>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IFERROR(IF(N232="EVET",VLOOKUP(YilDonem,SGKTAVAN,2,0)*0.2475,VLOOKUP(YilDonem,SGKTAVAN,2,0)*0.2175),0)</f>
        <v>0</v>
      </c>
      <c r="P232" s="171">
        <f t="shared" ref="P232:P251" si="58">IFERROR(IF(N232="EVET",0,VLOOKUP(YilDonem,SGKTAVAN,2,0)*0.02),0)</f>
        <v>0</v>
      </c>
      <c r="Q232" s="171">
        <f t="shared" ref="Q232:Q251" si="59">IF(N232="EVET",(D232+E232)*0.2475,(D232+E232)*0.2175)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2" t="s">
        <v>35</v>
      </c>
      <c r="B252" s="473"/>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46091</v>
      </c>
      <c r="C255" s="468" t="s">
        <v>33</v>
      </c>
      <c r="D255" s="468"/>
      <c r="E255" s="330" t="s">
        <v>159</v>
      </c>
      <c r="F255" s="332" t="str">
        <f>IF(kurulusyetkilisi&gt;0,kurulusyetkilisi,"")</f>
        <v/>
      </c>
      <c r="G255" s="230"/>
      <c r="H255" s="229"/>
      <c r="I255" s="229"/>
      <c r="J255" s="229"/>
    </row>
    <row r="256" spans="1:21" ht="19.5" x14ac:dyDescent="0.3">
      <c r="A256" s="232"/>
      <c r="B256" s="232"/>
      <c r="C256" s="468" t="s">
        <v>34</v>
      </c>
      <c r="D256" s="468"/>
      <c r="E256" s="469"/>
      <c r="F256" s="469"/>
      <c r="G256" s="469"/>
      <c r="H256" s="61"/>
      <c r="I256" s="61"/>
      <c r="J256" s="61"/>
    </row>
    <row r="257" spans="1:20" ht="15.75" x14ac:dyDescent="0.25">
      <c r="A257" s="470" t="s">
        <v>22</v>
      </c>
      <c r="B257" s="470"/>
      <c r="C257" s="470"/>
      <c r="D257" s="470"/>
      <c r="E257" s="470"/>
      <c r="F257" s="470"/>
      <c r="G257" s="470"/>
      <c r="H257" s="470"/>
      <c r="I257" s="470"/>
      <c r="J257" s="470"/>
      <c r="K257" s="470"/>
      <c r="L257" s="470"/>
      <c r="M257" s="93"/>
      <c r="N257" s="77"/>
      <c r="O257" s="184"/>
    </row>
    <row r="258" spans="1:20" x14ac:dyDescent="0.25">
      <c r="A258" s="474" t="str">
        <f>IF(YilDonem&lt;&gt;"",CONCATENATE(YilDonem," dönemi"),"")</f>
        <v/>
      </c>
      <c r="B258" s="474"/>
      <c r="C258" s="474"/>
      <c r="D258" s="474"/>
      <c r="E258" s="474"/>
      <c r="F258" s="474"/>
      <c r="G258" s="474"/>
      <c r="H258" s="474"/>
      <c r="I258" s="474"/>
      <c r="J258" s="474"/>
      <c r="K258" s="474"/>
      <c r="L258" s="474"/>
    </row>
    <row r="259" spans="1:20" ht="15.75" thickBot="1" x14ac:dyDescent="0.3">
      <c r="B259" s="52"/>
      <c r="C259" s="52"/>
      <c r="D259" s="52"/>
      <c r="E259" s="488" t="str">
        <f>IF(YilDonem&lt;&gt;"",CONCATENATE(IF(Dönem=1,"ŞUBAT",IF(Dönem=2,"AĞUSTOS","")),"  ayına aittir."),"")</f>
        <v/>
      </c>
      <c r="F259" s="488"/>
      <c r="G259" s="488"/>
      <c r="H259" s="488"/>
      <c r="I259" s="52"/>
      <c r="J259" s="52"/>
      <c r="K259" s="52"/>
      <c r="L259" s="320" t="s">
        <v>30</v>
      </c>
    </row>
    <row r="260" spans="1:20" ht="31.7" customHeight="1" thickBot="1" x14ac:dyDescent="0.3">
      <c r="A260" s="324" t="s">
        <v>167</v>
      </c>
      <c r="B260" s="475" t="str">
        <f>IF(ProjeNo&gt;0,ProjeNo,"")</f>
        <v/>
      </c>
      <c r="C260" s="476"/>
      <c r="D260" s="476"/>
      <c r="E260" s="476"/>
      <c r="F260" s="476"/>
      <c r="G260" s="476"/>
      <c r="H260" s="476"/>
      <c r="I260" s="476"/>
      <c r="J260" s="476"/>
      <c r="K260" s="476"/>
      <c r="L260" s="477"/>
    </row>
    <row r="261" spans="1:20" ht="31.7" customHeight="1" thickBot="1" x14ac:dyDescent="0.3">
      <c r="A261" s="325" t="s">
        <v>168</v>
      </c>
      <c r="B261" s="478" t="str">
        <f>IF(ProjeAdi&gt;0,ProjeAdi,"")</f>
        <v/>
      </c>
      <c r="C261" s="479"/>
      <c r="D261" s="479"/>
      <c r="E261" s="479"/>
      <c r="F261" s="479"/>
      <c r="G261" s="479"/>
      <c r="H261" s="479"/>
      <c r="I261" s="479"/>
      <c r="J261" s="479"/>
      <c r="K261" s="479"/>
      <c r="L261" s="480"/>
    </row>
    <row r="262" spans="1:20" ht="31.7" customHeight="1" thickBot="1" x14ac:dyDescent="0.3">
      <c r="A262" s="481" t="s">
        <v>3</v>
      </c>
      <c r="B262" s="481" t="s">
        <v>4</v>
      </c>
      <c r="C262" s="481" t="s">
        <v>23</v>
      </c>
      <c r="D262" s="481" t="s">
        <v>125</v>
      </c>
      <c r="E262" s="481" t="s">
        <v>24</v>
      </c>
      <c r="F262" s="481" t="s">
        <v>27</v>
      </c>
      <c r="G262" s="483" t="s">
        <v>25</v>
      </c>
      <c r="H262" s="485" t="s">
        <v>151</v>
      </c>
      <c r="I262" s="486"/>
      <c r="J262" s="486"/>
      <c r="K262" s="487"/>
      <c r="L262" s="481" t="s">
        <v>26</v>
      </c>
      <c r="O262" s="471" t="s">
        <v>31</v>
      </c>
      <c r="P262" s="471"/>
      <c r="Q262" s="471" t="s">
        <v>37</v>
      </c>
      <c r="R262" s="471"/>
      <c r="S262" s="471" t="s">
        <v>38</v>
      </c>
      <c r="T262" s="471"/>
    </row>
    <row r="263" spans="1:20" s="95" customFormat="1" ht="90.75" thickBot="1" x14ac:dyDescent="0.3">
      <c r="A263" s="482"/>
      <c r="B263" s="482"/>
      <c r="C263" s="482"/>
      <c r="D263" s="482"/>
      <c r="E263" s="482"/>
      <c r="F263" s="482"/>
      <c r="G263" s="484"/>
      <c r="H263" s="321" t="s">
        <v>122</v>
      </c>
      <c r="I263" s="321" t="s">
        <v>153</v>
      </c>
      <c r="J263" s="321" t="s">
        <v>161</v>
      </c>
      <c r="K263" s="321" t="s">
        <v>162</v>
      </c>
      <c r="L263" s="482"/>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IFERROR(IF(N264="EVET",VLOOKUP(YilDonem,SGKTAVAN,2,0)*0.2475,VLOOKUP(YilDonem,SGKTAVAN,2,0)*0.2175),0)</f>
        <v>0</v>
      </c>
      <c r="P264" s="171">
        <f t="shared" ref="P264:P283" si="66">IFERROR(IF(N264="EVET",0,VLOOKUP(YilDonem,SGKTAVAN,2,0)*0.02),0)</f>
        <v>0</v>
      </c>
      <c r="Q264" s="171">
        <f t="shared" ref="Q264:Q283" si="67">IF(N264="EVET",(D264+E264)*0.2475,(D264+E264)*0.2175)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2" t="s">
        <v>35</v>
      </c>
      <c r="B284" s="473"/>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46091</v>
      </c>
      <c r="C287" s="468" t="s">
        <v>33</v>
      </c>
      <c r="D287" s="468"/>
      <c r="E287" s="330" t="s">
        <v>159</v>
      </c>
      <c r="F287" s="332" t="str">
        <f>IF(kurulusyetkilisi&gt;0,kurulusyetkilisi,"")</f>
        <v/>
      </c>
      <c r="G287" s="230"/>
      <c r="H287" s="229"/>
      <c r="I287" s="229"/>
      <c r="J287" s="229"/>
    </row>
    <row r="288" spans="1:21" ht="19.5" x14ac:dyDescent="0.3">
      <c r="A288" s="232"/>
      <c r="B288" s="232"/>
      <c r="C288" s="468" t="s">
        <v>34</v>
      </c>
      <c r="D288" s="468"/>
      <c r="E288" s="469"/>
      <c r="F288" s="469"/>
      <c r="G288" s="469"/>
      <c r="H288" s="61"/>
      <c r="I288" s="61"/>
      <c r="J288" s="61"/>
    </row>
    <row r="289" spans="1:20" ht="15.75" x14ac:dyDescent="0.25">
      <c r="A289" s="470" t="s">
        <v>22</v>
      </c>
      <c r="B289" s="470"/>
      <c r="C289" s="470"/>
      <c r="D289" s="470"/>
      <c r="E289" s="470"/>
      <c r="F289" s="470"/>
      <c r="G289" s="470"/>
      <c r="H289" s="470"/>
      <c r="I289" s="470"/>
      <c r="J289" s="470"/>
      <c r="K289" s="470"/>
      <c r="L289" s="470"/>
      <c r="M289" s="93"/>
      <c r="N289" s="77"/>
      <c r="O289" s="184"/>
    </row>
    <row r="290" spans="1:20" x14ac:dyDescent="0.25">
      <c r="A290" s="474" t="str">
        <f>IF(YilDonem&lt;&gt;"",CONCATENATE(YilDonem," dönemi"),"")</f>
        <v/>
      </c>
      <c r="B290" s="474"/>
      <c r="C290" s="474"/>
      <c r="D290" s="474"/>
      <c r="E290" s="474"/>
      <c r="F290" s="474"/>
      <c r="G290" s="474"/>
      <c r="H290" s="474"/>
      <c r="I290" s="474"/>
      <c r="J290" s="474"/>
      <c r="K290" s="474"/>
      <c r="L290" s="474"/>
    </row>
    <row r="291" spans="1:20" ht="15.75" thickBot="1" x14ac:dyDescent="0.3">
      <c r="B291" s="52"/>
      <c r="C291" s="52"/>
      <c r="D291" s="52"/>
      <c r="E291" s="488" t="str">
        <f>IF(YilDonem&lt;&gt;"",CONCATENATE(IF(Dönem=1,"ŞUBAT",IF(Dönem=2,"AĞUSTOS","")),"  ayına aittir."),"")</f>
        <v/>
      </c>
      <c r="F291" s="488"/>
      <c r="G291" s="488"/>
      <c r="H291" s="488"/>
      <c r="I291" s="52"/>
      <c r="J291" s="52"/>
      <c r="K291" s="52"/>
      <c r="L291" s="320" t="s">
        <v>30</v>
      </c>
    </row>
    <row r="292" spans="1:20" ht="31.7" customHeight="1" thickBot="1" x14ac:dyDescent="0.3">
      <c r="A292" s="324" t="s">
        <v>167</v>
      </c>
      <c r="B292" s="475" t="str">
        <f>IF(ProjeNo&gt;0,ProjeNo,"")</f>
        <v/>
      </c>
      <c r="C292" s="476"/>
      <c r="D292" s="476"/>
      <c r="E292" s="476"/>
      <c r="F292" s="476"/>
      <c r="G292" s="476"/>
      <c r="H292" s="476"/>
      <c r="I292" s="476"/>
      <c r="J292" s="476"/>
      <c r="K292" s="476"/>
      <c r="L292" s="477"/>
    </row>
    <row r="293" spans="1:20" ht="31.7" customHeight="1" thickBot="1" x14ac:dyDescent="0.3">
      <c r="A293" s="325" t="s">
        <v>168</v>
      </c>
      <c r="B293" s="478" t="str">
        <f>IF(ProjeAdi&gt;0,ProjeAdi,"")</f>
        <v/>
      </c>
      <c r="C293" s="479"/>
      <c r="D293" s="479"/>
      <c r="E293" s="479"/>
      <c r="F293" s="479"/>
      <c r="G293" s="479"/>
      <c r="H293" s="479"/>
      <c r="I293" s="479"/>
      <c r="J293" s="479"/>
      <c r="K293" s="479"/>
      <c r="L293" s="480"/>
    </row>
    <row r="294" spans="1:20" ht="31.7" customHeight="1" thickBot="1" x14ac:dyDescent="0.3">
      <c r="A294" s="481" t="s">
        <v>3</v>
      </c>
      <c r="B294" s="481" t="s">
        <v>4</v>
      </c>
      <c r="C294" s="481" t="s">
        <v>23</v>
      </c>
      <c r="D294" s="481" t="s">
        <v>125</v>
      </c>
      <c r="E294" s="481" t="s">
        <v>24</v>
      </c>
      <c r="F294" s="481" t="s">
        <v>27</v>
      </c>
      <c r="G294" s="483" t="s">
        <v>25</v>
      </c>
      <c r="H294" s="485" t="s">
        <v>151</v>
      </c>
      <c r="I294" s="486"/>
      <c r="J294" s="486"/>
      <c r="K294" s="487"/>
      <c r="L294" s="481" t="s">
        <v>26</v>
      </c>
      <c r="O294" s="471" t="s">
        <v>31</v>
      </c>
      <c r="P294" s="471"/>
      <c r="Q294" s="471" t="s">
        <v>37</v>
      </c>
      <c r="R294" s="471"/>
      <c r="S294" s="471" t="s">
        <v>38</v>
      </c>
      <c r="T294" s="471"/>
    </row>
    <row r="295" spans="1:20" s="95" customFormat="1" ht="90.75" thickBot="1" x14ac:dyDescent="0.3">
      <c r="A295" s="482"/>
      <c r="B295" s="482"/>
      <c r="C295" s="482"/>
      <c r="D295" s="482"/>
      <c r="E295" s="482"/>
      <c r="F295" s="482"/>
      <c r="G295" s="484"/>
      <c r="H295" s="321" t="s">
        <v>122</v>
      </c>
      <c r="I295" s="321" t="s">
        <v>153</v>
      </c>
      <c r="J295" s="321" t="s">
        <v>161</v>
      </c>
      <c r="K295" s="321" t="s">
        <v>162</v>
      </c>
      <c r="L295" s="482"/>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IFERROR(IF(N296="EVET",VLOOKUP(YilDonem,SGKTAVAN,2,0)*0.2475,VLOOKUP(YilDonem,SGKTAVAN,2,0)*0.2175),0)</f>
        <v>0</v>
      </c>
      <c r="P296" s="171">
        <f t="shared" ref="P296:P315" si="74">IFERROR(IF(N296="EVET",0,VLOOKUP(YilDonem,SGKTAVAN,2,0)*0.02),0)</f>
        <v>0</v>
      </c>
      <c r="Q296" s="171">
        <f t="shared" ref="Q296:Q315" si="75">IF(N296="EVET",(D296+E296)*0.2475,(D296+E296)*0.2175)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2" t="s">
        <v>35</v>
      </c>
      <c r="B316" s="473"/>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46091</v>
      </c>
      <c r="C319" s="468" t="s">
        <v>33</v>
      </c>
      <c r="D319" s="468"/>
      <c r="E319" s="330" t="s">
        <v>159</v>
      </c>
      <c r="F319" s="332" t="str">
        <f>IF(kurulusyetkilisi&gt;0,kurulusyetkilisi,"")</f>
        <v/>
      </c>
      <c r="G319" s="230"/>
      <c r="H319" s="229"/>
      <c r="I319" s="229"/>
      <c r="J319" s="229"/>
    </row>
    <row r="320" spans="1:21" ht="19.5" x14ac:dyDescent="0.3">
      <c r="A320" s="232"/>
      <c r="B320" s="232"/>
      <c r="C320" s="468" t="s">
        <v>34</v>
      </c>
      <c r="D320" s="468"/>
      <c r="E320" s="469"/>
      <c r="F320" s="469"/>
      <c r="G320" s="469"/>
      <c r="H320" s="61"/>
      <c r="I320" s="61"/>
      <c r="J320" s="61"/>
    </row>
  </sheetData>
  <sheetProtection algorithmName="SHA-512" hashValue="TuhvYED4f99rnKpEOfUblOELJxx2uIUKb/m2ZstYOYBBCJD54v6UHBlQzwIVO3k7d7A2nTsKfCQjBHDAMlRG/Q==" saltValue="1qZv5mLOCcORVxs36odAt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70" t="s">
        <v>22</v>
      </c>
      <c r="B1" s="470"/>
      <c r="C1" s="470"/>
      <c r="D1" s="470"/>
      <c r="E1" s="470"/>
      <c r="F1" s="470"/>
      <c r="G1" s="470"/>
      <c r="H1" s="470"/>
      <c r="I1" s="470"/>
      <c r="J1" s="470"/>
      <c r="K1" s="470"/>
      <c r="L1" s="470"/>
      <c r="M1" s="93"/>
      <c r="N1" s="77"/>
      <c r="O1" s="184"/>
      <c r="V1" s="119" t="str">
        <f>CONCATENATE("A1:L",SUM(U:U)*32)</f>
        <v>A1:L32</v>
      </c>
    </row>
    <row r="2" spans="1:27" x14ac:dyDescent="0.25">
      <c r="A2" s="474" t="str">
        <f>IF(YilDonem&lt;&gt;"",CONCATENATE(YilDonem," dönemi"),"")</f>
        <v/>
      </c>
      <c r="B2" s="474"/>
      <c r="C2" s="474"/>
      <c r="D2" s="474"/>
      <c r="E2" s="474"/>
      <c r="F2" s="474"/>
      <c r="G2" s="474"/>
      <c r="H2" s="474"/>
      <c r="I2" s="474"/>
      <c r="J2" s="474"/>
      <c r="K2" s="474"/>
      <c r="L2" s="474"/>
    </row>
    <row r="3" spans="1:27" ht="15.75" thickBot="1" x14ac:dyDescent="0.3">
      <c r="B3" s="52"/>
      <c r="C3" s="52"/>
      <c r="D3" s="52"/>
      <c r="E3" s="488" t="str">
        <f>IF(YilDonem&lt;&gt;"",CONCATENATE(IF(Dönem=1,"MART",IF(Dönem=2,"EYLÜL","")),"  ayına aittir."),"")</f>
        <v/>
      </c>
      <c r="F3" s="488"/>
      <c r="G3" s="488"/>
      <c r="H3" s="488"/>
      <c r="I3" s="52"/>
      <c r="J3" s="52"/>
      <c r="K3" s="52"/>
      <c r="L3" s="320" t="s">
        <v>30</v>
      </c>
    </row>
    <row r="4" spans="1:27" ht="31.7" customHeight="1" thickBot="1" x14ac:dyDescent="0.3">
      <c r="A4" s="324" t="s">
        <v>167</v>
      </c>
      <c r="B4" s="475" t="str">
        <f>IF(ProjeNo&gt;0,ProjeNo,"")</f>
        <v/>
      </c>
      <c r="C4" s="476"/>
      <c r="D4" s="476"/>
      <c r="E4" s="476"/>
      <c r="F4" s="476"/>
      <c r="G4" s="476"/>
      <c r="H4" s="476"/>
      <c r="I4" s="476"/>
      <c r="J4" s="476"/>
      <c r="K4" s="476"/>
      <c r="L4" s="477"/>
    </row>
    <row r="5" spans="1:27" ht="31.7" customHeight="1" thickBot="1" x14ac:dyDescent="0.3">
      <c r="A5" s="325" t="s">
        <v>168</v>
      </c>
      <c r="B5" s="478" t="str">
        <f>IF(ProjeAdi&gt;0,ProjeAdi,"")</f>
        <v/>
      </c>
      <c r="C5" s="479"/>
      <c r="D5" s="479"/>
      <c r="E5" s="479"/>
      <c r="F5" s="479"/>
      <c r="G5" s="479"/>
      <c r="H5" s="479"/>
      <c r="I5" s="479"/>
      <c r="J5" s="479"/>
      <c r="K5" s="479"/>
      <c r="L5" s="480"/>
    </row>
    <row r="6" spans="1:27" ht="31.7" customHeight="1" thickBot="1" x14ac:dyDescent="0.3">
      <c r="A6" s="481" t="s">
        <v>3</v>
      </c>
      <c r="B6" s="481" t="s">
        <v>4</v>
      </c>
      <c r="C6" s="481" t="s">
        <v>23</v>
      </c>
      <c r="D6" s="481" t="s">
        <v>125</v>
      </c>
      <c r="E6" s="481" t="s">
        <v>24</v>
      </c>
      <c r="F6" s="481" t="s">
        <v>27</v>
      </c>
      <c r="G6" s="491" t="s">
        <v>25</v>
      </c>
      <c r="H6" s="490" t="s">
        <v>151</v>
      </c>
      <c r="I6" s="491"/>
      <c r="J6" s="491"/>
      <c r="K6" s="492"/>
      <c r="L6" s="481" t="s">
        <v>26</v>
      </c>
      <c r="O6" s="471" t="s">
        <v>31</v>
      </c>
      <c r="P6" s="471"/>
      <c r="Q6" s="471" t="s">
        <v>37</v>
      </c>
      <c r="R6" s="471"/>
      <c r="S6" s="471" t="s">
        <v>38</v>
      </c>
      <c r="T6" s="471"/>
    </row>
    <row r="7" spans="1:27" s="95" customFormat="1" ht="90.75" thickBot="1" x14ac:dyDescent="0.3">
      <c r="A7" s="482"/>
      <c r="B7" s="482"/>
      <c r="C7" s="482"/>
      <c r="D7" s="482"/>
      <c r="E7" s="482"/>
      <c r="F7" s="482"/>
      <c r="G7" s="493"/>
      <c r="H7" s="321" t="s">
        <v>122</v>
      </c>
      <c r="I7" s="321" t="s">
        <v>153</v>
      </c>
      <c r="J7" s="321" t="s">
        <v>161</v>
      </c>
      <c r="K7" s="321" t="s">
        <v>162</v>
      </c>
      <c r="L7" s="489"/>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IFERROR(IF(N8="EVET",VLOOKUP(YilDonem,SGKTAVAN,2,0)*0.2475,VLOOKUP(YilDonem,SGKTAVAN,2,0)*0.2175),0)</f>
        <v>0</v>
      </c>
      <c r="P8" s="171">
        <f t="shared" ref="P8:P27" si="2">IFERROR(IF(N8="EVET",0,VLOOKUP(YilDonem,SGKTAVAN,2,0)*0.02),0)</f>
        <v>0</v>
      </c>
      <c r="Q8" s="171">
        <f t="shared" ref="Q8:Q27" si="3">IF(N8="EVET",(D8+E8)*0.2475,(D8+E8)*0.2175)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2" t="s">
        <v>35</v>
      </c>
      <c r="B28" s="473"/>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46091</v>
      </c>
      <c r="C31" s="468" t="s">
        <v>33</v>
      </c>
      <c r="D31" s="468"/>
      <c r="E31" s="330" t="s">
        <v>159</v>
      </c>
      <c r="F31" s="332" t="str">
        <f>IF(kurulusyetkilisi&gt;0,kurulusyetkilisi,"")</f>
        <v/>
      </c>
      <c r="G31" s="230"/>
      <c r="H31" s="231"/>
      <c r="I31" s="229"/>
      <c r="J31" s="229"/>
    </row>
    <row r="32" spans="1:21" ht="19.5" x14ac:dyDescent="0.3">
      <c r="A32" s="232"/>
      <c r="B32" s="232"/>
      <c r="C32" s="468" t="s">
        <v>34</v>
      </c>
      <c r="D32" s="468"/>
      <c r="E32" s="469"/>
      <c r="F32" s="469"/>
      <c r="G32" s="469"/>
      <c r="H32" s="265"/>
      <c r="I32" s="61"/>
      <c r="J32" s="61"/>
    </row>
    <row r="33" spans="1:20" ht="15.75" x14ac:dyDescent="0.25">
      <c r="A33" s="470" t="s">
        <v>22</v>
      </c>
      <c r="B33" s="470"/>
      <c r="C33" s="470"/>
      <c r="D33" s="470"/>
      <c r="E33" s="470"/>
      <c r="F33" s="470"/>
      <c r="G33" s="470"/>
      <c r="H33" s="470"/>
      <c r="I33" s="470"/>
      <c r="J33" s="470"/>
      <c r="K33" s="470"/>
      <c r="L33" s="470"/>
      <c r="M33" s="93"/>
      <c r="N33" s="77"/>
      <c r="O33" s="184"/>
    </row>
    <row r="34" spans="1:20" x14ac:dyDescent="0.25">
      <c r="A34" s="474" t="str">
        <f>IF(YilDonem&lt;&gt;"",CONCATENATE(YilDonem," dönemi"),"")</f>
        <v/>
      </c>
      <c r="B34" s="474"/>
      <c r="C34" s="474"/>
      <c r="D34" s="474"/>
      <c r="E34" s="474"/>
      <c r="F34" s="474"/>
      <c r="G34" s="474"/>
      <c r="H34" s="474"/>
      <c r="I34" s="474"/>
      <c r="J34" s="474"/>
      <c r="K34" s="474"/>
      <c r="L34" s="474"/>
    </row>
    <row r="35" spans="1:20" ht="15.75" thickBot="1" x14ac:dyDescent="0.3">
      <c r="B35" s="52"/>
      <c r="C35" s="52"/>
      <c r="D35" s="52"/>
      <c r="E35" s="488" t="str">
        <f>IF(YilDonem&lt;&gt;"",CONCATENATE(IF(Dönem=1,"MART",IF(Dönem=2,"EYLÜL","")),"  ayına aittir."),"")</f>
        <v/>
      </c>
      <c r="F35" s="488"/>
      <c r="G35" s="488"/>
      <c r="H35" s="488"/>
      <c r="I35" s="52"/>
      <c r="J35" s="52"/>
      <c r="K35" s="52"/>
      <c r="L35" s="320" t="s">
        <v>30</v>
      </c>
    </row>
    <row r="36" spans="1:20" ht="31.7" customHeight="1" thickBot="1" x14ac:dyDescent="0.3">
      <c r="A36" s="324" t="s">
        <v>167</v>
      </c>
      <c r="B36" s="475" t="str">
        <f>IF(ProjeNo&gt;0,ProjeNo,"")</f>
        <v/>
      </c>
      <c r="C36" s="476"/>
      <c r="D36" s="476"/>
      <c r="E36" s="476"/>
      <c r="F36" s="476"/>
      <c r="G36" s="476"/>
      <c r="H36" s="476"/>
      <c r="I36" s="476"/>
      <c r="J36" s="476"/>
      <c r="K36" s="476"/>
      <c r="L36" s="477"/>
    </row>
    <row r="37" spans="1:20" ht="31.7" customHeight="1" thickBot="1" x14ac:dyDescent="0.3">
      <c r="A37" s="325" t="s">
        <v>168</v>
      </c>
      <c r="B37" s="478" t="str">
        <f>IF(ProjeAdi&gt;0,ProjeAdi,"")</f>
        <v/>
      </c>
      <c r="C37" s="479"/>
      <c r="D37" s="479"/>
      <c r="E37" s="479"/>
      <c r="F37" s="479"/>
      <c r="G37" s="479"/>
      <c r="H37" s="479"/>
      <c r="I37" s="479"/>
      <c r="J37" s="479"/>
      <c r="K37" s="479"/>
      <c r="L37" s="480"/>
    </row>
    <row r="38" spans="1:20" ht="31.7" customHeight="1" thickBot="1" x14ac:dyDescent="0.3">
      <c r="A38" s="481" t="s">
        <v>3</v>
      </c>
      <c r="B38" s="481" t="s">
        <v>4</v>
      </c>
      <c r="C38" s="481" t="s">
        <v>23</v>
      </c>
      <c r="D38" s="481" t="s">
        <v>125</v>
      </c>
      <c r="E38" s="481" t="s">
        <v>24</v>
      </c>
      <c r="F38" s="481" t="s">
        <v>27</v>
      </c>
      <c r="G38" s="483" t="s">
        <v>25</v>
      </c>
      <c r="H38" s="485" t="s">
        <v>151</v>
      </c>
      <c r="I38" s="486"/>
      <c r="J38" s="486"/>
      <c r="K38" s="487"/>
      <c r="L38" s="481" t="s">
        <v>26</v>
      </c>
      <c r="O38" s="471" t="s">
        <v>31</v>
      </c>
      <c r="P38" s="471"/>
      <c r="Q38" s="471" t="s">
        <v>37</v>
      </c>
      <c r="R38" s="471"/>
      <c r="S38" s="471" t="s">
        <v>38</v>
      </c>
      <c r="T38" s="471"/>
    </row>
    <row r="39" spans="1:20" s="95" customFormat="1" ht="90.75" thickBot="1" x14ac:dyDescent="0.3">
      <c r="A39" s="482"/>
      <c r="B39" s="482"/>
      <c r="C39" s="482"/>
      <c r="D39" s="482"/>
      <c r="E39" s="482"/>
      <c r="F39" s="482"/>
      <c r="G39" s="484"/>
      <c r="H39" s="321" t="s">
        <v>122</v>
      </c>
      <c r="I39" s="321" t="s">
        <v>153</v>
      </c>
      <c r="J39" s="321" t="s">
        <v>161</v>
      </c>
      <c r="K39" s="321" t="s">
        <v>162</v>
      </c>
      <c r="L39" s="482"/>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IFERROR(IF(N40="EVET",VLOOKUP(YilDonem,SGKTAVAN,2,0)*0.2475,VLOOKUP(YilDonem,SGKTAVAN,2,0)*0.2175),0)</f>
        <v>0</v>
      </c>
      <c r="P40" s="171">
        <f t="shared" ref="P40:P59" si="10">IFERROR(IF(N40="EVET",0,VLOOKUP(YilDonem,SGKTAVAN,2,0)*0.02),0)</f>
        <v>0</v>
      </c>
      <c r="Q40" s="171">
        <f t="shared" ref="Q40:Q59" si="11">IF(N40="EVET",(D40+E40)*0.2475,(D40+E40)*0.2175)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2" t="s">
        <v>35</v>
      </c>
      <c r="B60" s="473"/>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46091</v>
      </c>
      <c r="C63" s="468" t="s">
        <v>33</v>
      </c>
      <c r="D63" s="468"/>
      <c r="E63" s="330" t="s">
        <v>159</v>
      </c>
      <c r="F63" s="332" t="str">
        <f>IF(kurulusyetkilisi&gt;0,kurulusyetkilisi,"")</f>
        <v/>
      </c>
      <c r="G63" s="230"/>
      <c r="H63" s="229"/>
      <c r="I63" s="229"/>
      <c r="J63" s="229"/>
    </row>
    <row r="64" spans="1:21" ht="19.5" x14ac:dyDescent="0.3">
      <c r="A64" s="232"/>
      <c r="B64" s="232"/>
      <c r="C64" s="468" t="s">
        <v>34</v>
      </c>
      <c r="D64" s="468"/>
      <c r="E64" s="469"/>
      <c r="F64" s="469"/>
      <c r="G64" s="469"/>
      <c r="H64" s="61"/>
      <c r="I64" s="61"/>
      <c r="J64" s="61"/>
    </row>
    <row r="65" spans="1:20" ht="15.75" x14ac:dyDescent="0.25">
      <c r="A65" s="470" t="s">
        <v>22</v>
      </c>
      <c r="B65" s="470"/>
      <c r="C65" s="470"/>
      <c r="D65" s="470"/>
      <c r="E65" s="470"/>
      <c r="F65" s="470"/>
      <c r="G65" s="470"/>
      <c r="H65" s="470"/>
      <c r="I65" s="470"/>
      <c r="J65" s="470"/>
      <c r="K65" s="470"/>
      <c r="L65" s="470"/>
      <c r="M65" s="93"/>
      <c r="N65" s="77"/>
      <c r="O65" s="184"/>
    </row>
    <row r="66" spans="1:20" x14ac:dyDescent="0.25">
      <c r="A66" s="474" t="str">
        <f>IF(YilDonem&lt;&gt;"",CONCATENATE(YilDonem," dönemi"),"")</f>
        <v/>
      </c>
      <c r="B66" s="474"/>
      <c r="C66" s="474"/>
      <c r="D66" s="474"/>
      <c r="E66" s="474"/>
      <c r="F66" s="474"/>
      <c r="G66" s="474"/>
      <c r="H66" s="474"/>
      <c r="I66" s="474"/>
      <c r="J66" s="474"/>
      <c r="K66" s="474"/>
      <c r="L66" s="474"/>
    </row>
    <row r="67" spans="1:20" ht="15.75" thickBot="1" x14ac:dyDescent="0.3">
      <c r="B67" s="52"/>
      <c r="C67" s="52"/>
      <c r="D67" s="52"/>
      <c r="E67" s="488" t="str">
        <f>IF(YilDonem&lt;&gt;"",CONCATENATE(IF(Dönem=1,"MART",IF(Dönem=2,"EYLÜL","")),"  ayına aittir."),"")</f>
        <v/>
      </c>
      <c r="F67" s="488"/>
      <c r="G67" s="488"/>
      <c r="H67" s="488"/>
      <c r="I67" s="52"/>
      <c r="J67" s="52"/>
      <c r="K67" s="52"/>
      <c r="L67" s="320" t="s">
        <v>30</v>
      </c>
    </row>
    <row r="68" spans="1:20" ht="31.7" customHeight="1" thickBot="1" x14ac:dyDescent="0.3">
      <c r="A68" s="324" t="s">
        <v>167</v>
      </c>
      <c r="B68" s="475" t="str">
        <f>IF(ProjeNo&gt;0,ProjeNo,"")</f>
        <v/>
      </c>
      <c r="C68" s="476"/>
      <c r="D68" s="476"/>
      <c r="E68" s="476"/>
      <c r="F68" s="476"/>
      <c r="G68" s="476"/>
      <c r="H68" s="476"/>
      <c r="I68" s="476"/>
      <c r="J68" s="476"/>
      <c r="K68" s="476"/>
      <c r="L68" s="477"/>
    </row>
    <row r="69" spans="1:20" ht="31.7" customHeight="1" thickBot="1" x14ac:dyDescent="0.3">
      <c r="A69" s="325" t="s">
        <v>168</v>
      </c>
      <c r="B69" s="478" t="str">
        <f>IF(ProjeAdi&gt;0,ProjeAdi,"")</f>
        <v/>
      </c>
      <c r="C69" s="479"/>
      <c r="D69" s="479"/>
      <c r="E69" s="479"/>
      <c r="F69" s="479"/>
      <c r="G69" s="479"/>
      <c r="H69" s="479"/>
      <c r="I69" s="479"/>
      <c r="J69" s="479"/>
      <c r="K69" s="479"/>
      <c r="L69" s="480"/>
    </row>
    <row r="70" spans="1:20" ht="31.7" customHeight="1" thickBot="1" x14ac:dyDescent="0.3">
      <c r="A70" s="481" t="s">
        <v>3</v>
      </c>
      <c r="B70" s="481" t="s">
        <v>4</v>
      </c>
      <c r="C70" s="481" t="s">
        <v>23</v>
      </c>
      <c r="D70" s="481" t="s">
        <v>125</v>
      </c>
      <c r="E70" s="481" t="s">
        <v>24</v>
      </c>
      <c r="F70" s="481" t="s">
        <v>27</v>
      </c>
      <c r="G70" s="483" t="s">
        <v>25</v>
      </c>
      <c r="H70" s="485" t="s">
        <v>151</v>
      </c>
      <c r="I70" s="486"/>
      <c r="J70" s="486"/>
      <c r="K70" s="487"/>
      <c r="L70" s="481" t="s">
        <v>26</v>
      </c>
      <c r="O70" s="471" t="s">
        <v>31</v>
      </c>
      <c r="P70" s="471"/>
      <c r="Q70" s="471" t="s">
        <v>37</v>
      </c>
      <c r="R70" s="471"/>
      <c r="S70" s="471" t="s">
        <v>38</v>
      </c>
      <c r="T70" s="471"/>
    </row>
    <row r="71" spans="1:20" s="95" customFormat="1" ht="90.75" thickBot="1" x14ac:dyDescent="0.3">
      <c r="A71" s="482"/>
      <c r="B71" s="482"/>
      <c r="C71" s="482"/>
      <c r="D71" s="482"/>
      <c r="E71" s="482"/>
      <c r="F71" s="482"/>
      <c r="G71" s="484"/>
      <c r="H71" s="321" t="s">
        <v>122</v>
      </c>
      <c r="I71" s="321" t="s">
        <v>153</v>
      </c>
      <c r="J71" s="321" t="s">
        <v>161</v>
      </c>
      <c r="K71" s="321" t="s">
        <v>162</v>
      </c>
      <c r="L71" s="482"/>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IFERROR(IF(N72="EVET",VLOOKUP(YilDonem,SGKTAVAN,2,0)*0.2475,VLOOKUP(YilDonem,SGKTAVAN,2,0)*0.2175),0)</f>
        <v>0</v>
      </c>
      <c r="P72" s="171">
        <f t="shared" ref="P72:P91" si="18">IFERROR(IF(N72="EVET",0,VLOOKUP(YilDonem,SGKTAVAN,2,0)*0.02),0)</f>
        <v>0</v>
      </c>
      <c r="Q72" s="171">
        <f t="shared" ref="Q72:Q91" si="19">IF(N72="EVET",(D72+E72)*0.2475,(D72+E72)*0.2175)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2" t="s">
        <v>35</v>
      </c>
      <c r="B92" s="473"/>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46091</v>
      </c>
      <c r="C95" s="468" t="s">
        <v>33</v>
      </c>
      <c r="D95" s="468"/>
      <c r="E95" s="330" t="s">
        <v>159</v>
      </c>
      <c r="F95" s="332" t="str">
        <f>IF(kurulusyetkilisi&gt;0,kurulusyetkilisi,"")</f>
        <v/>
      </c>
      <c r="G95" s="230"/>
      <c r="H95" s="229"/>
      <c r="I95" s="229"/>
      <c r="J95" s="229"/>
    </row>
    <row r="96" spans="1:21" ht="19.5" x14ac:dyDescent="0.3">
      <c r="A96" s="232"/>
      <c r="B96" s="232"/>
      <c r="C96" s="468" t="s">
        <v>34</v>
      </c>
      <c r="D96" s="468"/>
      <c r="E96" s="469"/>
      <c r="F96" s="469"/>
      <c r="G96" s="469"/>
      <c r="H96" s="61"/>
      <c r="I96" s="61"/>
      <c r="J96" s="61"/>
    </row>
    <row r="97" spans="1:20" ht="15.75" x14ac:dyDescent="0.25">
      <c r="A97" s="470" t="s">
        <v>22</v>
      </c>
      <c r="B97" s="470"/>
      <c r="C97" s="470"/>
      <c r="D97" s="470"/>
      <c r="E97" s="470"/>
      <c r="F97" s="470"/>
      <c r="G97" s="470"/>
      <c r="H97" s="470"/>
      <c r="I97" s="470"/>
      <c r="J97" s="470"/>
      <c r="K97" s="470"/>
      <c r="L97" s="470"/>
      <c r="M97" s="93"/>
      <c r="N97" s="77"/>
      <c r="O97" s="184"/>
    </row>
    <row r="98" spans="1:20" x14ac:dyDescent="0.25">
      <c r="A98" s="474" t="str">
        <f>IF(YilDonem&lt;&gt;"",CONCATENATE(YilDonem," dönemi"),"")</f>
        <v/>
      </c>
      <c r="B98" s="474"/>
      <c r="C98" s="474"/>
      <c r="D98" s="474"/>
      <c r="E98" s="474"/>
      <c r="F98" s="474"/>
      <c r="G98" s="474"/>
      <c r="H98" s="474"/>
      <c r="I98" s="474"/>
      <c r="J98" s="474"/>
      <c r="K98" s="474"/>
      <c r="L98" s="474"/>
    </row>
    <row r="99" spans="1:20" ht="15.75" thickBot="1" x14ac:dyDescent="0.3">
      <c r="B99" s="52"/>
      <c r="C99" s="52"/>
      <c r="D99" s="52"/>
      <c r="E99" s="488" t="str">
        <f>IF(YilDonem&lt;&gt;"",CONCATENATE(IF(Dönem=1,"MART",IF(Dönem=2,"EYLÜL","")),"  ayına aittir."),"")</f>
        <v/>
      </c>
      <c r="F99" s="488"/>
      <c r="G99" s="488"/>
      <c r="H99" s="488"/>
      <c r="I99" s="52"/>
      <c r="J99" s="52"/>
      <c r="K99" s="52"/>
      <c r="L99" s="320" t="s">
        <v>30</v>
      </c>
    </row>
    <row r="100" spans="1:20" ht="31.7" customHeight="1" thickBot="1" x14ac:dyDescent="0.3">
      <c r="A100" s="324" t="s">
        <v>167</v>
      </c>
      <c r="B100" s="475" t="str">
        <f>IF(ProjeNo&gt;0,ProjeNo,"")</f>
        <v/>
      </c>
      <c r="C100" s="476"/>
      <c r="D100" s="476"/>
      <c r="E100" s="476"/>
      <c r="F100" s="476"/>
      <c r="G100" s="476"/>
      <c r="H100" s="476"/>
      <c r="I100" s="476"/>
      <c r="J100" s="476"/>
      <c r="K100" s="476"/>
      <c r="L100" s="477"/>
    </row>
    <row r="101" spans="1:20" ht="31.7" customHeight="1" thickBot="1" x14ac:dyDescent="0.3">
      <c r="A101" s="325" t="s">
        <v>168</v>
      </c>
      <c r="B101" s="478" t="str">
        <f>IF(ProjeAdi&gt;0,ProjeAdi,"")</f>
        <v/>
      </c>
      <c r="C101" s="479"/>
      <c r="D101" s="479"/>
      <c r="E101" s="479"/>
      <c r="F101" s="479"/>
      <c r="G101" s="479"/>
      <c r="H101" s="479"/>
      <c r="I101" s="479"/>
      <c r="J101" s="479"/>
      <c r="K101" s="479"/>
      <c r="L101" s="480"/>
    </row>
    <row r="102" spans="1:20" ht="31.7" customHeight="1" thickBot="1" x14ac:dyDescent="0.3">
      <c r="A102" s="481" t="s">
        <v>3</v>
      </c>
      <c r="B102" s="481" t="s">
        <v>4</v>
      </c>
      <c r="C102" s="481" t="s">
        <v>23</v>
      </c>
      <c r="D102" s="481" t="s">
        <v>125</v>
      </c>
      <c r="E102" s="481" t="s">
        <v>24</v>
      </c>
      <c r="F102" s="481" t="s">
        <v>27</v>
      </c>
      <c r="G102" s="483" t="s">
        <v>25</v>
      </c>
      <c r="H102" s="485" t="s">
        <v>151</v>
      </c>
      <c r="I102" s="486"/>
      <c r="J102" s="486"/>
      <c r="K102" s="487"/>
      <c r="L102" s="481" t="s">
        <v>26</v>
      </c>
      <c r="O102" s="471" t="s">
        <v>31</v>
      </c>
      <c r="P102" s="471"/>
      <c r="Q102" s="471" t="s">
        <v>37</v>
      </c>
      <c r="R102" s="471"/>
      <c r="S102" s="471" t="s">
        <v>38</v>
      </c>
      <c r="T102" s="471"/>
    </row>
    <row r="103" spans="1:20" s="95" customFormat="1" ht="90.75" thickBot="1" x14ac:dyDescent="0.3">
      <c r="A103" s="482"/>
      <c r="B103" s="482"/>
      <c r="C103" s="482"/>
      <c r="D103" s="482"/>
      <c r="E103" s="482"/>
      <c r="F103" s="482"/>
      <c r="G103" s="484"/>
      <c r="H103" s="321" t="s">
        <v>122</v>
      </c>
      <c r="I103" s="321" t="s">
        <v>153</v>
      </c>
      <c r="J103" s="321" t="s">
        <v>161</v>
      </c>
      <c r="K103" s="321" t="s">
        <v>162</v>
      </c>
      <c r="L103" s="482"/>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IFERROR(IF(N104="EVET",VLOOKUP(YilDonem,SGKTAVAN,2,0)*0.2475,VLOOKUP(YilDonem,SGKTAVAN,2,0)*0.2175),0)</f>
        <v>0</v>
      </c>
      <c r="P104" s="171">
        <f t="shared" ref="P104:P123" si="26">IFERROR(IF(N104="EVET",0,VLOOKUP(YilDonem,SGKTAVAN,2,0)*0.02),0)</f>
        <v>0</v>
      </c>
      <c r="Q104" s="171">
        <f t="shared" ref="Q104:Q123" si="27">IF(N104="EVET",(D104+E104)*0.2475,(D104+E104)*0.2175)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2" t="s">
        <v>35</v>
      </c>
      <c r="B124" s="473"/>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46091</v>
      </c>
      <c r="C127" s="468" t="s">
        <v>33</v>
      </c>
      <c r="D127" s="468"/>
      <c r="E127" s="330" t="s">
        <v>159</v>
      </c>
      <c r="F127" s="332" t="str">
        <f>IF(kurulusyetkilisi&gt;0,kurulusyetkilisi,"")</f>
        <v/>
      </c>
      <c r="G127" s="230"/>
      <c r="H127" s="229"/>
      <c r="I127" s="229"/>
      <c r="J127" s="229"/>
    </row>
    <row r="128" spans="1:21" ht="19.5" x14ac:dyDescent="0.3">
      <c r="A128" s="232"/>
      <c r="B128" s="232"/>
      <c r="C128" s="468" t="s">
        <v>34</v>
      </c>
      <c r="D128" s="468"/>
      <c r="E128" s="469"/>
      <c r="F128" s="469"/>
      <c r="G128" s="469"/>
      <c r="H128" s="61"/>
      <c r="I128" s="61"/>
      <c r="J128" s="61"/>
    </row>
    <row r="129" spans="1:20" ht="15.75" x14ac:dyDescent="0.25">
      <c r="A129" s="470" t="s">
        <v>22</v>
      </c>
      <c r="B129" s="470"/>
      <c r="C129" s="470"/>
      <c r="D129" s="470"/>
      <c r="E129" s="470"/>
      <c r="F129" s="470"/>
      <c r="G129" s="470"/>
      <c r="H129" s="470"/>
      <c r="I129" s="470"/>
      <c r="J129" s="470"/>
      <c r="K129" s="470"/>
      <c r="L129" s="470"/>
      <c r="M129" s="93"/>
      <c r="N129" s="77"/>
      <c r="O129" s="184"/>
    </row>
    <row r="130" spans="1:20" x14ac:dyDescent="0.25">
      <c r="A130" s="474" t="str">
        <f>IF(YilDonem&lt;&gt;"",CONCATENATE(YilDonem," dönemi"),"")</f>
        <v/>
      </c>
      <c r="B130" s="474"/>
      <c r="C130" s="474"/>
      <c r="D130" s="474"/>
      <c r="E130" s="474"/>
      <c r="F130" s="474"/>
      <c r="G130" s="474"/>
      <c r="H130" s="474"/>
      <c r="I130" s="474"/>
      <c r="J130" s="474"/>
      <c r="K130" s="474"/>
      <c r="L130" s="474"/>
    </row>
    <row r="131" spans="1:20" ht="15.75" thickBot="1" x14ac:dyDescent="0.3">
      <c r="B131" s="52"/>
      <c r="C131" s="52"/>
      <c r="D131" s="52"/>
      <c r="E131" s="488" t="str">
        <f>IF(YilDonem&lt;&gt;"",CONCATENATE(IF(Dönem=1,"MART",IF(Dönem=2,"EYLÜL","")),"  ayına aittir."),"")</f>
        <v/>
      </c>
      <c r="F131" s="488"/>
      <c r="G131" s="488"/>
      <c r="H131" s="488"/>
      <c r="I131" s="52"/>
      <c r="J131" s="52"/>
      <c r="K131" s="52"/>
      <c r="L131" s="320" t="s">
        <v>30</v>
      </c>
    </row>
    <row r="132" spans="1:20" ht="31.7" customHeight="1" thickBot="1" x14ac:dyDescent="0.3">
      <c r="A132" s="324" t="s">
        <v>167</v>
      </c>
      <c r="B132" s="475" t="str">
        <f>IF(ProjeNo&gt;0,ProjeNo,"")</f>
        <v/>
      </c>
      <c r="C132" s="476"/>
      <c r="D132" s="476"/>
      <c r="E132" s="476"/>
      <c r="F132" s="476"/>
      <c r="G132" s="476"/>
      <c r="H132" s="476"/>
      <c r="I132" s="476"/>
      <c r="J132" s="476"/>
      <c r="K132" s="476"/>
      <c r="L132" s="477"/>
    </row>
    <row r="133" spans="1:20" ht="31.7" customHeight="1" thickBot="1" x14ac:dyDescent="0.3">
      <c r="A133" s="325" t="s">
        <v>168</v>
      </c>
      <c r="B133" s="478" t="str">
        <f>IF(ProjeAdi&gt;0,ProjeAdi,"")</f>
        <v/>
      </c>
      <c r="C133" s="479"/>
      <c r="D133" s="479"/>
      <c r="E133" s="479"/>
      <c r="F133" s="479"/>
      <c r="G133" s="479"/>
      <c r="H133" s="479"/>
      <c r="I133" s="479"/>
      <c r="J133" s="479"/>
      <c r="K133" s="479"/>
      <c r="L133" s="480"/>
    </row>
    <row r="134" spans="1:20" ht="31.7" customHeight="1" thickBot="1" x14ac:dyDescent="0.3">
      <c r="A134" s="481" t="s">
        <v>3</v>
      </c>
      <c r="B134" s="481" t="s">
        <v>4</v>
      </c>
      <c r="C134" s="481" t="s">
        <v>23</v>
      </c>
      <c r="D134" s="481" t="s">
        <v>125</v>
      </c>
      <c r="E134" s="481" t="s">
        <v>24</v>
      </c>
      <c r="F134" s="481" t="s">
        <v>27</v>
      </c>
      <c r="G134" s="483" t="s">
        <v>25</v>
      </c>
      <c r="H134" s="485" t="s">
        <v>151</v>
      </c>
      <c r="I134" s="486"/>
      <c r="J134" s="486"/>
      <c r="K134" s="487"/>
      <c r="L134" s="481" t="s">
        <v>26</v>
      </c>
      <c r="O134" s="471" t="s">
        <v>31</v>
      </c>
      <c r="P134" s="471"/>
      <c r="Q134" s="471" t="s">
        <v>37</v>
      </c>
      <c r="R134" s="471"/>
      <c r="S134" s="471" t="s">
        <v>38</v>
      </c>
      <c r="T134" s="471"/>
    </row>
    <row r="135" spans="1:20" s="95" customFormat="1" ht="90.75" thickBot="1" x14ac:dyDescent="0.3">
      <c r="A135" s="482"/>
      <c r="B135" s="482"/>
      <c r="C135" s="482"/>
      <c r="D135" s="482"/>
      <c r="E135" s="482"/>
      <c r="F135" s="482"/>
      <c r="G135" s="484"/>
      <c r="H135" s="321" t="s">
        <v>122</v>
      </c>
      <c r="I135" s="321" t="s">
        <v>153</v>
      </c>
      <c r="J135" s="321" t="s">
        <v>161</v>
      </c>
      <c r="K135" s="321" t="s">
        <v>162</v>
      </c>
      <c r="L135" s="482"/>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IFERROR(IF(N136="EVET",VLOOKUP(YilDonem,SGKTAVAN,2,0)*0.2475,VLOOKUP(YilDonem,SGKTAVAN,2,0)*0.2175),0)</f>
        <v>0</v>
      </c>
      <c r="P136" s="171">
        <f t="shared" ref="P136:P155" si="34">IFERROR(IF(N136="EVET",0,VLOOKUP(YilDonem,SGKTAVAN,2,0)*0.02),0)</f>
        <v>0</v>
      </c>
      <c r="Q136" s="171">
        <f t="shared" ref="Q136:Q155" si="35">IF(N136="EVET",(D136+E136)*0.2475,(D136+E136)*0.2175)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2" t="s">
        <v>35</v>
      </c>
      <c r="B156" s="473"/>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46091</v>
      </c>
      <c r="C159" s="468" t="s">
        <v>33</v>
      </c>
      <c r="D159" s="468"/>
      <c r="E159" s="330" t="s">
        <v>159</v>
      </c>
      <c r="F159" s="332" t="str">
        <f>IF(kurulusyetkilisi&gt;0,kurulusyetkilisi,"")</f>
        <v/>
      </c>
      <c r="G159" s="230"/>
      <c r="H159" s="229"/>
      <c r="I159" s="229"/>
      <c r="J159" s="229"/>
    </row>
    <row r="160" spans="1:21" ht="19.5" x14ac:dyDescent="0.3">
      <c r="A160" s="232"/>
      <c r="B160" s="232"/>
      <c r="C160" s="468" t="s">
        <v>34</v>
      </c>
      <c r="D160" s="468"/>
      <c r="E160" s="469"/>
      <c r="F160" s="469"/>
      <c r="G160" s="469"/>
      <c r="H160" s="61"/>
      <c r="I160" s="61"/>
      <c r="J160" s="61"/>
    </row>
    <row r="161" spans="1:20" ht="15.75" x14ac:dyDescent="0.25">
      <c r="A161" s="470" t="s">
        <v>22</v>
      </c>
      <c r="B161" s="470"/>
      <c r="C161" s="470"/>
      <c r="D161" s="470"/>
      <c r="E161" s="470"/>
      <c r="F161" s="470"/>
      <c r="G161" s="470"/>
      <c r="H161" s="470"/>
      <c r="I161" s="470"/>
      <c r="J161" s="470"/>
      <c r="K161" s="470"/>
      <c r="L161" s="470"/>
      <c r="M161" s="93"/>
      <c r="N161" s="77"/>
      <c r="O161" s="184"/>
    </row>
    <row r="162" spans="1:20" x14ac:dyDescent="0.25">
      <c r="A162" s="474" t="str">
        <f>IF(YilDonem&lt;&gt;"",CONCATENATE(YilDonem," dönemi"),"")</f>
        <v/>
      </c>
      <c r="B162" s="474"/>
      <c r="C162" s="474"/>
      <c r="D162" s="474"/>
      <c r="E162" s="474"/>
      <c r="F162" s="474"/>
      <c r="G162" s="474"/>
      <c r="H162" s="474"/>
      <c r="I162" s="474"/>
      <c r="J162" s="474"/>
      <c r="K162" s="474"/>
      <c r="L162" s="474"/>
    </row>
    <row r="163" spans="1:20" ht="15.75" thickBot="1" x14ac:dyDescent="0.3">
      <c r="B163" s="52"/>
      <c r="C163" s="52"/>
      <c r="D163" s="52"/>
      <c r="E163" s="488" t="str">
        <f>IF(YilDonem&lt;&gt;"",CONCATENATE(IF(Dönem=1,"MART",IF(Dönem=2,"EYLÜL","")),"  ayına aittir."),"")</f>
        <v/>
      </c>
      <c r="F163" s="488"/>
      <c r="G163" s="488"/>
      <c r="H163" s="488"/>
      <c r="I163" s="52"/>
      <c r="J163" s="52"/>
      <c r="K163" s="52"/>
      <c r="L163" s="320" t="s">
        <v>30</v>
      </c>
    </row>
    <row r="164" spans="1:20" ht="31.7" customHeight="1" thickBot="1" x14ac:dyDescent="0.3">
      <c r="A164" s="324" t="s">
        <v>167</v>
      </c>
      <c r="B164" s="475" t="str">
        <f>IF(ProjeNo&gt;0,ProjeNo,"")</f>
        <v/>
      </c>
      <c r="C164" s="476"/>
      <c r="D164" s="476"/>
      <c r="E164" s="476"/>
      <c r="F164" s="476"/>
      <c r="G164" s="476"/>
      <c r="H164" s="476"/>
      <c r="I164" s="476"/>
      <c r="J164" s="476"/>
      <c r="K164" s="476"/>
      <c r="L164" s="477"/>
    </row>
    <row r="165" spans="1:20" ht="31.7" customHeight="1" thickBot="1" x14ac:dyDescent="0.3">
      <c r="A165" s="325" t="s">
        <v>168</v>
      </c>
      <c r="B165" s="478" t="str">
        <f>IF(ProjeAdi&gt;0,ProjeAdi,"")</f>
        <v/>
      </c>
      <c r="C165" s="479"/>
      <c r="D165" s="479"/>
      <c r="E165" s="479"/>
      <c r="F165" s="479"/>
      <c r="G165" s="479"/>
      <c r="H165" s="479"/>
      <c r="I165" s="479"/>
      <c r="J165" s="479"/>
      <c r="K165" s="479"/>
      <c r="L165" s="480"/>
    </row>
    <row r="166" spans="1:20" ht="31.7" customHeight="1" thickBot="1" x14ac:dyDescent="0.3">
      <c r="A166" s="481" t="s">
        <v>3</v>
      </c>
      <c r="B166" s="481" t="s">
        <v>4</v>
      </c>
      <c r="C166" s="481" t="s">
        <v>23</v>
      </c>
      <c r="D166" s="481" t="s">
        <v>125</v>
      </c>
      <c r="E166" s="481" t="s">
        <v>24</v>
      </c>
      <c r="F166" s="481" t="s">
        <v>27</v>
      </c>
      <c r="G166" s="483" t="s">
        <v>25</v>
      </c>
      <c r="H166" s="485" t="s">
        <v>151</v>
      </c>
      <c r="I166" s="486"/>
      <c r="J166" s="486"/>
      <c r="K166" s="487"/>
      <c r="L166" s="481" t="s">
        <v>26</v>
      </c>
      <c r="O166" s="471" t="s">
        <v>31</v>
      </c>
      <c r="P166" s="471"/>
      <c r="Q166" s="471" t="s">
        <v>37</v>
      </c>
      <c r="R166" s="471"/>
      <c r="S166" s="471" t="s">
        <v>38</v>
      </c>
      <c r="T166" s="471"/>
    </row>
    <row r="167" spans="1:20" s="95" customFormat="1" ht="90.75" thickBot="1" x14ac:dyDescent="0.3">
      <c r="A167" s="482"/>
      <c r="B167" s="482"/>
      <c r="C167" s="482"/>
      <c r="D167" s="482"/>
      <c r="E167" s="482"/>
      <c r="F167" s="482"/>
      <c r="G167" s="484"/>
      <c r="H167" s="321" t="s">
        <v>122</v>
      </c>
      <c r="I167" s="321" t="s">
        <v>153</v>
      </c>
      <c r="J167" s="321" t="s">
        <v>161</v>
      </c>
      <c r="K167" s="321" t="s">
        <v>162</v>
      </c>
      <c r="L167" s="482"/>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IFERROR(IF(N168="EVET",VLOOKUP(YilDonem,SGKTAVAN,2,0)*0.2475,VLOOKUP(YilDonem,SGKTAVAN,2,0)*0.2175),0)</f>
        <v>0</v>
      </c>
      <c r="P168" s="171">
        <f t="shared" ref="P168:P187" si="42">IFERROR(IF(N168="EVET",0,VLOOKUP(YilDonem,SGKTAVAN,2,0)*0.02),0)</f>
        <v>0</v>
      </c>
      <c r="Q168" s="171">
        <f t="shared" ref="Q168:Q187" si="43">IF(N168="EVET",(D168+E168)*0.2475,(D168+E168)*0.2175)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2" t="s">
        <v>35</v>
      </c>
      <c r="B188" s="473"/>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46091</v>
      </c>
      <c r="C191" s="468" t="s">
        <v>33</v>
      </c>
      <c r="D191" s="468"/>
      <c r="E191" s="330" t="s">
        <v>159</v>
      </c>
      <c r="F191" s="332" t="str">
        <f>IF(kurulusyetkilisi&gt;0,kurulusyetkilisi,"")</f>
        <v/>
      </c>
      <c r="G191" s="230"/>
      <c r="H191" s="229"/>
      <c r="I191" s="229"/>
      <c r="J191" s="229"/>
    </row>
    <row r="192" spans="1:21" ht="19.5" x14ac:dyDescent="0.3">
      <c r="A192" s="232"/>
      <c r="B192" s="232"/>
      <c r="C192" s="468" t="s">
        <v>34</v>
      </c>
      <c r="D192" s="468"/>
      <c r="E192" s="469"/>
      <c r="F192" s="469"/>
      <c r="G192" s="469"/>
      <c r="H192" s="61"/>
      <c r="I192" s="61"/>
      <c r="J192" s="61"/>
    </row>
    <row r="193" spans="1:20" ht="15.75" x14ac:dyDescent="0.25">
      <c r="A193" s="470" t="s">
        <v>22</v>
      </c>
      <c r="B193" s="470"/>
      <c r="C193" s="470"/>
      <c r="D193" s="470"/>
      <c r="E193" s="470"/>
      <c r="F193" s="470"/>
      <c r="G193" s="470"/>
      <c r="H193" s="470"/>
      <c r="I193" s="470"/>
      <c r="J193" s="470"/>
      <c r="K193" s="470"/>
      <c r="L193" s="470"/>
      <c r="M193" s="93"/>
      <c r="N193" s="77"/>
      <c r="O193" s="184"/>
    </row>
    <row r="194" spans="1:20" x14ac:dyDescent="0.25">
      <c r="A194" s="474" t="str">
        <f>IF(YilDonem&lt;&gt;"",CONCATENATE(YilDonem," dönemi"),"")</f>
        <v/>
      </c>
      <c r="B194" s="474"/>
      <c r="C194" s="474"/>
      <c r="D194" s="474"/>
      <c r="E194" s="474"/>
      <c r="F194" s="474"/>
      <c r="G194" s="474"/>
      <c r="H194" s="474"/>
      <c r="I194" s="474"/>
      <c r="J194" s="474"/>
      <c r="K194" s="474"/>
      <c r="L194" s="474"/>
    </row>
    <row r="195" spans="1:20" ht="15.75" thickBot="1" x14ac:dyDescent="0.3">
      <c r="B195" s="52"/>
      <c r="C195" s="52"/>
      <c r="D195" s="52"/>
      <c r="E195" s="488" t="str">
        <f>IF(YilDonem&lt;&gt;"",CONCATENATE(IF(Dönem=1,"MART",IF(Dönem=2,"EYLÜL","")),"  ayına aittir."),"")</f>
        <v/>
      </c>
      <c r="F195" s="488"/>
      <c r="G195" s="488"/>
      <c r="H195" s="488"/>
      <c r="I195" s="52"/>
      <c r="J195" s="52"/>
      <c r="K195" s="52"/>
      <c r="L195" s="320" t="s">
        <v>30</v>
      </c>
    </row>
    <row r="196" spans="1:20" ht="31.7" customHeight="1" thickBot="1" x14ac:dyDescent="0.3">
      <c r="A196" s="324" t="s">
        <v>167</v>
      </c>
      <c r="B196" s="475" t="str">
        <f>IF(ProjeNo&gt;0,ProjeNo,"")</f>
        <v/>
      </c>
      <c r="C196" s="476"/>
      <c r="D196" s="476"/>
      <c r="E196" s="476"/>
      <c r="F196" s="476"/>
      <c r="G196" s="476"/>
      <c r="H196" s="476"/>
      <c r="I196" s="476"/>
      <c r="J196" s="476"/>
      <c r="K196" s="476"/>
      <c r="L196" s="477"/>
    </row>
    <row r="197" spans="1:20" ht="31.7" customHeight="1" thickBot="1" x14ac:dyDescent="0.3">
      <c r="A197" s="325" t="s">
        <v>168</v>
      </c>
      <c r="B197" s="478" t="str">
        <f>IF(ProjeAdi&gt;0,ProjeAdi,"")</f>
        <v/>
      </c>
      <c r="C197" s="479"/>
      <c r="D197" s="479"/>
      <c r="E197" s="479"/>
      <c r="F197" s="479"/>
      <c r="G197" s="479"/>
      <c r="H197" s="479"/>
      <c r="I197" s="479"/>
      <c r="J197" s="479"/>
      <c r="K197" s="479"/>
      <c r="L197" s="480"/>
    </row>
    <row r="198" spans="1:20" ht="31.7" customHeight="1" thickBot="1" x14ac:dyDescent="0.3">
      <c r="A198" s="481" t="s">
        <v>3</v>
      </c>
      <c r="B198" s="481" t="s">
        <v>4</v>
      </c>
      <c r="C198" s="481" t="s">
        <v>23</v>
      </c>
      <c r="D198" s="481" t="s">
        <v>125</v>
      </c>
      <c r="E198" s="481" t="s">
        <v>24</v>
      </c>
      <c r="F198" s="481" t="s">
        <v>27</v>
      </c>
      <c r="G198" s="483" t="s">
        <v>25</v>
      </c>
      <c r="H198" s="485" t="s">
        <v>151</v>
      </c>
      <c r="I198" s="486"/>
      <c r="J198" s="486"/>
      <c r="K198" s="487"/>
      <c r="L198" s="481" t="s">
        <v>26</v>
      </c>
      <c r="O198" s="471" t="s">
        <v>31</v>
      </c>
      <c r="P198" s="471"/>
      <c r="Q198" s="471" t="s">
        <v>37</v>
      </c>
      <c r="R198" s="471"/>
      <c r="S198" s="471" t="s">
        <v>38</v>
      </c>
      <c r="T198" s="471"/>
    </row>
    <row r="199" spans="1:20" s="95" customFormat="1" ht="90.75" thickBot="1" x14ac:dyDescent="0.3">
      <c r="A199" s="482"/>
      <c r="B199" s="482"/>
      <c r="C199" s="482"/>
      <c r="D199" s="482"/>
      <c r="E199" s="482"/>
      <c r="F199" s="482"/>
      <c r="G199" s="484"/>
      <c r="H199" s="321" t="s">
        <v>122</v>
      </c>
      <c r="I199" s="321" t="s">
        <v>153</v>
      </c>
      <c r="J199" s="321" t="s">
        <v>161</v>
      </c>
      <c r="K199" s="321" t="s">
        <v>162</v>
      </c>
      <c r="L199" s="482"/>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IFERROR(IF(N200="EVET",VLOOKUP(YilDonem,SGKTAVAN,2,0)*0.2475,VLOOKUP(YilDonem,SGKTAVAN,2,0)*0.2175),0)</f>
        <v>0</v>
      </c>
      <c r="P200" s="171">
        <f t="shared" ref="P200:P219" si="50">IFERROR(IF(N200="EVET",0,VLOOKUP(YilDonem,SGKTAVAN,2,0)*0.02),0)</f>
        <v>0</v>
      </c>
      <c r="Q200" s="171">
        <f t="shared" ref="Q200:Q219" si="51">IF(N200="EVET",(D200+E200)*0.2475,(D200+E200)*0.2175)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2" t="s">
        <v>35</v>
      </c>
      <c r="B220" s="473"/>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46091</v>
      </c>
      <c r="C223" s="468" t="s">
        <v>33</v>
      </c>
      <c r="D223" s="468"/>
      <c r="E223" s="330" t="s">
        <v>159</v>
      </c>
      <c r="F223" s="332" t="str">
        <f>IF(kurulusyetkilisi&gt;0,kurulusyetkilisi,"")</f>
        <v/>
      </c>
      <c r="G223" s="230"/>
      <c r="H223" s="229"/>
      <c r="I223" s="229"/>
      <c r="J223" s="229"/>
    </row>
    <row r="224" spans="1:21" ht="19.5" x14ac:dyDescent="0.3">
      <c r="A224" s="232"/>
      <c r="B224" s="232"/>
      <c r="C224" s="468" t="s">
        <v>34</v>
      </c>
      <c r="D224" s="468"/>
      <c r="E224" s="469"/>
      <c r="F224" s="469"/>
      <c r="G224" s="469"/>
      <c r="H224" s="61"/>
      <c r="I224" s="61"/>
      <c r="J224" s="61"/>
    </row>
    <row r="225" spans="1:20" ht="15.75" x14ac:dyDescent="0.25">
      <c r="A225" s="470" t="s">
        <v>22</v>
      </c>
      <c r="B225" s="470"/>
      <c r="C225" s="470"/>
      <c r="D225" s="470"/>
      <c r="E225" s="470"/>
      <c r="F225" s="470"/>
      <c r="G225" s="470"/>
      <c r="H225" s="470"/>
      <c r="I225" s="470"/>
      <c r="J225" s="470"/>
      <c r="K225" s="470"/>
      <c r="L225" s="470"/>
      <c r="M225" s="93"/>
      <c r="N225" s="77"/>
      <c r="O225" s="184"/>
    </row>
    <row r="226" spans="1:20" x14ac:dyDescent="0.25">
      <c r="A226" s="474" t="str">
        <f>IF(YilDonem&lt;&gt;"",CONCATENATE(YilDonem," dönemi"),"")</f>
        <v/>
      </c>
      <c r="B226" s="474"/>
      <c r="C226" s="474"/>
      <c r="D226" s="474"/>
      <c r="E226" s="474"/>
      <c r="F226" s="474"/>
      <c r="G226" s="474"/>
      <c r="H226" s="474"/>
      <c r="I226" s="474"/>
      <c r="J226" s="474"/>
      <c r="K226" s="474"/>
      <c r="L226" s="474"/>
    </row>
    <row r="227" spans="1:20" ht="15.75" thickBot="1" x14ac:dyDescent="0.3">
      <c r="B227" s="52"/>
      <c r="C227" s="52"/>
      <c r="D227" s="52"/>
      <c r="E227" s="488" t="str">
        <f>IF(YilDonem&lt;&gt;"",CONCATENATE(IF(Dönem=1,"MART",IF(Dönem=2,"EYLÜL","")),"  ayına aittir."),"")</f>
        <v/>
      </c>
      <c r="F227" s="488"/>
      <c r="G227" s="488"/>
      <c r="H227" s="488"/>
      <c r="I227" s="52"/>
      <c r="J227" s="52"/>
      <c r="K227" s="52"/>
      <c r="L227" s="320" t="s">
        <v>30</v>
      </c>
    </row>
    <row r="228" spans="1:20" ht="31.7" customHeight="1" thickBot="1" x14ac:dyDescent="0.3">
      <c r="A228" s="324" t="s">
        <v>167</v>
      </c>
      <c r="B228" s="475" t="str">
        <f>IF(ProjeNo&gt;0,ProjeNo,"")</f>
        <v/>
      </c>
      <c r="C228" s="476"/>
      <c r="D228" s="476"/>
      <c r="E228" s="476"/>
      <c r="F228" s="476"/>
      <c r="G228" s="476"/>
      <c r="H228" s="476"/>
      <c r="I228" s="476"/>
      <c r="J228" s="476"/>
      <c r="K228" s="476"/>
      <c r="L228" s="477"/>
    </row>
    <row r="229" spans="1:20" ht="31.7" customHeight="1" thickBot="1" x14ac:dyDescent="0.3">
      <c r="A229" s="325" t="s">
        <v>168</v>
      </c>
      <c r="B229" s="478" t="str">
        <f>IF(ProjeAdi&gt;0,ProjeAdi,"")</f>
        <v/>
      </c>
      <c r="C229" s="479"/>
      <c r="D229" s="479"/>
      <c r="E229" s="479"/>
      <c r="F229" s="479"/>
      <c r="G229" s="479"/>
      <c r="H229" s="479"/>
      <c r="I229" s="479"/>
      <c r="J229" s="479"/>
      <c r="K229" s="479"/>
      <c r="L229" s="480"/>
    </row>
    <row r="230" spans="1:20" ht="31.7" customHeight="1" thickBot="1" x14ac:dyDescent="0.3">
      <c r="A230" s="481" t="s">
        <v>3</v>
      </c>
      <c r="B230" s="481" t="s">
        <v>4</v>
      </c>
      <c r="C230" s="481" t="s">
        <v>23</v>
      </c>
      <c r="D230" s="481" t="s">
        <v>125</v>
      </c>
      <c r="E230" s="481" t="s">
        <v>24</v>
      </c>
      <c r="F230" s="481" t="s">
        <v>27</v>
      </c>
      <c r="G230" s="483" t="s">
        <v>25</v>
      </c>
      <c r="H230" s="485" t="s">
        <v>151</v>
      </c>
      <c r="I230" s="486"/>
      <c r="J230" s="486"/>
      <c r="K230" s="487"/>
      <c r="L230" s="481" t="s">
        <v>26</v>
      </c>
      <c r="O230" s="471" t="s">
        <v>31</v>
      </c>
      <c r="P230" s="471"/>
      <c r="Q230" s="471" t="s">
        <v>37</v>
      </c>
      <c r="R230" s="471"/>
      <c r="S230" s="471" t="s">
        <v>38</v>
      </c>
      <c r="T230" s="471"/>
    </row>
    <row r="231" spans="1:20" s="95" customFormat="1" ht="90.75" thickBot="1" x14ac:dyDescent="0.3">
      <c r="A231" s="482"/>
      <c r="B231" s="482"/>
      <c r="C231" s="482"/>
      <c r="D231" s="482"/>
      <c r="E231" s="482"/>
      <c r="F231" s="482"/>
      <c r="G231" s="484"/>
      <c r="H231" s="321" t="s">
        <v>122</v>
      </c>
      <c r="I231" s="321" t="s">
        <v>153</v>
      </c>
      <c r="J231" s="321" t="s">
        <v>161</v>
      </c>
      <c r="K231" s="321" t="s">
        <v>162</v>
      </c>
      <c r="L231" s="482"/>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IFERROR(IF(N232="EVET",VLOOKUP(YilDonem,SGKTAVAN,2,0)*0.2475,VLOOKUP(YilDonem,SGKTAVAN,2,0)*0.2175),0)</f>
        <v>0</v>
      </c>
      <c r="P232" s="171">
        <f t="shared" ref="P232:P251" si="58">IFERROR(IF(N232="EVET",0,VLOOKUP(YilDonem,SGKTAVAN,2,0)*0.02),0)</f>
        <v>0</v>
      </c>
      <c r="Q232" s="171">
        <f t="shared" ref="Q232:Q251" si="59">IF(N232="EVET",(D232+E232)*0.2475,(D232+E232)*0.2175)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2" t="s">
        <v>35</v>
      </c>
      <c r="B252" s="473"/>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46091</v>
      </c>
      <c r="C255" s="468" t="s">
        <v>33</v>
      </c>
      <c r="D255" s="468"/>
      <c r="E255" s="330" t="s">
        <v>159</v>
      </c>
      <c r="F255" s="332" t="str">
        <f>IF(kurulusyetkilisi&gt;0,kurulusyetkilisi,"")</f>
        <v/>
      </c>
      <c r="G255" s="230"/>
      <c r="H255" s="229"/>
      <c r="I255" s="229"/>
      <c r="J255" s="229"/>
    </row>
    <row r="256" spans="1:21" ht="19.5" x14ac:dyDescent="0.3">
      <c r="A256" s="232"/>
      <c r="B256" s="232"/>
      <c r="C256" s="468" t="s">
        <v>34</v>
      </c>
      <c r="D256" s="468"/>
      <c r="E256" s="469"/>
      <c r="F256" s="469"/>
      <c r="G256" s="469"/>
      <c r="H256" s="61"/>
      <c r="I256" s="61"/>
      <c r="J256" s="61"/>
    </row>
    <row r="257" spans="1:20" ht="15.75" x14ac:dyDescent="0.25">
      <c r="A257" s="470" t="s">
        <v>22</v>
      </c>
      <c r="B257" s="470"/>
      <c r="C257" s="470"/>
      <c r="D257" s="470"/>
      <c r="E257" s="470"/>
      <c r="F257" s="470"/>
      <c r="G257" s="470"/>
      <c r="H257" s="470"/>
      <c r="I257" s="470"/>
      <c r="J257" s="470"/>
      <c r="K257" s="470"/>
      <c r="L257" s="470"/>
      <c r="M257" s="93"/>
      <c r="N257" s="77"/>
      <c r="O257" s="184"/>
    </row>
    <row r="258" spans="1:20" x14ac:dyDescent="0.25">
      <c r="A258" s="474" t="str">
        <f>IF(YilDonem&lt;&gt;"",CONCATENATE(YilDonem," dönemi"),"")</f>
        <v/>
      </c>
      <c r="B258" s="474"/>
      <c r="C258" s="474"/>
      <c r="D258" s="474"/>
      <c r="E258" s="474"/>
      <c r="F258" s="474"/>
      <c r="G258" s="474"/>
      <c r="H258" s="474"/>
      <c r="I258" s="474"/>
      <c r="J258" s="474"/>
      <c r="K258" s="474"/>
      <c r="L258" s="474"/>
    </row>
    <row r="259" spans="1:20" ht="15.75" thickBot="1" x14ac:dyDescent="0.3">
      <c r="B259" s="52"/>
      <c r="C259" s="52"/>
      <c r="D259" s="52"/>
      <c r="E259" s="488" t="str">
        <f>IF(YilDonem&lt;&gt;"",CONCATENATE(IF(Dönem=1,"MART",IF(Dönem=2,"EYLÜL","")),"  ayına aittir."),"")</f>
        <v/>
      </c>
      <c r="F259" s="488"/>
      <c r="G259" s="488"/>
      <c r="H259" s="488"/>
      <c r="I259" s="52"/>
      <c r="J259" s="52"/>
      <c r="K259" s="52"/>
      <c r="L259" s="320" t="s">
        <v>30</v>
      </c>
    </row>
    <row r="260" spans="1:20" ht="31.7" customHeight="1" thickBot="1" x14ac:dyDescent="0.3">
      <c r="A260" s="324" t="s">
        <v>167</v>
      </c>
      <c r="B260" s="475" t="str">
        <f>IF(ProjeNo&gt;0,ProjeNo,"")</f>
        <v/>
      </c>
      <c r="C260" s="476"/>
      <c r="D260" s="476"/>
      <c r="E260" s="476"/>
      <c r="F260" s="476"/>
      <c r="G260" s="476"/>
      <c r="H260" s="476"/>
      <c r="I260" s="476"/>
      <c r="J260" s="476"/>
      <c r="K260" s="476"/>
      <c r="L260" s="477"/>
    </row>
    <row r="261" spans="1:20" ht="31.7" customHeight="1" thickBot="1" x14ac:dyDescent="0.3">
      <c r="A261" s="325" t="s">
        <v>168</v>
      </c>
      <c r="B261" s="478" t="str">
        <f>IF(ProjeAdi&gt;0,ProjeAdi,"")</f>
        <v/>
      </c>
      <c r="C261" s="479"/>
      <c r="D261" s="479"/>
      <c r="E261" s="479"/>
      <c r="F261" s="479"/>
      <c r="G261" s="479"/>
      <c r="H261" s="479"/>
      <c r="I261" s="479"/>
      <c r="J261" s="479"/>
      <c r="K261" s="479"/>
      <c r="L261" s="480"/>
    </row>
    <row r="262" spans="1:20" ht="31.7" customHeight="1" thickBot="1" x14ac:dyDescent="0.3">
      <c r="A262" s="481" t="s">
        <v>3</v>
      </c>
      <c r="B262" s="481" t="s">
        <v>4</v>
      </c>
      <c r="C262" s="481" t="s">
        <v>23</v>
      </c>
      <c r="D262" s="481" t="s">
        <v>125</v>
      </c>
      <c r="E262" s="481" t="s">
        <v>24</v>
      </c>
      <c r="F262" s="481" t="s">
        <v>27</v>
      </c>
      <c r="G262" s="483" t="s">
        <v>25</v>
      </c>
      <c r="H262" s="485" t="s">
        <v>151</v>
      </c>
      <c r="I262" s="486"/>
      <c r="J262" s="486"/>
      <c r="K262" s="487"/>
      <c r="L262" s="481" t="s">
        <v>26</v>
      </c>
      <c r="O262" s="471" t="s">
        <v>31</v>
      </c>
      <c r="P262" s="471"/>
      <c r="Q262" s="471" t="s">
        <v>37</v>
      </c>
      <c r="R262" s="471"/>
      <c r="S262" s="471" t="s">
        <v>38</v>
      </c>
      <c r="T262" s="471"/>
    </row>
    <row r="263" spans="1:20" s="95" customFormat="1" ht="90.75" thickBot="1" x14ac:dyDescent="0.3">
      <c r="A263" s="482"/>
      <c r="B263" s="482"/>
      <c r="C263" s="482"/>
      <c r="D263" s="482"/>
      <c r="E263" s="482"/>
      <c r="F263" s="482"/>
      <c r="G263" s="484"/>
      <c r="H263" s="321" t="s">
        <v>122</v>
      </c>
      <c r="I263" s="321" t="s">
        <v>153</v>
      </c>
      <c r="J263" s="321" t="s">
        <v>161</v>
      </c>
      <c r="K263" s="321" t="s">
        <v>162</v>
      </c>
      <c r="L263" s="482"/>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IFERROR(IF(N264="EVET",VLOOKUP(YilDonem,SGKTAVAN,2,0)*0.2475,VLOOKUP(YilDonem,SGKTAVAN,2,0)*0.2175),0)</f>
        <v>0</v>
      </c>
      <c r="P264" s="171">
        <f t="shared" ref="P264:P283" si="66">IFERROR(IF(N264="EVET",0,VLOOKUP(YilDonem,SGKTAVAN,2,0)*0.02),0)</f>
        <v>0</v>
      </c>
      <c r="Q264" s="171">
        <f t="shared" ref="Q264:Q283" si="67">IF(N264="EVET",(D264+E264)*0.2475,(D264+E264)*0.2175)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2" t="s">
        <v>35</v>
      </c>
      <c r="B284" s="473"/>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46091</v>
      </c>
      <c r="C287" s="468" t="s">
        <v>33</v>
      </c>
      <c r="D287" s="468"/>
      <c r="E287" s="330" t="s">
        <v>159</v>
      </c>
      <c r="F287" s="332" t="str">
        <f>IF(kurulusyetkilisi&gt;0,kurulusyetkilisi,"")</f>
        <v/>
      </c>
      <c r="G287" s="230"/>
      <c r="H287" s="229"/>
      <c r="I287" s="229"/>
      <c r="J287" s="229"/>
    </row>
    <row r="288" spans="1:21" ht="19.5" x14ac:dyDescent="0.3">
      <c r="A288" s="232"/>
      <c r="B288" s="232"/>
      <c r="C288" s="468" t="s">
        <v>34</v>
      </c>
      <c r="D288" s="468"/>
      <c r="E288" s="469"/>
      <c r="F288" s="469"/>
      <c r="G288" s="469"/>
      <c r="H288" s="61"/>
      <c r="I288" s="61"/>
      <c r="J288" s="61"/>
    </row>
    <row r="289" spans="1:20" ht="15.75" x14ac:dyDescent="0.25">
      <c r="A289" s="470" t="s">
        <v>22</v>
      </c>
      <c r="B289" s="470"/>
      <c r="C289" s="470"/>
      <c r="D289" s="470"/>
      <c r="E289" s="470"/>
      <c r="F289" s="470"/>
      <c r="G289" s="470"/>
      <c r="H289" s="470"/>
      <c r="I289" s="470"/>
      <c r="J289" s="470"/>
      <c r="K289" s="470"/>
      <c r="L289" s="470"/>
      <c r="M289" s="93"/>
      <c r="N289" s="77"/>
      <c r="O289" s="184"/>
    </row>
    <row r="290" spans="1:20" x14ac:dyDescent="0.25">
      <c r="A290" s="474" t="str">
        <f>IF(YilDonem&lt;&gt;"",CONCATENATE(YilDonem," dönemi"),"")</f>
        <v/>
      </c>
      <c r="B290" s="474"/>
      <c r="C290" s="474"/>
      <c r="D290" s="474"/>
      <c r="E290" s="474"/>
      <c r="F290" s="474"/>
      <c r="G290" s="474"/>
      <c r="H290" s="474"/>
      <c r="I290" s="474"/>
      <c r="J290" s="474"/>
      <c r="K290" s="474"/>
      <c r="L290" s="474"/>
    </row>
    <row r="291" spans="1:20" ht="15.75" thickBot="1" x14ac:dyDescent="0.3">
      <c r="B291" s="52"/>
      <c r="C291" s="52"/>
      <c r="D291" s="52"/>
      <c r="E291" s="488" t="str">
        <f>IF(YilDonem&lt;&gt;"",CONCATENATE(IF(Dönem=1,"MART",IF(Dönem=2,"EYLÜL","")),"  ayına aittir."),"")</f>
        <v/>
      </c>
      <c r="F291" s="488"/>
      <c r="G291" s="488"/>
      <c r="H291" s="488"/>
      <c r="I291" s="52"/>
      <c r="J291" s="52"/>
      <c r="K291" s="52"/>
      <c r="L291" s="320" t="s">
        <v>30</v>
      </c>
    </row>
    <row r="292" spans="1:20" ht="31.7" customHeight="1" thickBot="1" x14ac:dyDescent="0.3">
      <c r="A292" s="324" t="s">
        <v>167</v>
      </c>
      <c r="B292" s="475" t="str">
        <f>IF(ProjeNo&gt;0,ProjeNo,"")</f>
        <v/>
      </c>
      <c r="C292" s="476"/>
      <c r="D292" s="476"/>
      <c r="E292" s="476"/>
      <c r="F292" s="476"/>
      <c r="G292" s="476"/>
      <c r="H292" s="476"/>
      <c r="I292" s="476"/>
      <c r="J292" s="476"/>
      <c r="K292" s="476"/>
      <c r="L292" s="477"/>
    </row>
    <row r="293" spans="1:20" ht="31.7" customHeight="1" thickBot="1" x14ac:dyDescent="0.3">
      <c r="A293" s="325" t="s">
        <v>168</v>
      </c>
      <c r="B293" s="478" t="str">
        <f>IF(ProjeAdi&gt;0,ProjeAdi,"")</f>
        <v/>
      </c>
      <c r="C293" s="479"/>
      <c r="D293" s="479"/>
      <c r="E293" s="479"/>
      <c r="F293" s="479"/>
      <c r="G293" s="479"/>
      <c r="H293" s="479"/>
      <c r="I293" s="479"/>
      <c r="J293" s="479"/>
      <c r="K293" s="479"/>
      <c r="L293" s="480"/>
    </row>
    <row r="294" spans="1:20" ht="31.7" customHeight="1" thickBot="1" x14ac:dyDescent="0.3">
      <c r="A294" s="481" t="s">
        <v>3</v>
      </c>
      <c r="B294" s="481" t="s">
        <v>4</v>
      </c>
      <c r="C294" s="481" t="s">
        <v>23</v>
      </c>
      <c r="D294" s="481" t="s">
        <v>125</v>
      </c>
      <c r="E294" s="481" t="s">
        <v>24</v>
      </c>
      <c r="F294" s="481" t="s">
        <v>27</v>
      </c>
      <c r="G294" s="483" t="s">
        <v>25</v>
      </c>
      <c r="H294" s="485" t="s">
        <v>151</v>
      </c>
      <c r="I294" s="486"/>
      <c r="J294" s="486"/>
      <c r="K294" s="487"/>
      <c r="L294" s="481" t="s">
        <v>26</v>
      </c>
      <c r="O294" s="471" t="s">
        <v>31</v>
      </c>
      <c r="P294" s="471"/>
      <c r="Q294" s="471" t="s">
        <v>37</v>
      </c>
      <c r="R294" s="471"/>
      <c r="S294" s="471" t="s">
        <v>38</v>
      </c>
      <c r="T294" s="471"/>
    </row>
    <row r="295" spans="1:20" s="95" customFormat="1" ht="90.75" thickBot="1" x14ac:dyDescent="0.3">
      <c r="A295" s="482"/>
      <c r="B295" s="482"/>
      <c r="C295" s="482"/>
      <c r="D295" s="482"/>
      <c r="E295" s="482"/>
      <c r="F295" s="482"/>
      <c r="G295" s="484"/>
      <c r="H295" s="321" t="s">
        <v>122</v>
      </c>
      <c r="I295" s="321" t="s">
        <v>153</v>
      </c>
      <c r="J295" s="321" t="s">
        <v>161</v>
      </c>
      <c r="K295" s="321" t="s">
        <v>162</v>
      </c>
      <c r="L295" s="482"/>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IFERROR(IF(N296="EVET",VLOOKUP(YilDonem,SGKTAVAN,2,0)*0.2475,VLOOKUP(YilDonem,SGKTAVAN,2,0)*0.2175),0)</f>
        <v>0</v>
      </c>
      <c r="P296" s="171">
        <f t="shared" ref="P296:P315" si="74">IFERROR(IF(N296="EVET",0,VLOOKUP(YilDonem,SGKTAVAN,2,0)*0.02),0)</f>
        <v>0</v>
      </c>
      <c r="Q296" s="171">
        <f t="shared" ref="Q296:Q315" si="75">IF(N296="EVET",(D296+E296)*0.2475,(D296+E296)*0.2175)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2" t="s">
        <v>35</v>
      </c>
      <c r="B316" s="473"/>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46091</v>
      </c>
      <c r="C319" s="468" t="s">
        <v>33</v>
      </c>
      <c r="D319" s="468"/>
      <c r="E319" s="330" t="s">
        <v>159</v>
      </c>
      <c r="F319" s="332" t="str">
        <f>IF(kurulusyetkilisi&gt;0,kurulusyetkilisi,"")</f>
        <v/>
      </c>
      <c r="G319" s="230"/>
      <c r="H319" s="229"/>
      <c r="I319" s="229"/>
      <c r="J319" s="229"/>
    </row>
    <row r="320" spans="1:21" ht="19.5" x14ac:dyDescent="0.3">
      <c r="A320" s="232"/>
      <c r="B320" s="232"/>
      <c r="C320" s="468" t="s">
        <v>34</v>
      </c>
      <c r="D320" s="468"/>
      <c r="E320" s="469"/>
      <c r="F320" s="469"/>
      <c r="G320" s="469"/>
      <c r="H320" s="61"/>
      <c r="I320" s="61"/>
      <c r="J320" s="61"/>
    </row>
  </sheetData>
  <sheetProtection algorithmName="SHA-512" hashValue="1B9DuYLpp+4oDFGO5PNkv49QDFmMC8FTlVymP5xMNMikYwyjsSQE+kOyDF9Z76ZerSyYCAN62sfWzRIgd+QMBQ==" saltValue="DlIBb55UGDq4+CcjZn5iz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70" t="s">
        <v>22</v>
      </c>
      <c r="B1" s="470"/>
      <c r="C1" s="470"/>
      <c r="D1" s="470"/>
      <c r="E1" s="470"/>
      <c r="F1" s="470"/>
      <c r="G1" s="470"/>
      <c r="H1" s="470"/>
      <c r="I1" s="470"/>
      <c r="J1" s="470"/>
      <c r="K1" s="470"/>
      <c r="L1" s="470"/>
      <c r="M1" s="93"/>
      <c r="N1" s="77"/>
      <c r="O1" s="184"/>
      <c r="V1" s="119" t="str">
        <f>CONCATENATE("A1:L",SUM(U:U)*32)</f>
        <v>A1:L32</v>
      </c>
    </row>
    <row r="2" spans="1:27" x14ac:dyDescent="0.25">
      <c r="A2" s="474" t="str">
        <f>IF(YilDonem&lt;&gt;"",CONCATENATE(YilDonem," dönemi"),"")</f>
        <v/>
      </c>
      <c r="B2" s="474"/>
      <c r="C2" s="474"/>
      <c r="D2" s="474"/>
      <c r="E2" s="474"/>
      <c r="F2" s="474"/>
      <c r="G2" s="474"/>
      <c r="H2" s="474"/>
      <c r="I2" s="474"/>
      <c r="J2" s="474"/>
      <c r="K2" s="474"/>
      <c r="L2" s="474"/>
    </row>
    <row r="3" spans="1:27" ht="15.75" thickBot="1" x14ac:dyDescent="0.3">
      <c r="B3" s="52"/>
      <c r="C3" s="52"/>
      <c r="D3" s="52"/>
      <c r="E3" s="488" t="str">
        <f>IF(YilDonem&lt;&gt;"",CONCATENATE(IF(Dönem=1,"NİSAN",IF(Dönem=2,"EKİM","")),"  ayına aittir."),"")</f>
        <v/>
      </c>
      <c r="F3" s="488"/>
      <c r="G3" s="488"/>
      <c r="H3" s="488"/>
      <c r="I3" s="52"/>
      <c r="J3" s="52"/>
      <c r="K3" s="52"/>
      <c r="L3" s="320" t="s">
        <v>30</v>
      </c>
    </row>
    <row r="4" spans="1:27" ht="31.7" customHeight="1" thickBot="1" x14ac:dyDescent="0.3">
      <c r="A4" s="324" t="s">
        <v>167</v>
      </c>
      <c r="B4" s="475" t="str">
        <f>IF(ProjeNo&gt;0,ProjeNo,"")</f>
        <v/>
      </c>
      <c r="C4" s="476"/>
      <c r="D4" s="476"/>
      <c r="E4" s="476"/>
      <c r="F4" s="476"/>
      <c r="G4" s="476"/>
      <c r="H4" s="476"/>
      <c r="I4" s="476"/>
      <c r="J4" s="476"/>
      <c r="K4" s="476"/>
      <c r="L4" s="477"/>
    </row>
    <row r="5" spans="1:27" ht="31.7" customHeight="1" thickBot="1" x14ac:dyDescent="0.3">
      <c r="A5" s="325" t="s">
        <v>168</v>
      </c>
      <c r="B5" s="478" t="str">
        <f>IF(ProjeAdi&gt;0,ProjeAdi,"")</f>
        <v/>
      </c>
      <c r="C5" s="479"/>
      <c r="D5" s="479"/>
      <c r="E5" s="479"/>
      <c r="F5" s="479"/>
      <c r="G5" s="479"/>
      <c r="H5" s="479"/>
      <c r="I5" s="479"/>
      <c r="J5" s="479"/>
      <c r="K5" s="479"/>
      <c r="L5" s="480"/>
    </row>
    <row r="6" spans="1:27" ht="31.7" customHeight="1" thickBot="1" x14ac:dyDescent="0.3">
      <c r="A6" s="481" t="s">
        <v>3</v>
      </c>
      <c r="B6" s="481" t="s">
        <v>4</v>
      </c>
      <c r="C6" s="481" t="s">
        <v>23</v>
      </c>
      <c r="D6" s="481" t="s">
        <v>125</v>
      </c>
      <c r="E6" s="481" t="s">
        <v>24</v>
      </c>
      <c r="F6" s="481" t="s">
        <v>27</v>
      </c>
      <c r="G6" s="491" t="s">
        <v>25</v>
      </c>
      <c r="H6" s="490" t="s">
        <v>151</v>
      </c>
      <c r="I6" s="491"/>
      <c r="J6" s="491"/>
      <c r="K6" s="492"/>
      <c r="L6" s="481" t="s">
        <v>26</v>
      </c>
      <c r="O6" s="471" t="s">
        <v>31</v>
      </c>
      <c r="P6" s="471"/>
      <c r="Q6" s="471" t="s">
        <v>37</v>
      </c>
      <c r="R6" s="471"/>
      <c r="S6" s="471" t="s">
        <v>38</v>
      </c>
      <c r="T6" s="471"/>
    </row>
    <row r="7" spans="1:27" s="95" customFormat="1" ht="90.75" thickBot="1" x14ac:dyDescent="0.3">
      <c r="A7" s="482"/>
      <c r="B7" s="482"/>
      <c r="C7" s="482"/>
      <c r="D7" s="482"/>
      <c r="E7" s="482"/>
      <c r="F7" s="482"/>
      <c r="G7" s="493"/>
      <c r="H7" s="321" t="s">
        <v>122</v>
      </c>
      <c r="I7" s="321" t="s">
        <v>153</v>
      </c>
      <c r="J7" s="321" t="s">
        <v>161</v>
      </c>
      <c r="K7" s="321" t="s">
        <v>162</v>
      </c>
      <c r="L7" s="489"/>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IFERROR(IF(N8="EVET",VLOOKUP(YilDonem,SGKTAVAN,2,0)*0.2475,VLOOKUP(YilDonem,SGKTAVAN,2,0)*0.2175),0)</f>
        <v>0</v>
      </c>
      <c r="P8" s="171">
        <f t="shared" ref="P8:P27" si="2">IFERROR(IF(N8="EVET",0,VLOOKUP(YilDonem,SGKTAVAN,2,0)*0.02),0)</f>
        <v>0</v>
      </c>
      <c r="Q8" s="171">
        <f t="shared" ref="Q8:Q27" si="3">IF(N8="EVET",(D8+E8)*0.2475,(D8+E8)*0.2175)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2" t="s">
        <v>35</v>
      </c>
      <c r="B28" s="473"/>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46091</v>
      </c>
      <c r="C31" s="468" t="s">
        <v>33</v>
      </c>
      <c r="D31" s="468"/>
      <c r="E31" s="330" t="s">
        <v>159</v>
      </c>
      <c r="F31" s="332" t="str">
        <f>IF(kurulusyetkilisi&gt;0,kurulusyetkilisi,"")</f>
        <v/>
      </c>
      <c r="G31" s="230"/>
      <c r="H31" s="231"/>
      <c r="I31" s="229"/>
      <c r="J31" s="229"/>
    </row>
    <row r="32" spans="1:21" ht="19.5" x14ac:dyDescent="0.3">
      <c r="A32" s="232"/>
      <c r="B32" s="232"/>
      <c r="C32" s="468" t="s">
        <v>34</v>
      </c>
      <c r="D32" s="468"/>
      <c r="E32" s="469"/>
      <c r="F32" s="469"/>
      <c r="G32" s="469"/>
      <c r="H32" s="265"/>
      <c r="I32" s="61"/>
      <c r="J32" s="61"/>
    </row>
    <row r="33" spans="1:20" ht="15.75" x14ac:dyDescent="0.25">
      <c r="A33" s="470" t="s">
        <v>22</v>
      </c>
      <c r="B33" s="470"/>
      <c r="C33" s="470"/>
      <c r="D33" s="470"/>
      <c r="E33" s="470"/>
      <c r="F33" s="470"/>
      <c r="G33" s="470"/>
      <c r="H33" s="470"/>
      <c r="I33" s="470"/>
      <c r="J33" s="470"/>
      <c r="K33" s="470"/>
      <c r="L33" s="470"/>
      <c r="M33" s="93"/>
      <c r="N33" s="77"/>
      <c r="O33" s="184"/>
    </row>
    <row r="34" spans="1:20" x14ac:dyDescent="0.25">
      <c r="A34" s="474" t="str">
        <f>IF(YilDonem&lt;&gt;"",CONCATENATE(YilDonem," dönemi"),"")</f>
        <v/>
      </c>
      <c r="B34" s="474"/>
      <c r="C34" s="474"/>
      <c r="D34" s="474"/>
      <c r="E34" s="474"/>
      <c r="F34" s="474"/>
      <c r="G34" s="474"/>
      <c r="H34" s="474"/>
      <c r="I34" s="474"/>
      <c r="J34" s="474"/>
      <c r="K34" s="474"/>
      <c r="L34" s="474"/>
    </row>
    <row r="35" spans="1:20" ht="15.75" thickBot="1" x14ac:dyDescent="0.3">
      <c r="B35" s="52"/>
      <c r="C35" s="52"/>
      <c r="D35" s="52"/>
      <c r="E35" s="488" t="str">
        <f>IF(YilDonem&lt;&gt;"",CONCATENATE(IF(Dönem=1,"NİSAN",IF(Dönem=2,"EKİM","")),"  ayına aittir."),"")</f>
        <v/>
      </c>
      <c r="F35" s="488"/>
      <c r="G35" s="488"/>
      <c r="H35" s="488"/>
      <c r="I35" s="52"/>
      <c r="J35" s="52"/>
      <c r="K35" s="52"/>
      <c r="L35" s="320" t="s">
        <v>30</v>
      </c>
    </row>
    <row r="36" spans="1:20" ht="31.7" customHeight="1" thickBot="1" x14ac:dyDescent="0.3">
      <c r="A36" s="324" t="s">
        <v>167</v>
      </c>
      <c r="B36" s="475" t="str">
        <f>IF(ProjeNo&gt;0,ProjeNo,"")</f>
        <v/>
      </c>
      <c r="C36" s="476"/>
      <c r="D36" s="476"/>
      <c r="E36" s="476"/>
      <c r="F36" s="476"/>
      <c r="G36" s="476"/>
      <c r="H36" s="476"/>
      <c r="I36" s="476"/>
      <c r="J36" s="476"/>
      <c r="K36" s="476"/>
      <c r="L36" s="477"/>
    </row>
    <row r="37" spans="1:20" ht="31.7" customHeight="1" thickBot="1" x14ac:dyDescent="0.3">
      <c r="A37" s="325" t="s">
        <v>168</v>
      </c>
      <c r="B37" s="478" t="str">
        <f>IF(ProjeAdi&gt;0,ProjeAdi,"")</f>
        <v/>
      </c>
      <c r="C37" s="479"/>
      <c r="D37" s="479"/>
      <c r="E37" s="479"/>
      <c r="F37" s="479"/>
      <c r="G37" s="479"/>
      <c r="H37" s="479"/>
      <c r="I37" s="479"/>
      <c r="J37" s="479"/>
      <c r="K37" s="479"/>
      <c r="L37" s="480"/>
    </row>
    <row r="38" spans="1:20" ht="31.7" customHeight="1" thickBot="1" x14ac:dyDescent="0.3">
      <c r="A38" s="481" t="s">
        <v>3</v>
      </c>
      <c r="B38" s="481" t="s">
        <v>4</v>
      </c>
      <c r="C38" s="481" t="s">
        <v>23</v>
      </c>
      <c r="D38" s="481" t="s">
        <v>125</v>
      </c>
      <c r="E38" s="481" t="s">
        <v>24</v>
      </c>
      <c r="F38" s="481" t="s">
        <v>27</v>
      </c>
      <c r="G38" s="483" t="s">
        <v>25</v>
      </c>
      <c r="H38" s="485" t="s">
        <v>151</v>
      </c>
      <c r="I38" s="486"/>
      <c r="J38" s="486"/>
      <c r="K38" s="487"/>
      <c r="L38" s="481" t="s">
        <v>26</v>
      </c>
      <c r="O38" s="471" t="s">
        <v>31</v>
      </c>
      <c r="P38" s="471"/>
      <c r="Q38" s="471" t="s">
        <v>37</v>
      </c>
      <c r="R38" s="471"/>
      <c r="S38" s="471" t="s">
        <v>38</v>
      </c>
      <c r="T38" s="471"/>
    </row>
    <row r="39" spans="1:20" s="95" customFormat="1" ht="90.75" thickBot="1" x14ac:dyDescent="0.3">
      <c r="A39" s="482"/>
      <c r="B39" s="482"/>
      <c r="C39" s="482"/>
      <c r="D39" s="482"/>
      <c r="E39" s="482"/>
      <c r="F39" s="482"/>
      <c r="G39" s="484"/>
      <c r="H39" s="321" t="s">
        <v>122</v>
      </c>
      <c r="I39" s="321" t="s">
        <v>153</v>
      </c>
      <c r="J39" s="321" t="s">
        <v>161</v>
      </c>
      <c r="K39" s="321" t="s">
        <v>162</v>
      </c>
      <c r="L39" s="482"/>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IFERROR(IF(N40="EVET",VLOOKUP(YilDonem,SGKTAVAN,2,0)*0.2475,VLOOKUP(YilDonem,SGKTAVAN,2,0)*0.2175),0)</f>
        <v>0</v>
      </c>
      <c r="P40" s="171">
        <f t="shared" ref="P40:P59" si="10">IFERROR(IF(N40="EVET",0,VLOOKUP(YilDonem,SGKTAVAN,2,0)*0.02),0)</f>
        <v>0</v>
      </c>
      <c r="Q40" s="171">
        <f t="shared" ref="Q40:Q59" si="11">IF(N40="EVET",(D40+E40)*0.2475,(D40+E40)*0.2175)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2" t="s">
        <v>35</v>
      </c>
      <c r="B60" s="473"/>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46091</v>
      </c>
      <c r="C63" s="468" t="s">
        <v>33</v>
      </c>
      <c r="D63" s="468"/>
      <c r="E63" s="330" t="s">
        <v>159</v>
      </c>
      <c r="F63" s="332" t="str">
        <f>IF(kurulusyetkilisi&gt;0,kurulusyetkilisi,"")</f>
        <v/>
      </c>
      <c r="G63" s="230"/>
      <c r="H63" s="229"/>
      <c r="I63" s="229"/>
      <c r="J63" s="229"/>
    </row>
    <row r="64" spans="1:21" ht="19.5" x14ac:dyDescent="0.3">
      <c r="A64" s="232"/>
      <c r="B64" s="232"/>
      <c r="C64" s="468" t="s">
        <v>34</v>
      </c>
      <c r="D64" s="468"/>
      <c r="E64" s="469"/>
      <c r="F64" s="469"/>
      <c r="G64" s="469"/>
      <c r="H64" s="61"/>
      <c r="I64" s="61"/>
      <c r="J64" s="61"/>
    </row>
    <row r="65" spans="1:20" ht="15.75" x14ac:dyDescent="0.25">
      <c r="A65" s="470" t="s">
        <v>22</v>
      </c>
      <c r="B65" s="470"/>
      <c r="C65" s="470"/>
      <c r="D65" s="470"/>
      <c r="E65" s="470"/>
      <c r="F65" s="470"/>
      <c r="G65" s="470"/>
      <c r="H65" s="470"/>
      <c r="I65" s="470"/>
      <c r="J65" s="470"/>
      <c r="K65" s="470"/>
      <c r="L65" s="470"/>
      <c r="M65" s="93"/>
      <c r="N65" s="77"/>
      <c r="O65" s="184"/>
    </row>
    <row r="66" spans="1:20" x14ac:dyDescent="0.25">
      <c r="A66" s="474" t="str">
        <f>IF(YilDonem&lt;&gt;"",CONCATENATE(YilDonem," dönemi"),"")</f>
        <v/>
      </c>
      <c r="B66" s="474"/>
      <c r="C66" s="474"/>
      <c r="D66" s="474"/>
      <c r="E66" s="474"/>
      <c r="F66" s="474"/>
      <c r="G66" s="474"/>
      <c r="H66" s="474"/>
      <c r="I66" s="474"/>
      <c r="J66" s="474"/>
      <c r="K66" s="474"/>
      <c r="L66" s="474"/>
    </row>
    <row r="67" spans="1:20" ht="15.75" thickBot="1" x14ac:dyDescent="0.3">
      <c r="B67" s="52"/>
      <c r="C67" s="52"/>
      <c r="D67" s="52"/>
      <c r="E67" s="488" t="str">
        <f>IF(YilDonem&lt;&gt;"",CONCATENATE(IF(Dönem=1,"NİSAN",IF(Dönem=2,"EKİM","")),"  ayına aittir."),"")</f>
        <v/>
      </c>
      <c r="F67" s="488"/>
      <c r="G67" s="488"/>
      <c r="H67" s="488"/>
      <c r="I67" s="52"/>
      <c r="J67" s="52"/>
      <c r="K67" s="52"/>
      <c r="L67" s="320" t="s">
        <v>30</v>
      </c>
    </row>
    <row r="68" spans="1:20" ht="31.7" customHeight="1" thickBot="1" x14ac:dyDescent="0.3">
      <c r="A68" s="324" t="s">
        <v>167</v>
      </c>
      <c r="B68" s="475" t="str">
        <f>IF(ProjeNo&gt;0,ProjeNo,"")</f>
        <v/>
      </c>
      <c r="C68" s="476"/>
      <c r="D68" s="476"/>
      <c r="E68" s="476"/>
      <c r="F68" s="476"/>
      <c r="G68" s="476"/>
      <c r="H68" s="476"/>
      <c r="I68" s="476"/>
      <c r="J68" s="476"/>
      <c r="K68" s="476"/>
      <c r="L68" s="477"/>
    </row>
    <row r="69" spans="1:20" ht="31.7" customHeight="1" thickBot="1" x14ac:dyDescent="0.3">
      <c r="A69" s="325" t="s">
        <v>168</v>
      </c>
      <c r="B69" s="478" t="str">
        <f>IF(ProjeAdi&gt;0,ProjeAdi,"")</f>
        <v/>
      </c>
      <c r="C69" s="479"/>
      <c r="D69" s="479"/>
      <c r="E69" s="479"/>
      <c r="F69" s="479"/>
      <c r="G69" s="479"/>
      <c r="H69" s="479"/>
      <c r="I69" s="479"/>
      <c r="J69" s="479"/>
      <c r="K69" s="479"/>
      <c r="L69" s="480"/>
    </row>
    <row r="70" spans="1:20" ht="31.7" customHeight="1" thickBot="1" x14ac:dyDescent="0.3">
      <c r="A70" s="481" t="s">
        <v>3</v>
      </c>
      <c r="B70" s="481" t="s">
        <v>4</v>
      </c>
      <c r="C70" s="481" t="s">
        <v>23</v>
      </c>
      <c r="D70" s="481" t="s">
        <v>125</v>
      </c>
      <c r="E70" s="481" t="s">
        <v>24</v>
      </c>
      <c r="F70" s="481" t="s">
        <v>27</v>
      </c>
      <c r="G70" s="483" t="s">
        <v>25</v>
      </c>
      <c r="H70" s="485" t="s">
        <v>151</v>
      </c>
      <c r="I70" s="486"/>
      <c r="J70" s="486"/>
      <c r="K70" s="487"/>
      <c r="L70" s="481" t="s">
        <v>26</v>
      </c>
      <c r="O70" s="471" t="s">
        <v>31</v>
      </c>
      <c r="P70" s="471"/>
      <c r="Q70" s="471" t="s">
        <v>37</v>
      </c>
      <c r="R70" s="471"/>
      <c r="S70" s="471" t="s">
        <v>38</v>
      </c>
      <c r="T70" s="471"/>
    </row>
    <row r="71" spans="1:20" s="95" customFormat="1" ht="90.75" thickBot="1" x14ac:dyDescent="0.3">
      <c r="A71" s="482"/>
      <c r="B71" s="482"/>
      <c r="C71" s="482"/>
      <c r="D71" s="482"/>
      <c r="E71" s="482"/>
      <c r="F71" s="482"/>
      <c r="G71" s="484"/>
      <c r="H71" s="321" t="s">
        <v>122</v>
      </c>
      <c r="I71" s="321" t="s">
        <v>153</v>
      </c>
      <c r="J71" s="321" t="s">
        <v>161</v>
      </c>
      <c r="K71" s="321" t="s">
        <v>162</v>
      </c>
      <c r="L71" s="482"/>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IFERROR(IF(N72="EVET",VLOOKUP(YilDonem,SGKTAVAN,2,0)*0.2475,VLOOKUP(YilDonem,SGKTAVAN,2,0)*0.2175),0)</f>
        <v>0</v>
      </c>
      <c r="P72" s="171">
        <f t="shared" ref="P72:P91" si="18">IFERROR(IF(N72="EVET",0,VLOOKUP(YilDonem,SGKTAVAN,2,0)*0.02),0)</f>
        <v>0</v>
      </c>
      <c r="Q72" s="171">
        <f t="shared" ref="Q72:Q91" si="19">IF(N72="EVET",(D72+E72)*0.2475,(D72+E72)*0.2175)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2" t="s">
        <v>35</v>
      </c>
      <c r="B92" s="473"/>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46091</v>
      </c>
      <c r="C95" s="468" t="s">
        <v>33</v>
      </c>
      <c r="D95" s="468"/>
      <c r="E95" s="330" t="s">
        <v>159</v>
      </c>
      <c r="F95" s="332" t="str">
        <f>IF(kurulusyetkilisi&gt;0,kurulusyetkilisi,"")</f>
        <v/>
      </c>
      <c r="G95" s="230"/>
      <c r="H95" s="229"/>
      <c r="I95" s="229"/>
      <c r="J95" s="229"/>
    </row>
    <row r="96" spans="1:21" ht="19.5" x14ac:dyDescent="0.3">
      <c r="A96" s="232"/>
      <c r="B96" s="232"/>
      <c r="C96" s="468" t="s">
        <v>34</v>
      </c>
      <c r="D96" s="468"/>
      <c r="E96" s="469"/>
      <c r="F96" s="469"/>
      <c r="G96" s="469"/>
      <c r="H96" s="61"/>
      <c r="I96" s="61"/>
      <c r="J96" s="61"/>
    </row>
    <row r="97" spans="1:20" ht="15.75" x14ac:dyDescent="0.25">
      <c r="A97" s="470" t="s">
        <v>22</v>
      </c>
      <c r="B97" s="470"/>
      <c r="C97" s="470"/>
      <c r="D97" s="470"/>
      <c r="E97" s="470"/>
      <c r="F97" s="470"/>
      <c r="G97" s="470"/>
      <c r="H97" s="470"/>
      <c r="I97" s="470"/>
      <c r="J97" s="470"/>
      <c r="K97" s="470"/>
      <c r="L97" s="470"/>
      <c r="M97" s="93"/>
      <c r="N97" s="77"/>
      <c r="O97" s="184"/>
    </row>
    <row r="98" spans="1:20" x14ac:dyDescent="0.25">
      <c r="A98" s="474" t="str">
        <f>IF(YilDonem&lt;&gt;"",CONCATENATE(YilDonem," dönemi"),"")</f>
        <v/>
      </c>
      <c r="B98" s="474"/>
      <c r="C98" s="474"/>
      <c r="D98" s="474"/>
      <c r="E98" s="474"/>
      <c r="F98" s="474"/>
      <c r="G98" s="474"/>
      <c r="H98" s="474"/>
      <c r="I98" s="474"/>
      <c r="J98" s="474"/>
      <c r="K98" s="474"/>
      <c r="L98" s="474"/>
    </row>
    <row r="99" spans="1:20" ht="15.75" thickBot="1" x14ac:dyDescent="0.3">
      <c r="B99" s="52"/>
      <c r="C99" s="52"/>
      <c r="D99" s="52"/>
      <c r="E99" s="488" t="str">
        <f>IF(YilDonem&lt;&gt;"",CONCATENATE(IF(Dönem=1,"NİSAN",IF(Dönem=2,"EKİM","")),"  ayına aittir."),"")</f>
        <v/>
      </c>
      <c r="F99" s="488"/>
      <c r="G99" s="488"/>
      <c r="H99" s="488"/>
      <c r="I99" s="52"/>
      <c r="J99" s="52"/>
      <c r="K99" s="52"/>
      <c r="L99" s="320" t="s">
        <v>30</v>
      </c>
    </row>
    <row r="100" spans="1:20" ht="31.7" customHeight="1" thickBot="1" x14ac:dyDescent="0.3">
      <c r="A100" s="324" t="s">
        <v>167</v>
      </c>
      <c r="B100" s="475" t="str">
        <f>IF(ProjeNo&gt;0,ProjeNo,"")</f>
        <v/>
      </c>
      <c r="C100" s="476"/>
      <c r="D100" s="476"/>
      <c r="E100" s="476"/>
      <c r="F100" s="476"/>
      <c r="G100" s="476"/>
      <c r="H100" s="476"/>
      <c r="I100" s="476"/>
      <c r="J100" s="476"/>
      <c r="K100" s="476"/>
      <c r="L100" s="477"/>
    </row>
    <row r="101" spans="1:20" ht="31.7" customHeight="1" thickBot="1" x14ac:dyDescent="0.3">
      <c r="A101" s="325" t="s">
        <v>168</v>
      </c>
      <c r="B101" s="478" t="str">
        <f>IF(ProjeAdi&gt;0,ProjeAdi,"")</f>
        <v/>
      </c>
      <c r="C101" s="479"/>
      <c r="D101" s="479"/>
      <c r="E101" s="479"/>
      <c r="F101" s="479"/>
      <c r="G101" s="479"/>
      <c r="H101" s="479"/>
      <c r="I101" s="479"/>
      <c r="J101" s="479"/>
      <c r="K101" s="479"/>
      <c r="L101" s="480"/>
    </row>
    <row r="102" spans="1:20" ht="31.7" customHeight="1" thickBot="1" x14ac:dyDescent="0.3">
      <c r="A102" s="481" t="s">
        <v>3</v>
      </c>
      <c r="B102" s="481" t="s">
        <v>4</v>
      </c>
      <c r="C102" s="481" t="s">
        <v>23</v>
      </c>
      <c r="D102" s="481" t="s">
        <v>125</v>
      </c>
      <c r="E102" s="481" t="s">
        <v>24</v>
      </c>
      <c r="F102" s="481" t="s">
        <v>27</v>
      </c>
      <c r="G102" s="483" t="s">
        <v>25</v>
      </c>
      <c r="H102" s="485" t="s">
        <v>151</v>
      </c>
      <c r="I102" s="486"/>
      <c r="J102" s="486"/>
      <c r="K102" s="487"/>
      <c r="L102" s="481" t="s">
        <v>26</v>
      </c>
      <c r="O102" s="471" t="s">
        <v>31</v>
      </c>
      <c r="P102" s="471"/>
      <c r="Q102" s="471" t="s">
        <v>37</v>
      </c>
      <c r="R102" s="471"/>
      <c r="S102" s="471" t="s">
        <v>38</v>
      </c>
      <c r="T102" s="471"/>
    </row>
    <row r="103" spans="1:20" s="95" customFormat="1" ht="90.75" thickBot="1" x14ac:dyDescent="0.3">
      <c r="A103" s="482"/>
      <c r="B103" s="482"/>
      <c r="C103" s="482"/>
      <c r="D103" s="482"/>
      <c r="E103" s="482"/>
      <c r="F103" s="482"/>
      <c r="G103" s="484"/>
      <c r="H103" s="321" t="s">
        <v>122</v>
      </c>
      <c r="I103" s="321" t="s">
        <v>153</v>
      </c>
      <c r="J103" s="321" t="s">
        <v>161</v>
      </c>
      <c r="K103" s="321" t="s">
        <v>162</v>
      </c>
      <c r="L103" s="482"/>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IFERROR(IF(N104="EVET",VLOOKUP(YilDonem,SGKTAVAN,2,0)*0.2475,VLOOKUP(YilDonem,SGKTAVAN,2,0)*0.2175),0)</f>
        <v>0</v>
      </c>
      <c r="P104" s="171">
        <f t="shared" ref="P104:P123" si="26">IFERROR(IF(N104="EVET",0,VLOOKUP(YilDonem,SGKTAVAN,2,0)*0.02),0)</f>
        <v>0</v>
      </c>
      <c r="Q104" s="171">
        <f t="shared" ref="Q104:Q123" si="27">IF(N104="EVET",(D104+E104)*0.2475,(D104+E104)*0.2175)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2" t="s">
        <v>35</v>
      </c>
      <c r="B124" s="473"/>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46091</v>
      </c>
      <c r="C127" s="468" t="s">
        <v>33</v>
      </c>
      <c r="D127" s="468"/>
      <c r="E127" s="330" t="s">
        <v>159</v>
      </c>
      <c r="F127" s="332" t="str">
        <f>IF(kurulusyetkilisi&gt;0,kurulusyetkilisi,"")</f>
        <v/>
      </c>
      <c r="G127" s="230"/>
      <c r="H127" s="229"/>
      <c r="I127" s="229"/>
      <c r="J127" s="229"/>
    </row>
    <row r="128" spans="1:21" ht="19.5" x14ac:dyDescent="0.3">
      <c r="A128" s="232"/>
      <c r="B128" s="232"/>
      <c r="C128" s="468" t="s">
        <v>34</v>
      </c>
      <c r="D128" s="468"/>
      <c r="E128" s="469"/>
      <c r="F128" s="469"/>
      <c r="G128" s="469"/>
      <c r="H128" s="61"/>
      <c r="I128" s="61"/>
      <c r="J128" s="61"/>
    </row>
    <row r="129" spans="1:20" ht="15.75" x14ac:dyDescent="0.25">
      <c r="A129" s="470" t="s">
        <v>22</v>
      </c>
      <c r="B129" s="470"/>
      <c r="C129" s="470"/>
      <c r="D129" s="470"/>
      <c r="E129" s="470"/>
      <c r="F129" s="470"/>
      <c r="G129" s="470"/>
      <c r="H129" s="470"/>
      <c r="I129" s="470"/>
      <c r="J129" s="470"/>
      <c r="K129" s="470"/>
      <c r="L129" s="470"/>
      <c r="M129" s="93"/>
      <c r="N129" s="77"/>
      <c r="O129" s="184"/>
    </row>
    <row r="130" spans="1:20" x14ac:dyDescent="0.25">
      <c r="A130" s="474" t="str">
        <f>IF(YilDonem&lt;&gt;"",CONCATENATE(YilDonem," dönemi"),"")</f>
        <v/>
      </c>
      <c r="B130" s="474"/>
      <c r="C130" s="474"/>
      <c r="D130" s="474"/>
      <c r="E130" s="474"/>
      <c r="F130" s="474"/>
      <c r="G130" s="474"/>
      <c r="H130" s="474"/>
      <c r="I130" s="474"/>
      <c r="J130" s="474"/>
      <c r="K130" s="474"/>
      <c r="L130" s="474"/>
    </row>
    <row r="131" spans="1:20" ht="15.75" thickBot="1" x14ac:dyDescent="0.3">
      <c r="B131" s="52"/>
      <c r="C131" s="52"/>
      <c r="D131" s="52"/>
      <c r="E131" s="488" t="str">
        <f>IF(YilDonem&lt;&gt;"",CONCATENATE(IF(Dönem=1,"NİSAN",IF(Dönem=2,"EKİM","")),"  ayına aittir."),"")</f>
        <v/>
      </c>
      <c r="F131" s="488"/>
      <c r="G131" s="488"/>
      <c r="H131" s="488"/>
      <c r="I131" s="52"/>
      <c r="J131" s="52"/>
      <c r="K131" s="52"/>
      <c r="L131" s="320" t="s">
        <v>30</v>
      </c>
    </row>
    <row r="132" spans="1:20" ht="31.7" customHeight="1" thickBot="1" x14ac:dyDescent="0.3">
      <c r="A132" s="324" t="s">
        <v>167</v>
      </c>
      <c r="B132" s="475" t="str">
        <f>IF(ProjeNo&gt;0,ProjeNo,"")</f>
        <v/>
      </c>
      <c r="C132" s="476"/>
      <c r="D132" s="476"/>
      <c r="E132" s="476"/>
      <c r="F132" s="476"/>
      <c r="G132" s="476"/>
      <c r="H132" s="476"/>
      <c r="I132" s="476"/>
      <c r="J132" s="476"/>
      <c r="K132" s="476"/>
      <c r="L132" s="477"/>
    </row>
    <row r="133" spans="1:20" ht="31.7" customHeight="1" thickBot="1" x14ac:dyDescent="0.3">
      <c r="A133" s="325" t="s">
        <v>168</v>
      </c>
      <c r="B133" s="478" t="str">
        <f>IF(ProjeAdi&gt;0,ProjeAdi,"")</f>
        <v/>
      </c>
      <c r="C133" s="479"/>
      <c r="D133" s="479"/>
      <c r="E133" s="479"/>
      <c r="F133" s="479"/>
      <c r="G133" s="479"/>
      <c r="H133" s="479"/>
      <c r="I133" s="479"/>
      <c r="J133" s="479"/>
      <c r="K133" s="479"/>
      <c r="L133" s="480"/>
    </row>
    <row r="134" spans="1:20" ht="31.7" customHeight="1" thickBot="1" x14ac:dyDescent="0.3">
      <c r="A134" s="481" t="s">
        <v>3</v>
      </c>
      <c r="B134" s="481" t="s">
        <v>4</v>
      </c>
      <c r="C134" s="481" t="s">
        <v>23</v>
      </c>
      <c r="D134" s="481" t="s">
        <v>125</v>
      </c>
      <c r="E134" s="481" t="s">
        <v>24</v>
      </c>
      <c r="F134" s="481" t="s">
        <v>27</v>
      </c>
      <c r="G134" s="483" t="s">
        <v>25</v>
      </c>
      <c r="H134" s="485" t="s">
        <v>151</v>
      </c>
      <c r="I134" s="486"/>
      <c r="J134" s="486"/>
      <c r="K134" s="487"/>
      <c r="L134" s="481" t="s">
        <v>26</v>
      </c>
      <c r="O134" s="471" t="s">
        <v>31</v>
      </c>
      <c r="P134" s="471"/>
      <c r="Q134" s="471" t="s">
        <v>37</v>
      </c>
      <c r="R134" s="471"/>
      <c r="S134" s="471" t="s">
        <v>38</v>
      </c>
      <c r="T134" s="471"/>
    </row>
    <row r="135" spans="1:20" s="95" customFormat="1" ht="90.75" thickBot="1" x14ac:dyDescent="0.3">
      <c r="A135" s="482"/>
      <c r="B135" s="482"/>
      <c r="C135" s="482"/>
      <c r="D135" s="482"/>
      <c r="E135" s="482"/>
      <c r="F135" s="482"/>
      <c r="G135" s="484"/>
      <c r="H135" s="321" t="s">
        <v>122</v>
      </c>
      <c r="I135" s="321" t="s">
        <v>153</v>
      </c>
      <c r="J135" s="321" t="s">
        <v>161</v>
      </c>
      <c r="K135" s="321" t="s">
        <v>162</v>
      </c>
      <c r="L135" s="482"/>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IFERROR(IF(N136="EVET",VLOOKUP(YilDonem,SGKTAVAN,2,0)*0.2475,VLOOKUP(YilDonem,SGKTAVAN,2,0)*0.2175),0)</f>
        <v>0</v>
      </c>
      <c r="P136" s="171">
        <f t="shared" ref="P136:P155" si="34">IFERROR(IF(N136="EVET",0,VLOOKUP(YilDonem,SGKTAVAN,2,0)*0.02),0)</f>
        <v>0</v>
      </c>
      <c r="Q136" s="171">
        <f t="shared" ref="Q136:Q155" si="35">IF(N136="EVET",(D136+E136)*0.2475,(D136+E136)*0.2175)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2" t="s">
        <v>35</v>
      </c>
      <c r="B156" s="473"/>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46091</v>
      </c>
      <c r="C159" s="468" t="s">
        <v>33</v>
      </c>
      <c r="D159" s="468"/>
      <c r="E159" s="330" t="s">
        <v>159</v>
      </c>
      <c r="F159" s="332" t="str">
        <f>IF(kurulusyetkilisi&gt;0,kurulusyetkilisi,"")</f>
        <v/>
      </c>
      <c r="G159" s="230"/>
      <c r="H159" s="229"/>
      <c r="I159" s="229"/>
      <c r="J159" s="229"/>
    </row>
    <row r="160" spans="1:21" ht="19.5" x14ac:dyDescent="0.3">
      <c r="A160" s="232"/>
      <c r="B160" s="232"/>
      <c r="C160" s="468" t="s">
        <v>34</v>
      </c>
      <c r="D160" s="468"/>
      <c r="E160" s="469"/>
      <c r="F160" s="469"/>
      <c r="G160" s="469"/>
      <c r="H160" s="61"/>
      <c r="I160" s="61"/>
      <c r="J160" s="61"/>
    </row>
    <row r="161" spans="1:20" ht="15.75" x14ac:dyDescent="0.25">
      <c r="A161" s="470" t="s">
        <v>22</v>
      </c>
      <c r="B161" s="470"/>
      <c r="C161" s="470"/>
      <c r="D161" s="470"/>
      <c r="E161" s="470"/>
      <c r="F161" s="470"/>
      <c r="G161" s="470"/>
      <c r="H161" s="470"/>
      <c r="I161" s="470"/>
      <c r="J161" s="470"/>
      <c r="K161" s="470"/>
      <c r="L161" s="470"/>
      <c r="M161" s="93"/>
      <c r="N161" s="77"/>
      <c r="O161" s="184"/>
    </row>
    <row r="162" spans="1:20" x14ac:dyDescent="0.25">
      <c r="A162" s="474" t="str">
        <f>IF(YilDonem&lt;&gt;"",CONCATENATE(YilDonem," dönemi"),"")</f>
        <v/>
      </c>
      <c r="B162" s="474"/>
      <c r="C162" s="474"/>
      <c r="D162" s="474"/>
      <c r="E162" s="474"/>
      <c r="F162" s="474"/>
      <c r="G162" s="474"/>
      <c r="H162" s="474"/>
      <c r="I162" s="474"/>
      <c r="J162" s="474"/>
      <c r="K162" s="474"/>
      <c r="L162" s="474"/>
    </row>
    <row r="163" spans="1:20" ht="15.75" thickBot="1" x14ac:dyDescent="0.3">
      <c r="B163" s="52"/>
      <c r="C163" s="52"/>
      <c r="D163" s="52"/>
      <c r="E163" s="488" t="str">
        <f>IF(YilDonem&lt;&gt;"",CONCATENATE(IF(Dönem=1,"NİSAN",IF(Dönem=2,"EKİM","")),"  ayına aittir."),"")</f>
        <v/>
      </c>
      <c r="F163" s="488"/>
      <c r="G163" s="488"/>
      <c r="H163" s="488"/>
      <c r="I163" s="52"/>
      <c r="J163" s="52"/>
      <c r="K163" s="52"/>
      <c r="L163" s="320" t="s">
        <v>30</v>
      </c>
    </row>
    <row r="164" spans="1:20" ht="31.7" customHeight="1" thickBot="1" x14ac:dyDescent="0.3">
      <c r="A164" s="324" t="s">
        <v>167</v>
      </c>
      <c r="B164" s="475" t="str">
        <f>IF(ProjeNo&gt;0,ProjeNo,"")</f>
        <v/>
      </c>
      <c r="C164" s="476"/>
      <c r="D164" s="476"/>
      <c r="E164" s="476"/>
      <c r="F164" s="476"/>
      <c r="G164" s="476"/>
      <c r="H164" s="476"/>
      <c r="I164" s="476"/>
      <c r="J164" s="476"/>
      <c r="K164" s="476"/>
      <c r="L164" s="477"/>
    </row>
    <row r="165" spans="1:20" ht="31.7" customHeight="1" thickBot="1" x14ac:dyDescent="0.3">
      <c r="A165" s="325" t="s">
        <v>168</v>
      </c>
      <c r="B165" s="478" t="str">
        <f>IF(ProjeAdi&gt;0,ProjeAdi,"")</f>
        <v/>
      </c>
      <c r="C165" s="479"/>
      <c r="D165" s="479"/>
      <c r="E165" s="479"/>
      <c r="F165" s="479"/>
      <c r="G165" s="479"/>
      <c r="H165" s="479"/>
      <c r="I165" s="479"/>
      <c r="J165" s="479"/>
      <c r="K165" s="479"/>
      <c r="L165" s="480"/>
    </row>
    <row r="166" spans="1:20" ht="31.7" customHeight="1" thickBot="1" x14ac:dyDescent="0.3">
      <c r="A166" s="481" t="s">
        <v>3</v>
      </c>
      <c r="B166" s="481" t="s">
        <v>4</v>
      </c>
      <c r="C166" s="481" t="s">
        <v>23</v>
      </c>
      <c r="D166" s="481" t="s">
        <v>125</v>
      </c>
      <c r="E166" s="481" t="s">
        <v>24</v>
      </c>
      <c r="F166" s="481" t="s">
        <v>27</v>
      </c>
      <c r="G166" s="483" t="s">
        <v>25</v>
      </c>
      <c r="H166" s="485" t="s">
        <v>151</v>
      </c>
      <c r="I166" s="486"/>
      <c r="J166" s="486"/>
      <c r="K166" s="487"/>
      <c r="L166" s="481" t="s">
        <v>26</v>
      </c>
      <c r="O166" s="471" t="s">
        <v>31</v>
      </c>
      <c r="P166" s="471"/>
      <c r="Q166" s="471" t="s">
        <v>37</v>
      </c>
      <c r="R166" s="471"/>
      <c r="S166" s="471" t="s">
        <v>38</v>
      </c>
      <c r="T166" s="471"/>
    </row>
    <row r="167" spans="1:20" s="95" customFormat="1" ht="90.75" thickBot="1" x14ac:dyDescent="0.3">
      <c r="A167" s="482"/>
      <c r="B167" s="482"/>
      <c r="C167" s="482"/>
      <c r="D167" s="482"/>
      <c r="E167" s="482"/>
      <c r="F167" s="482"/>
      <c r="G167" s="484"/>
      <c r="H167" s="321" t="s">
        <v>122</v>
      </c>
      <c r="I167" s="321" t="s">
        <v>153</v>
      </c>
      <c r="J167" s="321" t="s">
        <v>161</v>
      </c>
      <c r="K167" s="321" t="s">
        <v>162</v>
      </c>
      <c r="L167" s="482"/>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IFERROR(IF(N168="EVET",VLOOKUP(YilDonem,SGKTAVAN,2,0)*0.2475,VLOOKUP(YilDonem,SGKTAVAN,2,0)*0.2175),0)</f>
        <v>0</v>
      </c>
      <c r="P168" s="171">
        <f t="shared" ref="P168:P187" si="42">IFERROR(IF(N168="EVET",0,VLOOKUP(YilDonem,SGKTAVAN,2,0)*0.02),0)</f>
        <v>0</v>
      </c>
      <c r="Q168" s="171">
        <f t="shared" ref="Q168:Q187" si="43">IF(N168="EVET",(D168+E168)*0.2475,(D168+E168)*0.2175)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2" t="s">
        <v>35</v>
      </c>
      <c r="B188" s="473"/>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46091</v>
      </c>
      <c r="C191" s="468" t="s">
        <v>33</v>
      </c>
      <c r="D191" s="468"/>
      <c r="E191" s="330" t="s">
        <v>159</v>
      </c>
      <c r="F191" s="332" t="str">
        <f>IF(kurulusyetkilisi&gt;0,kurulusyetkilisi,"")</f>
        <v/>
      </c>
      <c r="G191" s="230"/>
      <c r="H191" s="229"/>
      <c r="I191" s="229"/>
      <c r="J191" s="229"/>
    </row>
    <row r="192" spans="1:21" ht="19.5" x14ac:dyDescent="0.3">
      <c r="A192" s="232"/>
      <c r="B192" s="232"/>
      <c r="C192" s="468" t="s">
        <v>34</v>
      </c>
      <c r="D192" s="468"/>
      <c r="E192" s="469"/>
      <c r="F192" s="469"/>
      <c r="G192" s="469"/>
      <c r="H192" s="61"/>
      <c r="I192" s="61"/>
      <c r="J192" s="61"/>
    </row>
    <row r="193" spans="1:20" ht="15.75" x14ac:dyDescent="0.25">
      <c r="A193" s="470" t="s">
        <v>22</v>
      </c>
      <c r="B193" s="470"/>
      <c r="C193" s="470"/>
      <c r="D193" s="470"/>
      <c r="E193" s="470"/>
      <c r="F193" s="470"/>
      <c r="G193" s="470"/>
      <c r="H193" s="470"/>
      <c r="I193" s="470"/>
      <c r="J193" s="470"/>
      <c r="K193" s="470"/>
      <c r="L193" s="470"/>
      <c r="M193" s="93"/>
      <c r="N193" s="77"/>
      <c r="O193" s="184"/>
    </row>
    <row r="194" spans="1:20" x14ac:dyDescent="0.25">
      <c r="A194" s="474" t="str">
        <f>IF(YilDonem&lt;&gt;"",CONCATENATE(YilDonem," dönemi"),"")</f>
        <v/>
      </c>
      <c r="B194" s="474"/>
      <c r="C194" s="474"/>
      <c r="D194" s="474"/>
      <c r="E194" s="474"/>
      <c r="F194" s="474"/>
      <c r="G194" s="474"/>
      <c r="H194" s="474"/>
      <c r="I194" s="474"/>
      <c r="J194" s="474"/>
      <c r="K194" s="474"/>
      <c r="L194" s="474"/>
    </row>
    <row r="195" spans="1:20" ht="15.75" thickBot="1" x14ac:dyDescent="0.3">
      <c r="B195" s="52"/>
      <c r="C195" s="52"/>
      <c r="D195" s="52"/>
      <c r="E195" s="488" t="str">
        <f>IF(YilDonem&lt;&gt;"",CONCATENATE(IF(Dönem=1,"NİSAN",IF(Dönem=2,"EKİM","")),"  ayına aittir."),"")</f>
        <v/>
      </c>
      <c r="F195" s="488"/>
      <c r="G195" s="488"/>
      <c r="H195" s="488"/>
      <c r="I195" s="52"/>
      <c r="J195" s="52"/>
      <c r="K195" s="52"/>
      <c r="L195" s="320" t="s">
        <v>30</v>
      </c>
    </row>
    <row r="196" spans="1:20" ht="31.7" customHeight="1" thickBot="1" x14ac:dyDescent="0.3">
      <c r="A196" s="324" t="s">
        <v>167</v>
      </c>
      <c r="B196" s="475" t="str">
        <f>IF(ProjeNo&gt;0,ProjeNo,"")</f>
        <v/>
      </c>
      <c r="C196" s="476"/>
      <c r="D196" s="476"/>
      <c r="E196" s="476"/>
      <c r="F196" s="476"/>
      <c r="G196" s="476"/>
      <c r="H196" s="476"/>
      <c r="I196" s="476"/>
      <c r="J196" s="476"/>
      <c r="K196" s="476"/>
      <c r="L196" s="477"/>
    </row>
    <row r="197" spans="1:20" ht="31.7" customHeight="1" thickBot="1" x14ac:dyDescent="0.3">
      <c r="A197" s="325" t="s">
        <v>168</v>
      </c>
      <c r="B197" s="478" t="str">
        <f>IF(ProjeAdi&gt;0,ProjeAdi,"")</f>
        <v/>
      </c>
      <c r="C197" s="479"/>
      <c r="D197" s="479"/>
      <c r="E197" s="479"/>
      <c r="F197" s="479"/>
      <c r="G197" s="479"/>
      <c r="H197" s="479"/>
      <c r="I197" s="479"/>
      <c r="J197" s="479"/>
      <c r="K197" s="479"/>
      <c r="L197" s="480"/>
    </row>
    <row r="198" spans="1:20" ht="31.7" customHeight="1" thickBot="1" x14ac:dyDescent="0.3">
      <c r="A198" s="481" t="s">
        <v>3</v>
      </c>
      <c r="B198" s="481" t="s">
        <v>4</v>
      </c>
      <c r="C198" s="481" t="s">
        <v>23</v>
      </c>
      <c r="D198" s="481" t="s">
        <v>125</v>
      </c>
      <c r="E198" s="481" t="s">
        <v>24</v>
      </c>
      <c r="F198" s="481" t="s">
        <v>27</v>
      </c>
      <c r="G198" s="483" t="s">
        <v>25</v>
      </c>
      <c r="H198" s="485" t="s">
        <v>151</v>
      </c>
      <c r="I198" s="486"/>
      <c r="J198" s="486"/>
      <c r="K198" s="487"/>
      <c r="L198" s="481" t="s">
        <v>26</v>
      </c>
      <c r="O198" s="471" t="s">
        <v>31</v>
      </c>
      <c r="P198" s="471"/>
      <c r="Q198" s="471" t="s">
        <v>37</v>
      </c>
      <c r="R198" s="471"/>
      <c r="S198" s="471" t="s">
        <v>38</v>
      </c>
      <c r="T198" s="471"/>
    </row>
    <row r="199" spans="1:20" s="95" customFormat="1" ht="90.75" thickBot="1" x14ac:dyDescent="0.3">
      <c r="A199" s="482"/>
      <c r="B199" s="482"/>
      <c r="C199" s="482"/>
      <c r="D199" s="482"/>
      <c r="E199" s="482"/>
      <c r="F199" s="482"/>
      <c r="G199" s="484"/>
      <c r="H199" s="321" t="s">
        <v>122</v>
      </c>
      <c r="I199" s="321" t="s">
        <v>153</v>
      </c>
      <c r="J199" s="321" t="s">
        <v>161</v>
      </c>
      <c r="K199" s="321" t="s">
        <v>162</v>
      </c>
      <c r="L199" s="482"/>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IFERROR(IF(N200="EVET",VLOOKUP(YilDonem,SGKTAVAN,2,0)*0.2475,VLOOKUP(YilDonem,SGKTAVAN,2,0)*0.2175),0)</f>
        <v>0</v>
      </c>
      <c r="P200" s="171">
        <f t="shared" ref="P200:P219" si="50">IFERROR(IF(N200="EVET",0,VLOOKUP(YilDonem,SGKTAVAN,2,0)*0.02),0)</f>
        <v>0</v>
      </c>
      <c r="Q200" s="171">
        <f t="shared" ref="Q200:Q219" si="51">IF(N200="EVET",(D200+E200)*0.2475,(D200+E200)*0.2175)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2" t="s">
        <v>35</v>
      </c>
      <c r="B220" s="473"/>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46091</v>
      </c>
      <c r="C223" s="468" t="s">
        <v>33</v>
      </c>
      <c r="D223" s="468"/>
      <c r="E223" s="330" t="s">
        <v>159</v>
      </c>
      <c r="F223" s="332" t="str">
        <f>IF(kurulusyetkilisi&gt;0,kurulusyetkilisi,"")</f>
        <v/>
      </c>
      <c r="G223" s="230"/>
      <c r="H223" s="229"/>
      <c r="I223" s="229"/>
      <c r="J223" s="229"/>
    </row>
    <row r="224" spans="1:21" ht="19.5" x14ac:dyDescent="0.3">
      <c r="A224" s="232"/>
      <c r="B224" s="232"/>
      <c r="C224" s="468" t="s">
        <v>34</v>
      </c>
      <c r="D224" s="468"/>
      <c r="E224" s="469"/>
      <c r="F224" s="469"/>
      <c r="G224" s="469"/>
      <c r="H224" s="61"/>
      <c r="I224" s="61"/>
      <c r="J224" s="61"/>
    </row>
    <row r="225" spans="1:20" ht="15.75" x14ac:dyDescent="0.25">
      <c r="A225" s="470" t="s">
        <v>22</v>
      </c>
      <c r="B225" s="470"/>
      <c r="C225" s="470"/>
      <c r="D225" s="470"/>
      <c r="E225" s="470"/>
      <c r="F225" s="470"/>
      <c r="G225" s="470"/>
      <c r="H225" s="470"/>
      <c r="I225" s="470"/>
      <c r="J225" s="470"/>
      <c r="K225" s="470"/>
      <c r="L225" s="470"/>
      <c r="M225" s="93"/>
      <c r="N225" s="77"/>
      <c r="O225" s="184"/>
    </row>
    <row r="226" spans="1:20" x14ac:dyDescent="0.25">
      <c r="A226" s="474" t="str">
        <f>IF(YilDonem&lt;&gt;"",CONCATENATE(YilDonem," dönemi"),"")</f>
        <v/>
      </c>
      <c r="B226" s="474"/>
      <c r="C226" s="474"/>
      <c r="D226" s="474"/>
      <c r="E226" s="474"/>
      <c r="F226" s="474"/>
      <c r="G226" s="474"/>
      <c r="H226" s="474"/>
      <c r="I226" s="474"/>
      <c r="J226" s="474"/>
      <c r="K226" s="474"/>
      <c r="L226" s="474"/>
    </row>
    <row r="227" spans="1:20" ht="15.75" thickBot="1" x14ac:dyDescent="0.3">
      <c r="B227" s="52"/>
      <c r="C227" s="52"/>
      <c r="D227" s="52"/>
      <c r="E227" s="488" t="str">
        <f>IF(YilDonem&lt;&gt;"",CONCATENATE(IF(Dönem=1,"NİSAN",IF(Dönem=2,"EKİM","")),"  ayına aittir."),"")</f>
        <v/>
      </c>
      <c r="F227" s="488"/>
      <c r="G227" s="488"/>
      <c r="H227" s="488"/>
      <c r="I227" s="52"/>
      <c r="J227" s="52"/>
      <c r="K227" s="52"/>
      <c r="L227" s="320" t="s">
        <v>30</v>
      </c>
    </row>
    <row r="228" spans="1:20" ht="31.7" customHeight="1" thickBot="1" x14ac:dyDescent="0.3">
      <c r="A228" s="324" t="s">
        <v>167</v>
      </c>
      <c r="B228" s="475" t="str">
        <f>IF(ProjeNo&gt;0,ProjeNo,"")</f>
        <v/>
      </c>
      <c r="C228" s="476"/>
      <c r="D228" s="476"/>
      <c r="E228" s="476"/>
      <c r="F228" s="476"/>
      <c r="G228" s="476"/>
      <c r="H228" s="476"/>
      <c r="I228" s="476"/>
      <c r="J228" s="476"/>
      <c r="K228" s="476"/>
      <c r="L228" s="477"/>
    </row>
    <row r="229" spans="1:20" ht="31.7" customHeight="1" thickBot="1" x14ac:dyDescent="0.3">
      <c r="A229" s="325" t="s">
        <v>168</v>
      </c>
      <c r="B229" s="478" t="str">
        <f>IF(ProjeAdi&gt;0,ProjeAdi,"")</f>
        <v/>
      </c>
      <c r="C229" s="479"/>
      <c r="D229" s="479"/>
      <c r="E229" s="479"/>
      <c r="F229" s="479"/>
      <c r="G229" s="479"/>
      <c r="H229" s="479"/>
      <c r="I229" s="479"/>
      <c r="J229" s="479"/>
      <c r="K229" s="479"/>
      <c r="L229" s="480"/>
    </row>
    <row r="230" spans="1:20" ht="31.7" customHeight="1" thickBot="1" x14ac:dyDescent="0.3">
      <c r="A230" s="481" t="s">
        <v>3</v>
      </c>
      <c r="B230" s="481" t="s">
        <v>4</v>
      </c>
      <c r="C230" s="481" t="s">
        <v>23</v>
      </c>
      <c r="D230" s="481" t="s">
        <v>125</v>
      </c>
      <c r="E230" s="481" t="s">
        <v>24</v>
      </c>
      <c r="F230" s="481" t="s">
        <v>27</v>
      </c>
      <c r="G230" s="483" t="s">
        <v>25</v>
      </c>
      <c r="H230" s="485" t="s">
        <v>151</v>
      </c>
      <c r="I230" s="486"/>
      <c r="J230" s="486"/>
      <c r="K230" s="487"/>
      <c r="L230" s="481" t="s">
        <v>26</v>
      </c>
      <c r="O230" s="471" t="s">
        <v>31</v>
      </c>
      <c r="P230" s="471"/>
      <c r="Q230" s="471" t="s">
        <v>37</v>
      </c>
      <c r="R230" s="471"/>
      <c r="S230" s="471" t="s">
        <v>38</v>
      </c>
      <c r="T230" s="471"/>
    </row>
    <row r="231" spans="1:20" s="95" customFormat="1" ht="90.75" thickBot="1" x14ac:dyDescent="0.3">
      <c r="A231" s="482"/>
      <c r="B231" s="482"/>
      <c r="C231" s="482"/>
      <c r="D231" s="482"/>
      <c r="E231" s="482"/>
      <c r="F231" s="482"/>
      <c r="G231" s="484"/>
      <c r="H231" s="321" t="s">
        <v>122</v>
      </c>
      <c r="I231" s="321" t="s">
        <v>153</v>
      </c>
      <c r="J231" s="321" t="s">
        <v>161</v>
      </c>
      <c r="K231" s="321" t="s">
        <v>162</v>
      </c>
      <c r="L231" s="482"/>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IFERROR(IF(N232="EVET",VLOOKUP(YilDonem,SGKTAVAN,2,0)*0.2475,VLOOKUP(YilDonem,SGKTAVAN,2,0)*0.2175),0)</f>
        <v>0</v>
      </c>
      <c r="P232" s="171">
        <f t="shared" ref="P232:P251" si="58">IFERROR(IF(N232="EVET",0,VLOOKUP(YilDonem,SGKTAVAN,2,0)*0.02),0)</f>
        <v>0</v>
      </c>
      <c r="Q232" s="171">
        <f t="shared" ref="Q232:Q251" si="59">IF(N232="EVET",(D232+E232)*0.2475,(D232+E232)*0.2175)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2" t="s">
        <v>35</v>
      </c>
      <c r="B252" s="473"/>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46091</v>
      </c>
      <c r="C255" s="468" t="s">
        <v>33</v>
      </c>
      <c r="D255" s="468"/>
      <c r="E255" s="330" t="s">
        <v>159</v>
      </c>
      <c r="F255" s="332" t="str">
        <f>IF(kurulusyetkilisi&gt;0,kurulusyetkilisi,"")</f>
        <v/>
      </c>
      <c r="G255" s="230"/>
      <c r="H255" s="229"/>
      <c r="I255" s="229"/>
      <c r="J255" s="229"/>
    </row>
    <row r="256" spans="1:21" ht="19.5" x14ac:dyDescent="0.3">
      <c r="A256" s="232"/>
      <c r="B256" s="232"/>
      <c r="C256" s="468" t="s">
        <v>34</v>
      </c>
      <c r="D256" s="468"/>
      <c r="E256" s="469"/>
      <c r="F256" s="469"/>
      <c r="G256" s="469"/>
      <c r="H256" s="61"/>
      <c r="I256" s="61"/>
      <c r="J256" s="61"/>
    </row>
    <row r="257" spans="1:20" ht="15.75" x14ac:dyDescent="0.25">
      <c r="A257" s="470" t="s">
        <v>22</v>
      </c>
      <c r="B257" s="470"/>
      <c r="C257" s="470"/>
      <c r="D257" s="470"/>
      <c r="E257" s="470"/>
      <c r="F257" s="470"/>
      <c r="G257" s="470"/>
      <c r="H257" s="470"/>
      <c r="I257" s="470"/>
      <c r="J257" s="470"/>
      <c r="K257" s="470"/>
      <c r="L257" s="470"/>
      <c r="M257" s="93"/>
      <c r="N257" s="77"/>
      <c r="O257" s="184"/>
    </row>
    <row r="258" spans="1:20" x14ac:dyDescent="0.25">
      <c r="A258" s="474" t="str">
        <f>IF(YilDonem&lt;&gt;"",CONCATENATE(YilDonem," dönemi"),"")</f>
        <v/>
      </c>
      <c r="B258" s="474"/>
      <c r="C258" s="474"/>
      <c r="D258" s="474"/>
      <c r="E258" s="474"/>
      <c r="F258" s="474"/>
      <c r="G258" s="474"/>
      <c r="H258" s="474"/>
      <c r="I258" s="474"/>
      <c r="J258" s="474"/>
      <c r="K258" s="474"/>
      <c r="L258" s="474"/>
    </row>
    <row r="259" spans="1:20" ht="15.75" thickBot="1" x14ac:dyDescent="0.3">
      <c r="B259" s="52"/>
      <c r="C259" s="52"/>
      <c r="D259" s="52"/>
      <c r="E259" s="488" t="str">
        <f>IF(YilDonem&lt;&gt;"",CONCATENATE(IF(Dönem=1,"NİSAN",IF(Dönem=2,"EKİM","")),"  ayına aittir."),"")</f>
        <v/>
      </c>
      <c r="F259" s="488"/>
      <c r="G259" s="488"/>
      <c r="H259" s="488"/>
      <c r="I259" s="52"/>
      <c r="J259" s="52"/>
      <c r="K259" s="52"/>
      <c r="L259" s="320" t="s">
        <v>30</v>
      </c>
    </row>
    <row r="260" spans="1:20" ht="31.7" customHeight="1" thickBot="1" x14ac:dyDescent="0.3">
      <c r="A260" s="324" t="s">
        <v>167</v>
      </c>
      <c r="B260" s="475" t="str">
        <f>IF(ProjeNo&gt;0,ProjeNo,"")</f>
        <v/>
      </c>
      <c r="C260" s="476"/>
      <c r="D260" s="476"/>
      <c r="E260" s="476"/>
      <c r="F260" s="476"/>
      <c r="G260" s="476"/>
      <c r="H260" s="476"/>
      <c r="I260" s="476"/>
      <c r="J260" s="476"/>
      <c r="K260" s="476"/>
      <c r="L260" s="477"/>
    </row>
    <row r="261" spans="1:20" ht="31.7" customHeight="1" thickBot="1" x14ac:dyDescent="0.3">
      <c r="A261" s="325" t="s">
        <v>168</v>
      </c>
      <c r="B261" s="478" t="str">
        <f>IF(ProjeAdi&gt;0,ProjeAdi,"")</f>
        <v/>
      </c>
      <c r="C261" s="479"/>
      <c r="D261" s="479"/>
      <c r="E261" s="479"/>
      <c r="F261" s="479"/>
      <c r="G261" s="479"/>
      <c r="H261" s="479"/>
      <c r="I261" s="479"/>
      <c r="J261" s="479"/>
      <c r="K261" s="479"/>
      <c r="L261" s="480"/>
    </row>
    <row r="262" spans="1:20" ht="31.7" customHeight="1" thickBot="1" x14ac:dyDescent="0.3">
      <c r="A262" s="481" t="s">
        <v>3</v>
      </c>
      <c r="B262" s="481" t="s">
        <v>4</v>
      </c>
      <c r="C262" s="481" t="s">
        <v>23</v>
      </c>
      <c r="D262" s="481" t="s">
        <v>125</v>
      </c>
      <c r="E262" s="481" t="s">
        <v>24</v>
      </c>
      <c r="F262" s="481" t="s">
        <v>27</v>
      </c>
      <c r="G262" s="483" t="s">
        <v>25</v>
      </c>
      <c r="H262" s="485" t="s">
        <v>151</v>
      </c>
      <c r="I262" s="486"/>
      <c r="J262" s="486"/>
      <c r="K262" s="487"/>
      <c r="L262" s="481" t="s">
        <v>26</v>
      </c>
      <c r="O262" s="471" t="s">
        <v>31</v>
      </c>
      <c r="P262" s="471"/>
      <c r="Q262" s="471" t="s">
        <v>37</v>
      </c>
      <c r="R262" s="471"/>
      <c r="S262" s="471" t="s">
        <v>38</v>
      </c>
      <c r="T262" s="471"/>
    </row>
    <row r="263" spans="1:20" s="95" customFormat="1" ht="90.75" thickBot="1" x14ac:dyDescent="0.3">
      <c r="A263" s="482"/>
      <c r="B263" s="482"/>
      <c r="C263" s="482"/>
      <c r="D263" s="482"/>
      <c r="E263" s="482"/>
      <c r="F263" s="482"/>
      <c r="G263" s="484"/>
      <c r="H263" s="321" t="s">
        <v>122</v>
      </c>
      <c r="I263" s="321" t="s">
        <v>153</v>
      </c>
      <c r="J263" s="321" t="s">
        <v>161</v>
      </c>
      <c r="K263" s="321" t="s">
        <v>162</v>
      </c>
      <c r="L263" s="482"/>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IFERROR(IF(N264="EVET",VLOOKUP(YilDonem,SGKTAVAN,2,0)*0.2475,VLOOKUP(YilDonem,SGKTAVAN,2,0)*0.2175),0)</f>
        <v>0</v>
      </c>
      <c r="P264" s="171">
        <f t="shared" ref="P264:P283" si="66">IFERROR(IF(N264="EVET",0,VLOOKUP(YilDonem,SGKTAVAN,2,0)*0.02),0)</f>
        <v>0</v>
      </c>
      <c r="Q264" s="171">
        <f t="shared" ref="Q264:Q283" si="67">IF(N264="EVET",(D264+E264)*0.2475,(D264+E264)*0.2175)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2" t="s">
        <v>35</v>
      </c>
      <c r="B284" s="473"/>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46091</v>
      </c>
      <c r="C287" s="468" t="s">
        <v>33</v>
      </c>
      <c r="D287" s="468"/>
      <c r="E287" s="330" t="s">
        <v>159</v>
      </c>
      <c r="F287" s="332" t="str">
        <f>IF(kurulusyetkilisi&gt;0,kurulusyetkilisi,"")</f>
        <v/>
      </c>
      <c r="G287" s="230"/>
      <c r="H287" s="229"/>
      <c r="I287" s="229"/>
      <c r="J287" s="229"/>
    </row>
    <row r="288" spans="1:21" ht="19.5" x14ac:dyDescent="0.3">
      <c r="A288" s="232"/>
      <c r="B288" s="232"/>
      <c r="C288" s="468" t="s">
        <v>34</v>
      </c>
      <c r="D288" s="468"/>
      <c r="E288" s="469"/>
      <c r="F288" s="469"/>
      <c r="G288" s="469"/>
      <c r="H288" s="61"/>
      <c r="I288" s="61"/>
      <c r="J288" s="61"/>
    </row>
    <row r="289" spans="1:20" ht="15.75" x14ac:dyDescent="0.25">
      <c r="A289" s="470" t="s">
        <v>22</v>
      </c>
      <c r="B289" s="470"/>
      <c r="C289" s="470"/>
      <c r="D289" s="470"/>
      <c r="E289" s="470"/>
      <c r="F289" s="470"/>
      <c r="G289" s="470"/>
      <c r="H289" s="470"/>
      <c r="I289" s="470"/>
      <c r="J289" s="470"/>
      <c r="K289" s="470"/>
      <c r="L289" s="470"/>
      <c r="M289" s="93"/>
      <c r="N289" s="77"/>
      <c r="O289" s="184"/>
    </row>
    <row r="290" spans="1:20" x14ac:dyDescent="0.25">
      <c r="A290" s="474" t="str">
        <f>IF(YilDonem&lt;&gt;"",CONCATENATE(YilDonem," dönemi"),"")</f>
        <v/>
      </c>
      <c r="B290" s="474"/>
      <c r="C290" s="474"/>
      <c r="D290" s="474"/>
      <c r="E290" s="474"/>
      <c r="F290" s="474"/>
      <c r="G290" s="474"/>
      <c r="H290" s="474"/>
      <c r="I290" s="474"/>
      <c r="J290" s="474"/>
      <c r="K290" s="474"/>
      <c r="L290" s="474"/>
    </row>
    <row r="291" spans="1:20" ht="15.75" thickBot="1" x14ac:dyDescent="0.3">
      <c r="B291" s="52"/>
      <c r="C291" s="52"/>
      <c r="D291" s="52"/>
      <c r="E291" s="488" t="str">
        <f>IF(YilDonem&lt;&gt;"",CONCATENATE(IF(Dönem=1,"NİSAN",IF(Dönem=2,"EKİM","")),"  ayına aittir."),"")</f>
        <v/>
      </c>
      <c r="F291" s="488"/>
      <c r="G291" s="488"/>
      <c r="H291" s="488"/>
      <c r="I291" s="52"/>
      <c r="J291" s="52"/>
      <c r="K291" s="52"/>
      <c r="L291" s="320" t="s">
        <v>30</v>
      </c>
    </row>
    <row r="292" spans="1:20" ht="31.7" customHeight="1" thickBot="1" x14ac:dyDescent="0.3">
      <c r="A292" s="324" t="s">
        <v>167</v>
      </c>
      <c r="B292" s="475" t="str">
        <f>IF(ProjeNo&gt;0,ProjeNo,"")</f>
        <v/>
      </c>
      <c r="C292" s="476"/>
      <c r="D292" s="476"/>
      <c r="E292" s="476"/>
      <c r="F292" s="476"/>
      <c r="G292" s="476"/>
      <c r="H292" s="476"/>
      <c r="I292" s="476"/>
      <c r="J292" s="476"/>
      <c r="K292" s="476"/>
      <c r="L292" s="477"/>
    </row>
    <row r="293" spans="1:20" ht="31.7" customHeight="1" thickBot="1" x14ac:dyDescent="0.3">
      <c r="A293" s="325" t="s">
        <v>168</v>
      </c>
      <c r="B293" s="478" t="str">
        <f>IF(ProjeAdi&gt;0,ProjeAdi,"")</f>
        <v/>
      </c>
      <c r="C293" s="479"/>
      <c r="D293" s="479"/>
      <c r="E293" s="479"/>
      <c r="F293" s="479"/>
      <c r="G293" s="479"/>
      <c r="H293" s="479"/>
      <c r="I293" s="479"/>
      <c r="J293" s="479"/>
      <c r="K293" s="479"/>
      <c r="L293" s="480"/>
    </row>
    <row r="294" spans="1:20" ht="31.7" customHeight="1" thickBot="1" x14ac:dyDescent="0.3">
      <c r="A294" s="481" t="s">
        <v>3</v>
      </c>
      <c r="B294" s="481" t="s">
        <v>4</v>
      </c>
      <c r="C294" s="481" t="s">
        <v>23</v>
      </c>
      <c r="D294" s="481" t="s">
        <v>125</v>
      </c>
      <c r="E294" s="481" t="s">
        <v>24</v>
      </c>
      <c r="F294" s="481" t="s">
        <v>27</v>
      </c>
      <c r="G294" s="483" t="s">
        <v>25</v>
      </c>
      <c r="H294" s="485" t="s">
        <v>151</v>
      </c>
      <c r="I294" s="486"/>
      <c r="J294" s="486"/>
      <c r="K294" s="487"/>
      <c r="L294" s="481" t="s">
        <v>26</v>
      </c>
      <c r="O294" s="471" t="s">
        <v>31</v>
      </c>
      <c r="P294" s="471"/>
      <c r="Q294" s="471" t="s">
        <v>37</v>
      </c>
      <c r="R294" s="471"/>
      <c r="S294" s="471" t="s">
        <v>38</v>
      </c>
      <c r="T294" s="471"/>
    </row>
    <row r="295" spans="1:20" s="95" customFormat="1" ht="90.75" thickBot="1" x14ac:dyDescent="0.3">
      <c r="A295" s="482"/>
      <c r="B295" s="482"/>
      <c r="C295" s="482"/>
      <c r="D295" s="482"/>
      <c r="E295" s="482"/>
      <c r="F295" s="482"/>
      <c r="G295" s="484"/>
      <c r="H295" s="321" t="s">
        <v>122</v>
      </c>
      <c r="I295" s="321" t="s">
        <v>153</v>
      </c>
      <c r="J295" s="321" t="s">
        <v>161</v>
      </c>
      <c r="K295" s="321" t="s">
        <v>162</v>
      </c>
      <c r="L295" s="482"/>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IFERROR(IF(N296="EVET",VLOOKUP(YilDonem,SGKTAVAN,2,0)*0.2475,VLOOKUP(YilDonem,SGKTAVAN,2,0)*0.2175),0)</f>
        <v>0</v>
      </c>
      <c r="P296" s="171">
        <f t="shared" ref="P296:P315" si="74">IFERROR(IF(N296="EVET",0,VLOOKUP(YilDonem,SGKTAVAN,2,0)*0.02),0)</f>
        <v>0</v>
      </c>
      <c r="Q296" s="171">
        <f t="shared" ref="Q296:Q315" si="75">IF(N296="EVET",(D296+E296)*0.2475,(D296+E296)*0.2175)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2" t="s">
        <v>35</v>
      </c>
      <c r="B316" s="473"/>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46091</v>
      </c>
      <c r="C319" s="468" t="s">
        <v>33</v>
      </c>
      <c r="D319" s="468"/>
      <c r="E319" s="330" t="s">
        <v>159</v>
      </c>
      <c r="F319" s="332" t="str">
        <f>IF(kurulusyetkilisi&gt;0,kurulusyetkilisi,"")</f>
        <v/>
      </c>
      <c r="G319" s="230"/>
      <c r="H319" s="229"/>
      <c r="I319" s="229"/>
      <c r="J319" s="229"/>
    </row>
    <row r="320" spans="1:21" ht="19.5" x14ac:dyDescent="0.3">
      <c r="A320" s="232"/>
      <c r="B320" s="232"/>
      <c r="C320" s="468" t="s">
        <v>34</v>
      </c>
      <c r="D320" s="468"/>
      <c r="E320" s="469"/>
      <c r="F320" s="469"/>
      <c r="G320" s="469"/>
      <c r="H320" s="61"/>
      <c r="I320" s="61"/>
      <c r="J320" s="61"/>
    </row>
  </sheetData>
  <sheetProtection algorithmName="SHA-512" hashValue="gcuU+Tn3RAtnahZG9OYmZaKoHx6Go/jrJ2tbPiE+qswc+3KKatCA0U62C1k/JVrxd2JrPCnXeahh+x7PQvKR0Q==" saltValue="bEc6ChT4Osb2NyxMTou4v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51" customWidth="1"/>
    <col min="2" max="2" width="34.7109375" style="51" customWidth="1"/>
    <col min="3" max="3" width="9.7109375" style="61" customWidth="1"/>
    <col min="4" max="4" width="16.7109375" style="51" customWidth="1"/>
    <col min="5" max="5" width="16.7109375" style="51" hidden="1" customWidth="1"/>
    <col min="6" max="11" width="16.7109375" style="51" customWidth="1"/>
    <col min="12" max="12" width="20.7109375" style="51" customWidth="1"/>
    <col min="13" max="13" width="48.7109375" style="2" customWidth="1"/>
    <col min="14" max="14" width="9.140625" style="64" hidden="1" customWidth="1"/>
    <col min="15" max="15" width="9.5703125" style="94" hidden="1" customWidth="1"/>
    <col min="16" max="16" width="9" style="94" hidden="1" customWidth="1"/>
    <col min="17" max="17" width="9.5703125" style="94" hidden="1" customWidth="1"/>
    <col min="18" max="18" width="9" style="94" hidden="1" customWidth="1"/>
    <col min="19" max="19" width="9.5703125" style="64" hidden="1" customWidth="1"/>
    <col min="20" max="22" width="9.140625" style="64" hidden="1" customWidth="1"/>
    <col min="23" max="16384" width="9.140625" style="64"/>
  </cols>
  <sheetData>
    <row r="1" spans="1:27" ht="15.75" x14ac:dyDescent="0.25">
      <c r="A1" s="470" t="s">
        <v>22</v>
      </c>
      <c r="B1" s="470"/>
      <c r="C1" s="470"/>
      <c r="D1" s="470"/>
      <c r="E1" s="470"/>
      <c r="F1" s="470"/>
      <c r="G1" s="470"/>
      <c r="H1" s="470"/>
      <c r="I1" s="470"/>
      <c r="J1" s="470"/>
      <c r="K1" s="470"/>
      <c r="L1" s="470"/>
      <c r="M1" s="93"/>
      <c r="N1" s="77"/>
      <c r="O1" s="184"/>
      <c r="V1" s="119" t="str">
        <f>CONCATENATE("A1:L",SUM(U:U)*32)</f>
        <v>A1:L32</v>
      </c>
    </row>
    <row r="2" spans="1:27" x14ac:dyDescent="0.25">
      <c r="A2" s="474" t="str">
        <f>IF(YilDonem&lt;&gt;"",CONCATENATE(YilDonem," dönemi"),"")</f>
        <v/>
      </c>
      <c r="B2" s="474"/>
      <c r="C2" s="474"/>
      <c r="D2" s="474"/>
      <c r="E2" s="474"/>
      <c r="F2" s="474"/>
      <c r="G2" s="474"/>
      <c r="H2" s="474"/>
      <c r="I2" s="474"/>
      <c r="J2" s="474"/>
      <c r="K2" s="474"/>
      <c r="L2" s="474"/>
    </row>
    <row r="3" spans="1:27" ht="15.75" thickBot="1" x14ac:dyDescent="0.3">
      <c r="B3" s="52"/>
      <c r="C3" s="52"/>
      <c r="D3" s="52"/>
      <c r="E3" s="488" t="str">
        <f>IF(YilDonem&lt;&gt;"",CONCATENATE(IF(Dönem=1,"MAYIS",IF(Dönem=2,"KASIM","")),"  ayına aittir."),"")</f>
        <v/>
      </c>
      <c r="F3" s="488"/>
      <c r="G3" s="488"/>
      <c r="H3" s="488"/>
      <c r="I3" s="52"/>
      <c r="J3" s="52"/>
      <c r="K3" s="52"/>
      <c r="L3" s="320" t="s">
        <v>30</v>
      </c>
    </row>
    <row r="4" spans="1:27" ht="31.7" customHeight="1" thickBot="1" x14ac:dyDescent="0.3">
      <c r="A4" s="324" t="s">
        <v>167</v>
      </c>
      <c r="B4" s="475" t="str">
        <f>IF(ProjeNo&gt;0,ProjeNo,"")</f>
        <v/>
      </c>
      <c r="C4" s="476"/>
      <c r="D4" s="476"/>
      <c r="E4" s="476"/>
      <c r="F4" s="476"/>
      <c r="G4" s="476"/>
      <c r="H4" s="476"/>
      <c r="I4" s="476"/>
      <c r="J4" s="476"/>
      <c r="K4" s="476"/>
      <c r="L4" s="477"/>
    </row>
    <row r="5" spans="1:27" ht="31.7" customHeight="1" thickBot="1" x14ac:dyDescent="0.3">
      <c r="A5" s="325" t="s">
        <v>168</v>
      </c>
      <c r="B5" s="478" t="str">
        <f>IF(ProjeAdi&gt;0,ProjeAdi,"")</f>
        <v/>
      </c>
      <c r="C5" s="479"/>
      <c r="D5" s="479"/>
      <c r="E5" s="479"/>
      <c r="F5" s="479"/>
      <c r="G5" s="479"/>
      <c r="H5" s="479"/>
      <c r="I5" s="479"/>
      <c r="J5" s="479"/>
      <c r="K5" s="479"/>
      <c r="L5" s="480"/>
    </row>
    <row r="6" spans="1:27" ht="31.7" customHeight="1" thickBot="1" x14ac:dyDescent="0.3">
      <c r="A6" s="481" t="s">
        <v>3</v>
      </c>
      <c r="B6" s="481" t="s">
        <v>4</v>
      </c>
      <c r="C6" s="481" t="s">
        <v>23</v>
      </c>
      <c r="D6" s="481" t="s">
        <v>125</v>
      </c>
      <c r="E6" s="481" t="s">
        <v>24</v>
      </c>
      <c r="F6" s="481" t="s">
        <v>27</v>
      </c>
      <c r="G6" s="491" t="s">
        <v>25</v>
      </c>
      <c r="H6" s="490" t="s">
        <v>151</v>
      </c>
      <c r="I6" s="491"/>
      <c r="J6" s="491"/>
      <c r="K6" s="492"/>
      <c r="L6" s="481" t="s">
        <v>26</v>
      </c>
      <c r="O6" s="471" t="s">
        <v>31</v>
      </c>
      <c r="P6" s="471"/>
      <c r="Q6" s="471" t="s">
        <v>37</v>
      </c>
      <c r="R6" s="471"/>
      <c r="S6" s="471" t="s">
        <v>38</v>
      </c>
      <c r="T6" s="471"/>
    </row>
    <row r="7" spans="1:27" s="95" customFormat="1" ht="90.75" thickBot="1" x14ac:dyDescent="0.3">
      <c r="A7" s="482"/>
      <c r="B7" s="482"/>
      <c r="C7" s="482"/>
      <c r="D7" s="482"/>
      <c r="E7" s="482"/>
      <c r="F7" s="482"/>
      <c r="G7" s="493"/>
      <c r="H7" s="321" t="s">
        <v>122</v>
      </c>
      <c r="I7" s="321" t="s">
        <v>153</v>
      </c>
      <c r="J7" s="321" t="s">
        <v>161</v>
      </c>
      <c r="K7" s="321" t="s">
        <v>162</v>
      </c>
      <c r="L7" s="489"/>
      <c r="M7" s="3"/>
      <c r="N7" s="322" t="s">
        <v>6</v>
      </c>
      <c r="O7" s="323" t="s">
        <v>28</v>
      </c>
      <c r="P7" s="323" t="s">
        <v>29</v>
      </c>
      <c r="Q7" s="323" t="s">
        <v>36</v>
      </c>
      <c r="R7" s="323" t="s">
        <v>25</v>
      </c>
      <c r="S7" s="323" t="s">
        <v>36</v>
      </c>
      <c r="T7" s="323" t="s">
        <v>29</v>
      </c>
      <c r="AA7" s="64"/>
    </row>
    <row r="8" spans="1:27" ht="22.7" customHeight="1" x14ac:dyDescent="0.25">
      <c r="A8" s="326">
        <v>1</v>
      </c>
      <c r="B8" s="173" t="str">
        <f>IF('Proje ve Personel Bilgileri'!C17&gt;0,'Proje ve Personel Bilgileri'!C17,"")</f>
        <v/>
      </c>
      <c r="C8" s="53"/>
      <c r="D8" s="54"/>
      <c r="E8" s="54"/>
      <c r="F8" s="54"/>
      <c r="G8" s="54"/>
      <c r="H8" s="55"/>
      <c r="I8" s="55"/>
      <c r="J8" s="55"/>
      <c r="K8" s="55"/>
      <c r="L8" s="168" t="str">
        <f>IF(B8&lt;&gt;"",IF(OR(F8&gt;S8,G8&gt;T8),0,D8+E8+F8+G8-H8-I8-J8-K8),"")</f>
        <v/>
      </c>
      <c r="M8" s="169" t="str">
        <f t="shared" ref="M8:M27" si="0">IF(OR(F8&gt;S8,G8&gt;T8),"Toplam maliyetin hesaplanabilmesi için SGK işveren payı ve işsizlik sigortası işveren payının tavan değerleri aşmaması gerekmektedir.","")</f>
        <v/>
      </c>
      <c r="N8" s="170">
        <f>'Proje ve Personel Bilgileri'!F17</f>
        <v>0</v>
      </c>
      <c r="O8" s="171">
        <f t="shared" ref="O8:O27" si="1">IFERROR(IF(N8="EVET",VLOOKUP(YilDonem,SGKTAVAN,2,0)*0.2475,VLOOKUP(YilDonem,SGKTAVAN,2,0)*0.2175),0)</f>
        <v>0</v>
      </c>
      <c r="P8" s="171">
        <f t="shared" ref="P8:P27" si="2">IFERROR(IF(N8="EVET",0,VLOOKUP(YilDonem,SGKTAVAN,2,0)*0.02),0)</f>
        <v>0</v>
      </c>
      <c r="Q8" s="171">
        <f t="shared" ref="Q8:Q27" si="3">IF(N8="EVET",(D8+E8)*0.2475,(D8+E8)*0.2175)</f>
        <v>0</v>
      </c>
      <c r="R8" s="171">
        <f t="shared" ref="R8:R27" si="4">IF(N8="EVET",0,(D8+E8)*0.02)</f>
        <v>0</v>
      </c>
      <c r="S8" s="171">
        <f>IF(ISERROR(ROUNDUP(MIN(O8,Q8),0)),0,ROUNDUP(MIN(O8,Q8),0))</f>
        <v>0</v>
      </c>
      <c r="T8" s="171">
        <f>IF(ISERROR(ROUNDUP(MIN(P8,R8),0)),0,ROUNDUP(MIN(P8,R8),0))</f>
        <v>0</v>
      </c>
    </row>
    <row r="9" spans="1:27" ht="22.7" customHeight="1" x14ac:dyDescent="0.25">
      <c r="A9" s="327">
        <v>2</v>
      </c>
      <c r="B9" s="173" t="str">
        <f>IF('Proje ve Personel Bilgileri'!C18&gt;0,'Proje ve Personel Bilgileri'!C18,"")</f>
        <v/>
      </c>
      <c r="C9" s="56"/>
      <c r="D9" s="57"/>
      <c r="E9" s="57"/>
      <c r="F9" s="57"/>
      <c r="G9" s="57"/>
      <c r="H9" s="57"/>
      <c r="I9" s="57"/>
      <c r="J9" s="57"/>
      <c r="K9" s="57"/>
      <c r="L9" s="172" t="str">
        <f t="shared" ref="L9:L27" si="5">IF(B9&lt;&gt;"",IF(OR(F9&gt;S9,G9&gt;T9),0,D9+E9+F9+G9-H9-I9-J9-K9),"")</f>
        <v/>
      </c>
      <c r="M9" s="169" t="str">
        <f t="shared" si="0"/>
        <v/>
      </c>
      <c r="N9" s="170">
        <f>'Proje ve Personel Bilgileri'!F18</f>
        <v>0</v>
      </c>
      <c r="O9" s="171">
        <f t="shared" si="1"/>
        <v>0</v>
      </c>
      <c r="P9" s="171">
        <f t="shared" si="2"/>
        <v>0</v>
      </c>
      <c r="Q9" s="171">
        <f t="shared" si="3"/>
        <v>0</v>
      </c>
      <c r="R9" s="171">
        <f t="shared" si="4"/>
        <v>0</v>
      </c>
      <c r="S9" s="171">
        <f t="shared" ref="S9:T27" si="6">IF(ISERROR(ROUNDUP(MIN(O9,Q9),0)),0,ROUNDUP(MIN(O9,Q9),0))</f>
        <v>0</v>
      </c>
      <c r="T9" s="171">
        <f t="shared" si="6"/>
        <v>0</v>
      </c>
    </row>
    <row r="10" spans="1:27" ht="22.7" customHeight="1" x14ac:dyDescent="0.25">
      <c r="A10" s="327">
        <v>3</v>
      </c>
      <c r="B10" s="173" t="str">
        <f>IF('Proje ve Personel Bilgileri'!C19&gt;0,'Proje ve Personel Bilgileri'!C19,"")</f>
        <v/>
      </c>
      <c r="C10" s="56"/>
      <c r="D10" s="57"/>
      <c r="E10" s="57"/>
      <c r="F10" s="57"/>
      <c r="G10" s="57"/>
      <c r="H10" s="57"/>
      <c r="I10" s="57"/>
      <c r="J10" s="57"/>
      <c r="K10" s="57"/>
      <c r="L10" s="172" t="str">
        <f t="shared" si="5"/>
        <v/>
      </c>
      <c r="M10" s="169" t="str">
        <f t="shared" si="0"/>
        <v/>
      </c>
      <c r="N10" s="170">
        <f>'Proje ve Personel Bilgileri'!F19</f>
        <v>0</v>
      </c>
      <c r="O10" s="171">
        <f t="shared" si="1"/>
        <v>0</v>
      </c>
      <c r="P10" s="171">
        <f t="shared" si="2"/>
        <v>0</v>
      </c>
      <c r="Q10" s="171">
        <f t="shared" si="3"/>
        <v>0</v>
      </c>
      <c r="R10" s="171">
        <f t="shared" si="4"/>
        <v>0</v>
      </c>
      <c r="S10" s="171">
        <f t="shared" si="6"/>
        <v>0</v>
      </c>
      <c r="T10" s="171">
        <f t="shared" si="6"/>
        <v>0</v>
      </c>
    </row>
    <row r="11" spans="1:27" ht="22.7" customHeight="1" x14ac:dyDescent="0.25">
      <c r="A11" s="327">
        <v>4</v>
      </c>
      <c r="B11" s="173" t="str">
        <f>IF('Proje ve Personel Bilgileri'!C20&gt;0,'Proje ve Personel Bilgileri'!C20,"")</f>
        <v/>
      </c>
      <c r="C11" s="56"/>
      <c r="D11" s="57"/>
      <c r="E11" s="57"/>
      <c r="F11" s="57"/>
      <c r="G11" s="57"/>
      <c r="H11" s="57"/>
      <c r="I11" s="57"/>
      <c r="J11" s="57"/>
      <c r="K11" s="57"/>
      <c r="L11" s="172" t="str">
        <f t="shared" si="5"/>
        <v/>
      </c>
      <c r="M11" s="169" t="str">
        <f t="shared" si="0"/>
        <v/>
      </c>
      <c r="N11" s="170">
        <f>'Proje ve Personel Bilgileri'!F20</f>
        <v>0</v>
      </c>
      <c r="O11" s="171">
        <f t="shared" si="1"/>
        <v>0</v>
      </c>
      <c r="P11" s="171">
        <f t="shared" si="2"/>
        <v>0</v>
      </c>
      <c r="Q11" s="171">
        <f t="shared" si="3"/>
        <v>0</v>
      </c>
      <c r="R11" s="171">
        <f t="shared" si="4"/>
        <v>0</v>
      </c>
      <c r="S11" s="171">
        <f t="shared" si="6"/>
        <v>0</v>
      </c>
      <c r="T11" s="171">
        <f t="shared" si="6"/>
        <v>0</v>
      </c>
    </row>
    <row r="12" spans="1:27" ht="22.7" customHeight="1" x14ac:dyDescent="0.25">
      <c r="A12" s="327">
        <v>5</v>
      </c>
      <c r="B12" s="173" t="str">
        <f>IF('Proje ve Personel Bilgileri'!C21&gt;0,'Proje ve Personel Bilgileri'!C21,"")</f>
        <v/>
      </c>
      <c r="C12" s="56"/>
      <c r="D12" s="57"/>
      <c r="E12" s="57"/>
      <c r="F12" s="57"/>
      <c r="G12" s="57"/>
      <c r="H12" s="57"/>
      <c r="I12" s="57"/>
      <c r="J12" s="57"/>
      <c r="K12" s="57"/>
      <c r="L12" s="172" t="str">
        <f t="shared" si="5"/>
        <v/>
      </c>
      <c r="M12" s="169" t="str">
        <f t="shared" si="0"/>
        <v/>
      </c>
      <c r="N12" s="170">
        <f>'Proje ve Personel Bilgileri'!F21</f>
        <v>0</v>
      </c>
      <c r="O12" s="171">
        <f t="shared" si="1"/>
        <v>0</v>
      </c>
      <c r="P12" s="171">
        <f t="shared" si="2"/>
        <v>0</v>
      </c>
      <c r="Q12" s="171">
        <f t="shared" si="3"/>
        <v>0</v>
      </c>
      <c r="R12" s="171">
        <f t="shared" si="4"/>
        <v>0</v>
      </c>
      <c r="S12" s="171">
        <f t="shared" si="6"/>
        <v>0</v>
      </c>
      <c r="T12" s="171">
        <f t="shared" si="6"/>
        <v>0</v>
      </c>
    </row>
    <row r="13" spans="1:27" ht="22.7" customHeight="1" x14ac:dyDescent="0.25">
      <c r="A13" s="327">
        <v>6</v>
      </c>
      <c r="B13" s="173" t="str">
        <f>IF('Proje ve Personel Bilgileri'!C22&gt;0,'Proje ve Personel Bilgileri'!C22,"")</f>
        <v/>
      </c>
      <c r="C13" s="56"/>
      <c r="D13" s="57"/>
      <c r="E13" s="57"/>
      <c r="F13" s="57"/>
      <c r="G13" s="57"/>
      <c r="H13" s="57"/>
      <c r="I13" s="57"/>
      <c r="J13" s="57"/>
      <c r="K13" s="57"/>
      <c r="L13" s="172" t="str">
        <f t="shared" si="5"/>
        <v/>
      </c>
      <c r="M13" s="169" t="str">
        <f t="shared" si="0"/>
        <v/>
      </c>
      <c r="N13" s="170">
        <f>'Proje ve Personel Bilgileri'!F22</f>
        <v>0</v>
      </c>
      <c r="O13" s="171">
        <f t="shared" si="1"/>
        <v>0</v>
      </c>
      <c r="P13" s="171">
        <f t="shared" si="2"/>
        <v>0</v>
      </c>
      <c r="Q13" s="171">
        <f t="shared" si="3"/>
        <v>0</v>
      </c>
      <c r="R13" s="171">
        <f t="shared" si="4"/>
        <v>0</v>
      </c>
      <c r="S13" s="171">
        <f t="shared" si="6"/>
        <v>0</v>
      </c>
      <c r="T13" s="171">
        <f t="shared" si="6"/>
        <v>0</v>
      </c>
    </row>
    <row r="14" spans="1:27" ht="22.7" customHeight="1" x14ac:dyDescent="0.25">
      <c r="A14" s="327">
        <v>7</v>
      </c>
      <c r="B14" s="173" t="str">
        <f>IF('Proje ve Personel Bilgileri'!C23&gt;0,'Proje ve Personel Bilgileri'!C23,"")</f>
        <v/>
      </c>
      <c r="C14" s="56"/>
      <c r="D14" s="57"/>
      <c r="E14" s="57"/>
      <c r="F14" s="57"/>
      <c r="G14" s="57"/>
      <c r="H14" s="57"/>
      <c r="I14" s="57"/>
      <c r="J14" s="57"/>
      <c r="K14" s="57"/>
      <c r="L14" s="172" t="str">
        <f t="shared" si="5"/>
        <v/>
      </c>
      <c r="M14" s="169" t="str">
        <f t="shared" si="0"/>
        <v/>
      </c>
      <c r="N14" s="170">
        <f>'Proje ve Personel Bilgileri'!F23</f>
        <v>0</v>
      </c>
      <c r="O14" s="171">
        <f t="shared" si="1"/>
        <v>0</v>
      </c>
      <c r="P14" s="171">
        <f t="shared" si="2"/>
        <v>0</v>
      </c>
      <c r="Q14" s="171">
        <f t="shared" si="3"/>
        <v>0</v>
      </c>
      <c r="R14" s="171">
        <f t="shared" si="4"/>
        <v>0</v>
      </c>
      <c r="S14" s="171">
        <f t="shared" si="6"/>
        <v>0</v>
      </c>
      <c r="T14" s="171">
        <f t="shared" si="6"/>
        <v>0</v>
      </c>
    </row>
    <row r="15" spans="1:27" ht="22.7" customHeight="1" x14ac:dyDescent="0.25">
      <c r="A15" s="327">
        <v>8</v>
      </c>
      <c r="B15" s="173" t="str">
        <f>IF('Proje ve Personel Bilgileri'!C24&gt;0,'Proje ve Personel Bilgileri'!C24,"")</f>
        <v/>
      </c>
      <c r="C15" s="56"/>
      <c r="D15" s="57"/>
      <c r="E15" s="57"/>
      <c r="F15" s="57"/>
      <c r="G15" s="57"/>
      <c r="H15" s="57"/>
      <c r="I15" s="57"/>
      <c r="J15" s="57"/>
      <c r="K15" s="57"/>
      <c r="L15" s="172" t="str">
        <f t="shared" si="5"/>
        <v/>
      </c>
      <c r="M15" s="169" t="str">
        <f t="shared" si="0"/>
        <v/>
      </c>
      <c r="N15" s="170">
        <f>'Proje ve Personel Bilgileri'!F24</f>
        <v>0</v>
      </c>
      <c r="O15" s="171">
        <f t="shared" si="1"/>
        <v>0</v>
      </c>
      <c r="P15" s="171">
        <f t="shared" si="2"/>
        <v>0</v>
      </c>
      <c r="Q15" s="171">
        <f t="shared" si="3"/>
        <v>0</v>
      </c>
      <c r="R15" s="171">
        <f t="shared" si="4"/>
        <v>0</v>
      </c>
      <c r="S15" s="171">
        <f t="shared" si="6"/>
        <v>0</v>
      </c>
      <c r="T15" s="171">
        <f t="shared" si="6"/>
        <v>0</v>
      </c>
    </row>
    <row r="16" spans="1:27" ht="22.7" customHeight="1" x14ac:dyDescent="0.25">
      <c r="A16" s="327">
        <v>9</v>
      </c>
      <c r="B16" s="173" t="str">
        <f>IF('Proje ve Personel Bilgileri'!C25&gt;0,'Proje ve Personel Bilgileri'!C25,"")</f>
        <v/>
      </c>
      <c r="C16" s="56"/>
      <c r="D16" s="57"/>
      <c r="E16" s="57"/>
      <c r="F16" s="57"/>
      <c r="G16" s="57"/>
      <c r="H16" s="57"/>
      <c r="I16" s="57"/>
      <c r="J16" s="57"/>
      <c r="K16" s="57"/>
      <c r="L16" s="172" t="str">
        <f t="shared" si="5"/>
        <v/>
      </c>
      <c r="M16" s="169" t="str">
        <f t="shared" si="0"/>
        <v/>
      </c>
      <c r="N16" s="170">
        <f>'Proje ve Personel Bilgileri'!F25</f>
        <v>0</v>
      </c>
      <c r="O16" s="171">
        <f t="shared" si="1"/>
        <v>0</v>
      </c>
      <c r="P16" s="171">
        <f t="shared" si="2"/>
        <v>0</v>
      </c>
      <c r="Q16" s="171">
        <f t="shared" si="3"/>
        <v>0</v>
      </c>
      <c r="R16" s="171">
        <f t="shared" si="4"/>
        <v>0</v>
      </c>
      <c r="S16" s="171">
        <f t="shared" si="6"/>
        <v>0</v>
      </c>
      <c r="T16" s="171">
        <f t="shared" si="6"/>
        <v>0</v>
      </c>
    </row>
    <row r="17" spans="1:21" ht="22.7" customHeight="1" x14ac:dyDescent="0.25">
      <c r="A17" s="327">
        <v>10</v>
      </c>
      <c r="B17" s="173" t="str">
        <f>IF('Proje ve Personel Bilgileri'!C26&gt;0,'Proje ve Personel Bilgileri'!C26,"")</f>
        <v/>
      </c>
      <c r="C17" s="56"/>
      <c r="D17" s="57"/>
      <c r="E17" s="57"/>
      <c r="F17" s="57"/>
      <c r="G17" s="57"/>
      <c r="H17" s="57"/>
      <c r="I17" s="57"/>
      <c r="J17" s="57"/>
      <c r="K17" s="57"/>
      <c r="L17" s="172" t="str">
        <f t="shared" si="5"/>
        <v/>
      </c>
      <c r="M17" s="169" t="str">
        <f t="shared" si="0"/>
        <v/>
      </c>
      <c r="N17" s="170">
        <f>'Proje ve Personel Bilgileri'!F26</f>
        <v>0</v>
      </c>
      <c r="O17" s="171">
        <f t="shared" si="1"/>
        <v>0</v>
      </c>
      <c r="P17" s="171">
        <f t="shared" si="2"/>
        <v>0</v>
      </c>
      <c r="Q17" s="171">
        <f t="shared" si="3"/>
        <v>0</v>
      </c>
      <c r="R17" s="171">
        <f t="shared" si="4"/>
        <v>0</v>
      </c>
      <c r="S17" s="171">
        <f t="shared" si="6"/>
        <v>0</v>
      </c>
      <c r="T17" s="171">
        <f t="shared" si="6"/>
        <v>0</v>
      </c>
    </row>
    <row r="18" spans="1:21" ht="22.7" customHeight="1" x14ac:dyDescent="0.25">
      <c r="A18" s="327">
        <v>11</v>
      </c>
      <c r="B18" s="173" t="str">
        <f>IF('Proje ve Personel Bilgileri'!C27&gt;0,'Proje ve Personel Bilgileri'!C27,"")</f>
        <v/>
      </c>
      <c r="C18" s="56"/>
      <c r="D18" s="57"/>
      <c r="E18" s="57"/>
      <c r="F18" s="57"/>
      <c r="G18" s="57"/>
      <c r="H18" s="57"/>
      <c r="I18" s="57"/>
      <c r="J18" s="57"/>
      <c r="K18" s="57"/>
      <c r="L18" s="172" t="str">
        <f t="shared" si="5"/>
        <v/>
      </c>
      <c r="M18" s="169" t="str">
        <f t="shared" si="0"/>
        <v/>
      </c>
      <c r="N18" s="170">
        <f>'Proje ve Personel Bilgileri'!F27</f>
        <v>0</v>
      </c>
      <c r="O18" s="171">
        <f t="shared" si="1"/>
        <v>0</v>
      </c>
      <c r="P18" s="171">
        <f t="shared" si="2"/>
        <v>0</v>
      </c>
      <c r="Q18" s="171">
        <f t="shared" si="3"/>
        <v>0</v>
      </c>
      <c r="R18" s="171">
        <f t="shared" si="4"/>
        <v>0</v>
      </c>
      <c r="S18" s="171">
        <f t="shared" si="6"/>
        <v>0</v>
      </c>
      <c r="T18" s="171">
        <f t="shared" si="6"/>
        <v>0</v>
      </c>
    </row>
    <row r="19" spans="1:21" ht="22.7" customHeight="1" x14ac:dyDescent="0.25">
      <c r="A19" s="327">
        <v>12</v>
      </c>
      <c r="B19" s="173" t="str">
        <f>IF('Proje ve Personel Bilgileri'!C28&gt;0,'Proje ve Personel Bilgileri'!C28,"")</f>
        <v/>
      </c>
      <c r="C19" s="56"/>
      <c r="D19" s="57"/>
      <c r="E19" s="57"/>
      <c r="F19" s="57"/>
      <c r="G19" s="57"/>
      <c r="H19" s="57"/>
      <c r="I19" s="57"/>
      <c r="J19" s="57"/>
      <c r="K19" s="57"/>
      <c r="L19" s="172" t="str">
        <f t="shared" si="5"/>
        <v/>
      </c>
      <c r="M19" s="169" t="str">
        <f t="shared" si="0"/>
        <v/>
      </c>
      <c r="N19" s="170">
        <f>'Proje ve Personel Bilgileri'!F28</f>
        <v>0</v>
      </c>
      <c r="O19" s="171">
        <f t="shared" si="1"/>
        <v>0</v>
      </c>
      <c r="P19" s="171">
        <f t="shared" si="2"/>
        <v>0</v>
      </c>
      <c r="Q19" s="171">
        <f t="shared" si="3"/>
        <v>0</v>
      </c>
      <c r="R19" s="171">
        <f t="shared" si="4"/>
        <v>0</v>
      </c>
      <c r="S19" s="171">
        <f t="shared" si="6"/>
        <v>0</v>
      </c>
      <c r="T19" s="171">
        <f t="shared" si="6"/>
        <v>0</v>
      </c>
    </row>
    <row r="20" spans="1:21" ht="22.7" customHeight="1" x14ac:dyDescent="0.25">
      <c r="A20" s="327">
        <v>13</v>
      </c>
      <c r="B20" s="173" t="str">
        <f>IF('Proje ve Personel Bilgileri'!C29&gt;0,'Proje ve Personel Bilgileri'!C29,"")</f>
        <v/>
      </c>
      <c r="C20" s="56"/>
      <c r="D20" s="57"/>
      <c r="E20" s="57"/>
      <c r="F20" s="57"/>
      <c r="G20" s="57"/>
      <c r="H20" s="57"/>
      <c r="I20" s="57"/>
      <c r="J20" s="57"/>
      <c r="K20" s="57"/>
      <c r="L20" s="172" t="str">
        <f t="shared" si="5"/>
        <v/>
      </c>
      <c r="M20" s="169" t="str">
        <f t="shared" si="0"/>
        <v/>
      </c>
      <c r="N20" s="170">
        <f>'Proje ve Personel Bilgileri'!F29</f>
        <v>0</v>
      </c>
      <c r="O20" s="171">
        <f t="shared" si="1"/>
        <v>0</v>
      </c>
      <c r="P20" s="171">
        <f t="shared" si="2"/>
        <v>0</v>
      </c>
      <c r="Q20" s="171">
        <f t="shared" si="3"/>
        <v>0</v>
      </c>
      <c r="R20" s="171">
        <f t="shared" si="4"/>
        <v>0</v>
      </c>
      <c r="S20" s="171">
        <f t="shared" si="6"/>
        <v>0</v>
      </c>
      <c r="T20" s="171">
        <f t="shared" si="6"/>
        <v>0</v>
      </c>
    </row>
    <row r="21" spans="1:21" ht="22.7" customHeight="1" x14ac:dyDescent="0.25">
      <c r="A21" s="327">
        <v>14</v>
      </c>
      <c r="B21" s="173" t="str">
        <f>IF('Proje ve Personel Bilgileri'!C30&gt;0,'Proje ve Personel Bilgileri'!C30,"")</f>
        <v/>
      </c>
      <c r="C21" s="56"/>
      <c r="D21" s="57"/>
      <c r="E21" s="57"/>
      <c r="F21" s="57"/>
      <c r="G21" s="57"/>
      <c r="H21" s="57"/>
      <c r="I21" s="57"/>
      <c r="J21" s="57"/>
      <c r="K21" s="57"/>
      <c r="L21" s="172" t="str">
        <f t="shared" si="5"/>
        <v/>
      </c>
      <c r="M21" s="169" t="str">
        <f t="shared" si="0"/>
        <v/>
      </c>
      <c r="N21" s="170">
        <f>'Proje ve Personel Bilgileri'!F30</f>
        <v>0</v>
      </c>
      <c r="O21" s="171">
        <f t="shared" si="1"/>
        <v>0</v>
      </c>
      <c r="P21" s="171">
        <f t="shared" si="2"/>
        <v>0</v>
      </c>
      <c r="Q21" s="171">
        <f t="shared" si="3"/>
        <v>0</v>
      </c>
      <c r="R21" s="171">
        <f t="shared" si="4"/>
        <v>0</v>
      </c>
      <c r="S21" s="171">
        <f t="shared" si="6"/>
        <v>0</v>
      </c>
      <c r="T21" s="171">
        <f t="shared" si="6"/>
        <v>0</v>
      </c>
    </row>
    <row r="22" spans="1:21" ht="22.7" customHeight="1" x14ac:dyDescent="0.25">
      <c r="A22" s="327">
        <v>15</v>
      </c>
      <c r="B22" s="173" t="str">
        <f>IF('Proje ve Personel Bilgileri'!C31&gt;0,'Proje ve Personel Bilgileri'!C31,"")</f>
        <v/>
      </c>
      <c r="C22" s="56"/>
      <c r="D22" s="57"/>
      <c r="E22" s="57"/>
      <c r="F22" s="57"/>
      <c r="G22" s="57"/>
      <c r="H22" s="57"/>
      <c r="I22" s="57"/>
      <c r="J22" s="57"/>
      <c r="K22" s="57"/>
      <c r="L22" s="172" t="str">
        <f t="shared" si="5"/>
        <v/>
      </c>
      <c r="M22" s="169" t="str">
        <f t="shared" si="0"/>
        <v/>
      </c>
      <c r="N22" s="170">
        <f>'Proje ve Personel Bilgileri'!F31</f>
        <v>0</v>
      </c>
      <c r="O22" s="171">
        <f t="shared" si="1"/>
        <v>0</v>
      </c>
      <c r="P22" s="171">
        <f t="shared" si="2"/>
        <v>0</v>
      </c>
      <c r="Q22" s="171">
        <f t="shared" si="3"/>
        <v>0</v>
      </c>
      <c r="R22" s="171">
        <f t="shared" si="4"/>
        <v>0</v>
      </c>
      <c r="S22" s="171">
        <f t="shared" si="6"/>
        <v>0</v>
      </c>
      <c r="T22" s="171">
        <f t="shared" si="6"/>
        <v>0</v>
      </c>
    </row>
    <row r="23" spans="1:21" ht="22.7" customHeight="1" x14ac:dyDescent="0.25">
      <c r="A23" s="327">
        <v>16</v>
      </c>
      <c r="B23" s="173" t="str">
        <f>IF('Proje ve Personel Bilgileri'!C32&gt;0,'Proje ve Personel Bilgileri'!C32,"")</f>
        <v/>
      </c>
      <c r="C23" s="56"/>
      <c r="D23" s="57"/>
      <c r="E23" s="57"/>
      <c r="F23" s="57"/>
      <c r="G23" s="57"/>
      <c r="H23" s="57"/>
      <c r="I23" s="57"/>
      <c r="J23" s="57"/>
      <c r="K23" s="57"/>
      <c r="L23" s="172" t="str">
        <f t="shared" si="5"/>
        <v/>
      </c>
      <c r="M23" s="169" t="str">
        <f t="shared" si="0"/>
        <v/>
      </c>
      <c r="N23" s="170">
        <f>'Proje ve Personel Bilgileri'!F32</f>
        <v>0</v>
      </c>
      <c r="O23" s="171">
        <f t="shared" si="1"/>
        <v>0</v>
      </c>
      <c r="P23" s="171">
        <f t="shared" si="2"/>
        <v>0</v>
      </c>
      <c r="Q23" s="171">
        <f t="shared" si="3"/>
        <v>0</v>
      </c>
      <c r="R23" s="171">
        <f t="shared" si="4"/>
        <v>0</v>
      </c>
      <c r="S23" s="171">
        <f t="shared" si="6"/>
        <v>0</v>
      </c>
      <c r="T23" s="171">
        <f t="shared" si="6"/>
        <v>0</v>
      </c>
    </row>
    <row r="24" spans="1:21" ht="22.7" customHeight="1" x14ac:dyDescent="0.25">
      <c r="A24" s="327">
        <v>17</v>
      </c>
      <c r="B24" s="173" t="str">
        <f>IF('Proje ve Personel Bilgileri'!C33&gt;0,'Proje ve Personel Bilgileri'!C33,"")</f>
        <v/>
      </c>
      <c r="C24" s="56"/>
      <c r="D24" s="57"/>
      <c r="E24" s="57"/>
      <c r="F24" s="57"/>
      <c r="G24" s="57"/>
      <c r="H24" s="57"/>
      <c r="I24" s="57"/>
      <c r="J24" s="57"/>
      <c r="K24" s="57"/>
      <c r="L24" s="172" t="str">
        <f t="shared" si="5"/>
        <v/>
      </c>
      <c r="M24" s="169" t="str">
        <f t="shared" si="0"/>
        <v/>
      </c>
      <c r="N24" s="170">
        <f>'Proje ve Personel Bilgileri'!F33</f>
        <v>0</v>
      </c>
      <c r="O24" s="171">
        <f t="shared" si="1"/>
        <v>0</v>
      </c>
      <c r="P24" s="171">
        <f t="shared" si="2"/>
        <v>0</v>
      </c>
      <c r="Q24" s="171">
        <f t="shared" si="3"/>
        <v>0</v>
      </c>
      <c r="R24" s="171">
        <f t="shared" si="4"/>
        <v>0</v>
      </c>
      <c r="S24" s="171">
        <f t="shared" si="6"/>
        <v>0</v>
      </c>
      <c r="T24" s="171">
        <f t="shared" si="6"/>
        <v>0</v>
      </c>
    </row>
    <row r="25" spans="1:21" ht="22.7" customHeight="1" x14ac:dyDescent="0.25">
      <c r="A25" s="327">
        <v>18</v>
      </c>
      <c r="B25" s="173" t="str">
        <f>IF('Proje ve Personel Bilgileri'!C34&gt;0,'Proje ve Personel Bilgileri'!C34,"")</f>
        <v/>
      </c>
      <c r="C25" s="56"/>
      <c r="D25" s="57"/>
      <c r="E25" s="57"/>
      <c r="F25" s="57"/>
      <c r="G25" s="57"/>
      <c r="H25" s="57"/>
      <c r="I25" s="57"/>
      <c r="J25" s="57"/>
      <c r="K25" s="57"/>
      <c r="L25" s="172" t="str">
        <f t="shared" si="5"/>
        <v/>
      </c>
      <c r="M25" s="169" t="str">
        <f t="shared" si="0"/>
        <v/>
      </c>
      <c r="N25" s="170">
        <f>'Proje ve Personel Bilgileri'!F34</f>
        <v>0</v>
      </c>
      <c r="O25" s="171">
        <f t="shared" si="1"/>
        <v>0</v>
      </c>
      <c r="P25" s="171">
        <f t="shared" si="2"/>
        <v>0</v>
      </c>
      <c r="Q25" s="171">
        <f t="shared" si="3"/>
        <v>0</v>
      </c>
      <c r="R25" s="171">
        <f t="shared" si="4"/>
        <v>0</v>
      </c>
      <c r="S25" s="171">
        <f t="shared" si="6"/>
        <v>0</v>
      </c>
      <c r="T25" s="171">
        <f t="shared" si="6"/>
        <v>0</v>
      </c>
    </row>
    <row r="26" spans="1:21" ht="22.7" customHeight="1" x14ac:dyDescent="0.25">
      <c r="A26" s="327">
        <v>19</v>
      </c>
      <c r="B26" s="173" t="str">
        <f>IF('Proje ve Personel Bilgileri'!C35&gt;0,'Proje ve Personel Bilgileri'!C35,"")</f>
        <v/>
      </c>
      <c r="C26" s="56"/>
      <c r="D26" s="57"/>
      <c r="E26" s="57"/>
      <c r="F26" s="57"/>
      <c r="G26" s="57"/>
      <c r="H26" s="57"/>
      <c r="I26" s="57"/>
      <c r="J26" s="57"/>
      <c r="K26" s="57"/>
      <c r="L26" s="172" t="str">
        <f t="shared" si="5"/>
        <v/>
      </c>
      <c r="M26" s="169" t="str">
        <f t="shared" si="0"/>
        <v/>
      </c>
      <c r="N26" s="170">
        <f>'Proje ve Personel Bilgileri'!F35</f>
        <v>0</v>
      </c>
      <c r="O26" s="171">
        <f t="shared" si="1"/>
        <v>0</v>
      </c>
      <c r="P26" s="171">
        <f t="shared" si="2"/>
        <v>0</v>
      </c>
      <c r="Q26" s="171">
        <f t="shared" si="3"/>
        <v>0</v>
      </c>
      <c r="R26" s="171">
        <f t="shared" si="4"/>
        <v>0</v>
      </c>
      <c r="S26" s="171">
        <f t="shared" si="6"/>
        <v>0</v>
      </c>
      <c r="T26" s="171">
        <f t="shared" si="6"/>
        <v>0</v>
      </c>
    </row>
    <row r="27" spans="1:21" ht="22.7" customHeight="1" thickBot="1" x14ac:dyDescent="0.3">
      <c r="A27" s="328">
        <v>20</v>
      </c>
      <c r="B27" s="174" t="str">
        <f>IF('Proje ve Personel Bilgileri'!C36&gt;0,'Proje ve Personel Bilgileri'!C36,"")</f>
        <v/>
      </c>
      <c r="C27" s="58"/>
      <c r="D27" s="59"/>
      <c r="E27" s="59"/>
      <c r="F27" s="59"/>
      <c r="G27" s="59"/>
      <c r="H27" s="59"/>
      <c r="I27" s="59"/>
      <c r="J27" s="59"/>
      <c r="K27" s="59"/>
      <c r="L27" s="175" t="str">
        <f t="shared" si="5"/>
        <v/>
      </c>
      <c r="M27" s="169" t="str">
        <f t="shared" si="0"/>
        <v/>
      </c>
      <c r="N27" s="170">
        <f>'Proje ve Personel Bilgileri'!F36</f>
        <v>0</v>
      </c>
      <c r="O27" s="171">
        <f t="shared" si="1"/>
        <v>0</v>
      </c>
      <c r="P27" s="171">
        <f t="shared" si="2"/>
        <v>0</v>
      </c>
      <c r="Q27" s="171">
        <f t="shared" si="3"/>
        <v>0</v>
      </c>
      <c r="R27" s="171">
        <f t="shared" si="4"/>
        <v>0</v>
      </c>
      <c r="S27" s="171">
        <f t="shared" si="6"/>
        <v>0</v>
      </c>
      <c r="T27" s="171">
        <f t="shared" si="6"/>
        <v>0</v>
      </c>
      <c r="U27" s="143">
        <v>1</v>
      </c>
    </row>
    <row r="28" spans="1:21" s="75" customFormat="1" ht="29.25" customHeight="1" thickBot="1" x14ac:dyDescent="0.3">
      <c r="A28" s="472" t="s">
        <v>35</v>
      </c>
      <c r="B28" s="473"/>
      <c r="C28" s="235" t="str">
        <f t="shared" ref="C28:K28" si="7">IF($L$28&gt;0,SUM(C8:C27),"")</f>
        <v/>
      </c>
      <c r="D28" s="177" t="str">
        <f t="shared" si="7"/>
        <v/>
      </c>
      <c r="E28" s="177" t="str">
        <f t="shared" si="7"/>
        <v/>
      </c>
      <c r="F28" s="177" t="str">
        <f t="shared" si="7"/>
        <v/>
      </c>
      <c r="G28" s="177" t="str">
        <f t="shared" si="7"/>
        <v/>
      </c>
      <c r="H28" s="177" t="str">
        <f t="shared" si="7"/>
        <v/>
      </c>
      <c r="I28" s="177" t="str">
        <f t="shared" si="7"/>
        <v/>
      </c>
      <c r="J28" s="177" t="str">
        <f t="shared" si="7"/>
        <v/>
      </c>
      <c r="K28" s="177" t="str">
        <f t="shared" si="7"/>
        <v/>
      </c>
      <c r="L28" s="178">
        <f>SUM(L8:L27)</f>
        <v>0</v>
      </c>
      <c r="M28" s="4"/>
      <c r="N28" s="72"/>
      <c r="O28" s="73"/>
      <c r="P28" s="74"/>
      <c r="Q28" s="72"/>
      <c r="R28" s="72"/>
      <c r="S28" s="72"/>
      <c r="T28" s="72"/>
    </row>
    <row r="29" spans="1:21" x14ac:dyDescent="0.25">
      <c r="A29" s="329" t="s">
        <v>152</v>
      </c>
      <c r="B29" s="60"/>
      <c r="C29" s="60"/>
      <c r="D29" s="60"/>
      <c r="E29" s="60"/>
      <c r="F29" s="60"/>
      <c r="G29" s="60"/>
      <c r="H29" s="60"/>
      <c r="I29" s="60"/>
      <c r="J29" s="60"/>
      <c r="K29" s="60"/>
      <c r="L29" s="60"/>
      <c r="S29" s="94"/>
      <c r="T29" s="94"/>
    </row>
    <row r="31" spans="1:21" ht="19.5" x14ac:dyDescent="0.3">
      <c r="A31" s="330" t="s">
        <v>32</v>
      </c>
      <c r="B31" s="331">
        <f ca="1">imzatarihi</f>
        <v>46091</v>
      </c>
      <c r="C31" s="468" t="s">
        <v>33</v>
      </c>
      <c r="D31" s="468"/>
      <c r="E31" s="330" t="s">
        <v>159</v>
      </c>
      <c r="F31" s="332" t="str">
        <f>IF(kurulusyetkilisi&gt;0,kurulusyetkilisi,"")</f>
        <v/>
      </c>
      <c r="G31" s="230"/>
      <c r="H31" s="231"/>
      <c r="I31" s="229"/>
      <c r="J31" s="229"/>
    </row>
    <row r="32" spans="1:21" ht="19.5" x14ac:dyDescent="0.3">
      <c r="A32" s="232"/>
      <c r="B32" s="232"/>
      <c r="C32" s="468" t="s">
        <v>34</v>
      </c>
      <c r="D32" s="468"/>
      <c r="E32" s="469"/>
      <c r="F32" s="469"/>
      <c r="G32" s="469"/>
      <c r="H32" s="265"/>
      <c r="I32" s="61"/>
      <c r="J32" s="61"/>
    </row>
    <row r="33" spans="1:20" ht="15.75" x14ac:dyDescent="0.25">
      <c r="A33" s="470" t="s">
        <v>22</v>
      </c>
      <c r="B33" s="470"/>
      <c r="C33" s="470"/>
      <c r="D33" s="470"/>
      <c r="E33" s="470"/>
      <c r="F33" s="470"/>
      <c r="G33" s="470"/>
      <c r="H33" s="470"/>
      <c r="I33" s="470"/>
      <c r="J33" s="470"/>
      <c r="K33" s="470"/>
      <c r="L33" s="470"/>
      <c r="M33" s="93"/>
      <c r="N33" s="77"/>
      <c r="O33" s="184"/>
    </row>
    <row r="34" spans="1:20" x14ac:dyDescent="0.25">
      <c r="A34" s="474" t="str">
        <f>IF(YilDonem&lt;&gt;"",CONCATENATE(YilDonem," dönemi"),"")</f>
        <v/>
      </c>
      <c r="B34" s="474"/>
      <c r="C34" s="474"/>
      <c r="D34" s="474"/>
      <c r="E34" s="474"/>
      <c r="F34" s="474"/>
      <c r="G34" s="474"/>
      <c r="H34" s="474"/>
      <c r="I34" s="474"/>
      <c r="J34" s="474"/>
      <c r="K34" s="474"/>
      <c r="L34" s="474"/>
    </row>
    <row r="35" spans="1:20" ht="15.75" thickBot="1" x14ac:dyDescent="0.3">
      <c r="B35" s="52"/>
      <c r="C35" s="52"/>
      <c r="D35" s="52"/>
      <c r="E35" s="488" t="str">
        <f>IF(YilDonem&lt;&gt;"",CONCATENATE(IF(Dönem=1,"MAYIS",IF(Dönem=2,"KASIM","")),"  ayına aittir."),"")</f>
        <v/>
      </c>
      <c r="F35" s="488"/>
      <c r="G35" s="488"/>
      <c r="H35" s="488"/>
      <c r="I35" s="52"/>
      <c r="J35" s="52"/>
      <c r="K35" s="52"/>
      <c r="L35" s="320" t="s">
        <v>30</v>
      </c>
    </row>
    <row r="36" spans="1:20" ht="31.7" customHeight="1" thickBot="1" x14ac:dyDescent="0.3">
      <c r="A36" s="324" t="s">
        <v>167</v>
      </c>
      <c r="B36" s="475" t="str">
        <f>IF(ProjeNo&gt;0,ProjeNo,"")</f>
        <v/>
      </c>
      <c r="C36" s="476"/>
      <c r="D36" s="476"/>
      <c r="E36" s="476"/>
      <c r="F36" s="476"/>
      <c r="G36" s="476"/>
      <c r="H36" s="476"/>
      <c r="I36" s="476"/>
      <c r="J36" s="476"/>
      <c r="K36" s="476"/>
      <c r="L36" s="477"/>
    </row>
    <row r="37" spans="1:20" ht="31.7" customHeight="1" thickBot="1" x14ac:dyDescent="0.3">
      <c r="A37" s="325" t="s">
        <v>168</v>
      </c>
      <c r="B37" s="478" t="str">
        <f>IF(ProjeAdi&gt;0,ProjeAdi,"")</f>
        <v/>
      </c>
      <c r="C37" s="479"/>
      <c r="D37" s="479"/>
      <c r="E37" s="479"/>
      <c r="F37" s="479"/>
      <c r="G37" s="479"/>
      <c r="H37" s="479"/>
      <c r="I37" s="479"/>
      <c r="J37" s="479"/>
      <c r="K37" s="479"/>
      <c r="L37" s="480"/>
    </row>
    <row r="38" spans="1:20" ht="31.7" customHeight="1" thickBot="1" x14ac:dyDescent="0.3">
      <c r="A38" s="481" t="s">
        <v>3</v>
      </c>
      <c r="B38" s="481" t="s">
        <v>4</v>
      </c>
      <c r="C38" s="481" t="s">
        <v>23</v>
      </c>
      <c r="D38" s="481" t="s">
        <v>125</v>
      </c>
      <c r="E38" s="481" t="s">
        <v>24</v>
      </c>
      <c r="F38" s="481" t="s">
        <v>27</v>
      </c>
      <c r="G38" s="483" t="s">
        <v>25</v>
      </c>
      <c r="H38" s="485" t="s">
        <v>151</v>
      </c>
      <c r="I38" s="486"/>
      <c r="J38" s="486"/>
      <c r="K38" s="487"/>
      <c r="L38" s="481" t="s">
        <v>26</v>
      </c>
      <c r="O38" s="471" t="s">
        <v>31</v>
      </c>
      <c r="P38" s="471"/>
      <c r="Q38" s="471" t="s">
        <v>37</v>
      </c>
      <c r="R38" s="471"/>
      <c r="S38" s="471" t="s">
        <v>38</v>
      </c>
      <c r="T38" s="471"/>
    </row>
    <row r="39" spans="1:20" s="95" customFormat="1" ht="90.75" thickBot="1" x14ac:dyDescent="0.3">
      <c r="A39" s="482"/>
      <c r="B39" s="482"/>
      <c r="C39" s="482"/>
      <c r="D39" s="482"/>
      <c r="E39" s="482"/>
      <c r="F39" s="482"/>
      <c r="G39" s="484"/>
      <c r="H39" s="321" t="s">
        <v>122</v>
      </c>
      <c r="I39" s="321" t="s">
        <v>153</v>
      </c>
      <c r="J39" s="321" t="s">
        <v>161</v>
      </c>
      <c r="K39" s="321" t="s">
        <v>162</v>
      </c>
      <c r="L39" s="482"/>
      <c r="M39" s="3"/>
      <c r="N39" s="322" t="s">
        <v>6</v>
      </c>
      <c r="O39" s="323" t="s">
        <v>28</v>
      </c>
      <c r="P39" s="323" t="s">
        <v>29</v>
      </c>
      <c r="Q39" s="323" t="s">
        <v>36</v>
      </c>
      <c r="R39" s="323" t="s">
        <v>25</v>
      </c>
      <c r="S39" s="323" t="s">
        <v>36</v>
      </c>
      <c r="T39" s="323" t="s">
        <v>29</v>
      </c>
    </row>
    <row r="40" spans="1:20" ht="22.7" customHeight="1" x14ac:dyDescent="0.25">
      <c r="A40" s="326">
        <v>21</v>
      </c>
      <c r="B40" s="179" t="str">
        <f>IF('Proje ve Personel Bilgileri'!C37&gt;0,'Proje ve Personel Bilgileri'!C37,"")</f>
        <v/>
      </c>
      <c r="C40" s="53"/>
      <c r="D40" s="54"/>
      <c r="E40" s="54"/>
      <c r="F40" s="54"/>
      <c r="G40" s="54"/>
      <c r="H40" s="54"/>
      <c r="I40" s="54"/>
      <c r="J40" s="54"/>
      <c r="K40" s="54"/>
      <c r="L40" s="168" t="str">
        <f>IF(B40&lt;&gt;"",IF(OR(F40&gt;S40,G40&gt;T40),0,D40+E40+F40+G40-H40-I40-J40-K40),"")</f>
        <v/>
      </c>
      <c r="M40" s="169" t="str">
        <f t="shared" ref="M40:M59" si="8">IF(OR(F40&gt;S40,G40&gt;T40),"Toplam maliyetin hesaplanabilmesi için SGK işveren payı ve işsizlik sigortası işveren payının tavan değerleri aşmaması gerekmektedir.","")</f>
        <v/>
      </c>
      <c r="N40" s="170">
        <f>'Proje ve Personel Bilgileri'!F37</f>
        <v>0</v>
      </c>
      <c r="O40" s="171">
        <f t="shared" ref="O40:O59" si="9">IFERROR(IF(N40="EVET",VLOOKUP(YilDonem,SGKTAVAN,2,0)*0.2475,VLOOKUP(YilDonem,SGKTAVAN,2,0)*0.2175),0)</f>
        <v>0</v>
      </c>
      <c r="P40" s="171">
        <f t="shared" ref="P40:P59" si="10">IFERROR(IF(N40="EVET",0,VLOOKUP(YilDonem,SGKTAVAN,2,0)*0.02),0)</f>
        <v>0</v>
      </c>
      <c r="Q40" s="171">
        <f t="shared" ref="Q40:Q59" si="11">IF(N40="EVET",(D40+E40)*0.2475,(D40+E40)*0.2175)</f>
        <v>0</v>
      </c>
      <c r="R40" s="171">
        <f t="shared" ref="R40:R59" si="12">IF(N40="EVET",0,(D40+E40)*0.02)</f>
        <v>0</v>
      </c>
      <c r="S40" s="171">
        <f>IF(ISERROR(ROUNDUP(MIN(O40,Q40),0)),0,ROUNDUP(MIN(O40,Q40),0))</f>
        <v>0</v>
      </c>
      <c r="T40" s="171">
        <f>IF(ISERROR(ROUNDUP(MIN(P40,R40),0)),0,ROUNDUP(MIN(P40,R40),0))</f>
        <v>0</v>
      </c>
    </row>
    <row r="41" spans="1:20" ht="22.7" customHeight="1" x14ac:dyDescent="0.25">
      <c r="A41" s="327">
        <v>22</v>
      </c>
      <c r="B41" s="173" t="str">
        <f>IF('Proje ve Personel Bilgileri'!C38&gt;0,'Proje ve Personel Bilgileri'!C38,"")</f>
        <v/>
      </c>
      <c r="C41" s="56"/>
      <c r="D41" s="57"/>
      <c r="E41" s="57"/>
      <c r="F41" s="57"/>
      <c r="G41" s="57"/>
      <c r="H41" s="57"/>
      <c r="I41" s="57"/>
      <c r="J41" s="57"/>
      <c r="K41" s="57"/>
      <c r="L41" s="172" t="str">
        <f t="shared" ref="L41:L59" si="13">IF(B41&lt;&gt;"",IF(OR(F41&gt;S41,G41&gt;T41),0,D41+E41+F41+G41-H41-I41-J41-K41),"")</f>
        <v/>
      </c>
      <c r="M41" s="169" t="str">
        <f t="shared" si="8"/>
        <v/>
      </c>
      <c r="N41" s="170">
        <f>'Proje ve Personel Bilgileri'!F38</f>
        <v>0</v>
      </c>
      <c r="O41" s="171">
        <f t="shared" si="9"/>
        <v>0</v>
      </c>
      <c r="P41" s="171">
        <f t="shared" si="10"/>
        <v>0</v>
      </c>
      <c r="Q41" s="171">
        <f t="shared" si="11"/>
        <v>0</v>
      </c>
      <c r="R41" s="171">
        <f t="shared" si="12"/>
        <v>0</v>
      </c>
      <c r="S41" s="171">
        <f t="shared" ref="S41:T59" si="14">IF(ISERROR(ROUNDUP(MIN(O41,Q41),0)),0,ROUNDUP(MIN(O41,Q41),0))</f>
        <v>0</v>
      </c>
      <c r="T41" s="171">
        <f t="shared" si="14"/>
        <v>0</v>
      </c>
    </row>
    <row r="42" spans="1:20" ht="22.7" customHeight="1" x14ac:dyDescent="0.25">
      <c r="A42" s="327">
        <v>23</v>
      </c>
      <c r="B42" s="173" t="str">
        <f>IF('Proje ve Personel Bilgileri'!C39&gt;0,'Proje ve Personel Bilgileri'!C39,"")</f>
        <v/>
      </c>
      <c r="C42" s="56"/>
      <c r="D42" s="57"/>
      <c r="E42" s="57"/>
      <c r="F42" s="57"/>
      <c r="G42" s="57"/>
      <c r="H42" s="57"/>
      <c r="I42" s="57"/>
      <c r="J42" s="57"/>
      <c r="K42" s="57"/>
      <c r="L42" s="172" t="str">
        <f t="shared" si="13"/>
        <v/>
      </c>
      <c r="M42" s="169" t="str">
        <f t="shared" si="8"/>
        <v/>
      </c>
      <c r="N42" s="170">
        <f>'Proje ve Personel Bilgileri'!F39</f>
        <v>0</v>
      </c>
      <c r="O42" s="171">
        <f t="shared" si="9"/>
        <v>0</v>
      </c>
      <c r="P42" s="171">
        <f t="shared" si="10"/>
        <v>0</v>
      </c>
      <c r="Q42" s="171">
        <f t="shared" si="11"/>
        <v>0</v>
      </c>
      <c r="R42" s="171">
        <f t="shared" si="12"/>
        <v>0</v>
      </c>
      <c r="S42" s="171">
        <f t="shared" si="14"/>
        <v>0</v>
      </c>
      <c r="T42" s="171">
        <f t="shared" si="14"/>
        <v>0</v>
      </c>
    </row>
    <row r="43" spans="1:20" ht="22.7" customHeight="1" x14ac:dyDescent="0.25">
      <c r="A43" s="327">
        <v>24</v>
      </c>
      <c r="B43" s="173" t="str">
        <f>IF('Proje ve Personel Bilgileri'!C40&gt;0,'Proje ve Personel Bilgileri'!C40,"")</f>
        <v/>
      </c>
      <c r="C43" s="56"/>
      <c r="D43" s="57"/>
      <c r="E43" s="57"/>
      <c r="F43" s="57"/>
      <c r="G43" s="57"/>
      <c r="H43" s="57"/>
      <c r="I43" s="57"/>
      <c r="J43" s="57"/>
      <c r="K43" s="57"/>
      <c r="L43" s="172" t="str">
        <f t="shared" si="13"/>
        <v/>
      </c>
      <c r="M43" s="169" t="str">
        <f t="shared" si="8"/>
        <v/>
      </c>
      <c r="N43" s="170">
        <f>'Proje ve Personel Bilgileri'!F40</f>
        <v>0</v>
      </c>
      <c r="O43" s="171">
        <f t="shared" si="9"/>
        <v>0</v>
      </c>
      <c r="P43" s="171">
        <f t="shared" si="10"/>
        <v>0</v>
      </c>
      <c r="Q43" s="171">
        <f t="shared" si="11"/>
        <v>0</v>
      </c>
      <c r="R43" s="171">
        <f t="shared" si="12"/>
        <v>0</v>
      </c>
      <c r="S43" s="171">
        <f t="shared" si="14"/>
        <v>0</v>
      </c>
      <c r="T43" s="171">
        <f t="shared" si="14"/>
        <v>0</v>
      </c>
    </row>
    <row r="44" spans="1:20" ht="22.7" customHeight="1" x14ac:dyDescent="0.25">
      <c r="A44" s="327">
        <v>25</v>
      </c>
      <c r="B44" s="173" t="str">
        <f>IF('Proje ve Personel Bilgileri'!C41&gt;0,'Proje ve Personel Bilgileri'!C41,"")</f>
        <v/>
      </c>
      <c r="C44" s="56"/>
      <c r="D44" s="57"/>
      <c r="E44" s="57"/>
      <c r="F44" s="57"/>
      <c r="G44" s="57"/>
      <c r="H44" s="57"/>
      <c r="I44" s="57"/>
      <c r="J44" s="57"/>
      <c r="K44" s="57"/>
      <c r="L44" s="172" t="str">
        <f t="shared" si="13"/>
        <v/>
      </c>
      <c r="M44" s="169" t="str">
        <f t="shared" si="8"/>
        <v/>
      </c>
      <c r="N44" s="170">
        <f>'Proje ve Personel Bilgileri'!F41</f>
        <v>0</v>
      </c>
      <c r="O44" s="171">
        <f t="shared" si="9"/>
        <v>0</v>
      </c>
      <c r="P44" s="171">
        <f t="shared" si="10"/>
        <v>0</v>
      </c>
      <c r="Q44" s="171">
        <f t="shared" si="11"/>
        <v>0</v>
      </c>
      <c r="R44" s="171">
        <f t="shared" si="12"/>
        <v>0</v>
      </c>
      <c r="S44" s="171">
        <f t="shared" si="14"/>
        <v>0</v>
      </c>
      <c r="T44" s="171">
        <f t="shared" si="14"/>
        <v>0</v>
      </c>
    </row>
    <row r="45" spans="1:20" ht="22.7" customHeight="1" x14ac:dyDescent="0.25">
      <c r="A45" s="327">
        <v>26</v>
      </c>
      <c r="B45" s="173" t="str">
        <f>IF('Proje ve Personel Bilgileri'!C42&gt;0,'Proje ve Personel Bilgileri'!C42,"")</f>
        <v/>
      </c>
      <c r="C45" s="56"/>
      <c r="D45" s="57"/>
      <c r="E45" s="57"/>
      <c r="F45" s="57"/>
      <c r="G45" s="57"/>
      <c r="H45" s="57"/>
      <c r="I45" s="57"/>
      <c r="J45" s="57"/>
      <c r="K45" s="57"/>
      <c r="L45" s="172" t="str">
        <f t="shared" si="13"/>
        <v/>
      </c>
      <c r="M45" s="169" t="str">
        <f t="shared" si="8"/>
        <v/>
      </c>
      <c r="N45" s="170">
        <f>'Proje ve Personel Bilgileri'!F42</f>
        <v>0</v>
      </c>
      <c r="O45" s="171">
        <f t="shared" si="9"/>
        <v>0</v>
      </c>
      <c r="P45" s="171">
        <f t="shared" si="10"/>
        <v>0</v>
      </c>
      <c r="Q45" s="171">
        <f t="shared" si="11"/>
        <v>0</v>
      </c>
      <c r="R45" s="171">
        <f t="shared" si="12"/>
        <v>0</v>
      </c>
      <c r="S45" s="171">
        <f t="shared" si="14"/>
        <v>0</v>
      </c>
      <c r="T45" s="171">
        <f t="shared" si="14"/>
        <v>0</v>
      </c>
    </row>
    <row r="46" spans="1:20" ht="22.7" customHeight="1" x14ac:dyDescent="0.25">
      <c r="A46" s="327">
        <v>27</v>
      </c>
      <c r="B46" s="173" t="str">
        <f>IF('Proje ve Personel Bilgileri'!C43&gt;0,'Proje ve Personel Bilgileri'!C43,"")</f>
        <v/>
      </c>
      <c r="C46" s="56"/>
      <c r="D46" s="57"/>
      <c r="E46" s="57"/>
      <c r="F46" s="57"/>
      <c r="G46" s="57"/>
      <c r="H46" s="57"/>
      <c r="I46" s="57"/>
      <c r="J46" s="57"/>
      <c r="K46" s="57"/>
      <c r="L46" s="172" t="str">
        <f t="shared" si="13"/>
        <v/>
      </c>
      <c r="M46" s="169" t="str">
        <f t="shared" si="8"/>
        <v/>
      </c>
      <c r="N46" s="170">
        <f>'Proje ve Personel Bilgileri'!F43</f>
        <v>0</v>
      </c>
      <c r="O46" s="171">
        <f t="shared" si="9"/>
        <v>0</v>
      </c>
      <c r="P46" s="171">
        <f t="shared" si="10"/>
        <v>0</v>
      </c>
      <c r="Q46" s="171">
        <f t="shared" si="11"/>
        <v>0</v>
      </c>
      <c r="R46" s="171">
        <f t="shared" si="12"/>
        <v>0</v>
      </c>
      <c r="S46" s="171">
        <f t="shared" si="14"/>
        <v>0</v>
      </c>
      <c r="T46" s="171">
        <f t="shared" si="14"/>
        <v>0</v>
      </c>
    </row>
    <row r="47" spans="1:20" ht="22.7" customHeight="1" x14ac:dyDescent="0.25">
      <c r="A47" s="327">
        <v>28</v>
      </c>
      <c r="B47" s="173" t="str">
        <f>IF('Proje ve Personel Bilgileri'!C44&gt;0,'Proje ve Personel Bilgileri'!C44,"")</f>
        <v/>
      </c>
      <c r="C47" s="56"/>
      <c r="D47" s="57"/>
      <c r="E47" s="57"/>
      <c r="F47" s="57"/>
      <c r="G47" s="57"/>
      <c r="H47" s="57"/>
      <c r="I47" s="57"/>
      <c r="J47" s="57"/>
      <c r="K47" s="57"/>
      <c r="L47" s="172" t="str">
        <f t="shared" si="13"/>
        <v/>
      </c>
      <c r="M47" s="169" t="str">
        <f t="shared" si="8"/>
        <v/>
      </c>
      <c r="N47" s="170">
        <f>'Proje ve Personel Bilgileri'!F44</f>
        <v>0</v>
      </c>
      <c r="O47" s="171">
        <f t="shared" si="9"/>
        <v>0</v>
      </c>
      <c r="P47" s="171">
        <f t="shared" si="10"/>
        <v>0</v>
      </c>
      <c r="Q47" s="171">
        <f t="shared" si="11"/>
        <v>0</v>
      </c>
      <c r="R47" s="171">
        <f t="shared" si="12"/>
        <v>0</v>
      </c>
      <c r="S47" s="171">
        <f t="shared" si="14"/>
        <v>0</v>
      </c>
      <c r="T47" s="171">
        <f t="shared" si="14"/>
        <v>0</v>
      </c>
    </row>
    <row r="48" spans="1:20" ht="22.7" customHeight="1" x14ac:dyDescent="0.25">
      <c r="A48" s="327">
        <v>29</v>
      </c>
      <c r="B48" s="173" t="str">
        <f>IF('Proje ve Personel Bilgileri'!C45&gt;0,'Proje ve Personel Bilgileri'!C45,"")</f>
        <v/>
      </c>
      <c r="C48" s="56"/>
      <c r="D48" s="57"/>
      <c r="E48" s="57"/>
      <c r="F48" s="57"/>
      <c r="G48" s="57"/>
      <c r="H48" s="57"/>
      <c r="I48" s="57"/>
      <c r="J48" s="57"/>
      <c r="K48" s="57"/>
      <c r="L48" s="172" t="str">
        <f t="shared" si="13"/>
        <v/>
      </c>
      <c r="M48" s="169" t="str">
        <f t="shared" si="8"/>
        <v/>
      </c>
      <c r="N48" s="170">
        <f>'Proje ve Personel Bilgileri'!F45</f>
        <v>0</v>
      </c>
      <c r="O48" s="171">
        <f t="shared" si="9"/>
        <v>0</v>
      </c>
      <c r="P48" s="171">
        <f t="shared" si="10"/>
        <v>0</v>
      </c>
      <c r="Q48" s="171">
        <f t="shared" si="11"/>
        <v>0</v>
      </c>
      <c r="R48" s="171">
        <f t="shared" si="12"/>
        <v>0</v>
      </c>
      <c r="S48" s="171">
        <f t="shared" si="14"/>
        <v>0</v>
      </c>
      <c r="T48" s="171">
        <f t="shared" si="14"/>
        <v>0</v>
      </c>
    </row>
    <row r="49" spans="1:21" ht="22.7" customHeight="1" x14ac:dyDescent="0.25">
      <c r="A49" s="327">
        <v>30</v>
      </c>
      <c r="B49" s="173" t="str">
        <f>IF('Proje ve Personel Bilgileri'!C46&gt;0,'Proje ve Personel Bilgileri'!C46,"")</f>
        <v/>
      </c>
      <c r="C49" s="56"/>
      <c r="D49" s="57"/>
      <c r="E49" s="57"/>
      <c r="F49" s="57"/>
      <c r="G49" s="57"/>
      <c r="H49" s="57"/>
      <c r="I49" s="57"/>
      <c r="J49" s="57"/>
      <c r="K49" s="57"/>
      <c r="L49" s="172" t="str">
        <f t="shared" si="13"/>
        <v/>
      </c>
      <c r="M49" s="169" t="str">
        <f t="shared" si="8"/>
        <v/>
      </c>
      <c r="N49" s="170">
        <f>'Proje ve Personel Bilgileri'!F46</f>
        <v>0</v>
      </c>
      <c r="O49" s="171">
        <f t="shared" si="9"/>
        <v>0</v>
      </c>
      <c r="P49" s="171">
        <f t="shared" si="10"/>
        <v>0</v>
      </c>
      <c r="Q49" s="171">
        <f t="shared" si="11"/>
        <v>0</v>
      </c>
      <c r="R49" s="171">
        <f t="shared" si="12"/>
        <v>0</v>
      </c>
      <c r="S49" s="171">
        <f t="shared" si="14"/>
        <v>0</v>
      </c>
      <c r="T49" s="171">
        <f t="shared" si="14"/>
        <v>0</v>
      </c>
    </row>
    <row r="50" spans="1:21" ht="22.7" customHeight="1" x14ac:dyDescent="0.25">
      <c r="A50" s="327">
        <v>31</v>
      </c>
      <c r="B50" s="173" t="str">
        <f>IF('Proje ve Personel Bilgileri'!C47&gt;0,'Proje ve Personel Bilgileri'!C47,"")</f>
        <v/>
      </c>
      <c r="C50" s="56"/>
      <c r="D50" s="57"/>
      <c r="E50" s="57"/>
      <c r="F50" s="57"/>
      <c r="G50" s="57"/>
      <c r="H50" s="57"/>
      <c r="I50" s="57"/>
      <c r="J50" s="57"/>
      <c r="K50" s="57"/>
      <c r="L50" s="172" t="str">
        <f t="shared" si="13"/>
        <v/>
      </c>
      <c r="M50" s="169" t="str">
        <f t="shared" si="8"/>
        <v/>
      </c>
      <c r="N50" s="170">
        <f>'Proje ve Personel Bilgileri'!F47</f>
        <v>0</v>
      </c>
      <c r="O50" s="171">
        <f t="shared" si="9"/>
        <v>0</v>
      </c>
      <c r="P50" s="171">
        <f t="shared" si="10"/>
        <v>0</v>
      </c>
      <c r="Q50" s="171">
        <f t="shared" si="11"/>
        <v>0</v>
      </c>
      <c r="R50" s="171">
        <f t="shared" si="12"/>
        <v>0</v>
      </c>
      <c r="S50" s="171">
        <f t="shared" si="14"/>
        <v>0</v>
      </c>
      <c r="T50" s="171">
        <f t="shared" si="14"/>
        <v>0</v>
      </c>
    </row>
    <row r="51" spans="1:21" ht="22.7" customHeight="1" x14ac:dyDescent="0.25">
      <c r="A51" s="327">
        <v>32</v>
      </c>
      <c r="B51" s="173" t="str">
        <f>IF('Proje ve Personel Bilgileri'!C48&gt;0,'Proje ve Personel Bilgileri'!C48,"")</f>
        <v/>
      </c>
      <c r="C51" s="56"/>
      <c r="D51" s="57"/>
      <c r="E51" s="57"/>
      <c r="F51" s="57"/>
      <c r="G51" s="57"/>
      <c r="H51" s="57"/>
      <c r="I51" s="57"/>
      <c r="J51" s="57"/>
      <c r="K51" s="57"/>
      <c r="L51" s="172" t="str">
        <f t="shared" si="13"/>
        <v/>
      </c>
      <c r="M51" s="169" t="str">
        <f t="shared" si="8"/>
        <v/>
      </c>
      <c r="N51" s="170">
        <f>'Proje ve Personel Bilgileri'!F48</f>
        <v>0</v>
      </c>
      <c r="O51" s="171">
        <f t="shared" si="9"/>
        <v>0</v>
      </c>
      <c r="P51" s="171">
        <f t="shared" si="10"/>
        <v>0</v>
      </c>
      <c r="Q51" s="171">
        <f t="shared" si="11"/>
        <v>0</v>
      </c>
      <c r="R51" s="171">
        <f t="shared" si="12"/>
        <v>0</v>
      </c>
      <c r="S51" s="171">
        <f t="shared" si="14"/>
        <v>0</v>
      </c>
      <c r="T51" s="171">
        <f t="shared" si="14"/>
        <v>0</v>
      </c>
    </row>
    <row r="52" spans="1:21" ht="22.7" customHeight="1" x14ac:dyDescent="0.25">
      <c r="A52" s="327">
        <v>33</v>
      </c>
      <c r="B52" s="173" t="str">
        <f>IF('Proje ve Personel Bilgileri'!C49&gt;0,'Proje ve Personel Bilgileri'!C49,"")</f>
        <v/>
      </c>
      <c r="C52" s="56"/>
      <c r="D52" s="57"/>
      <c r="E52" s="57"/>
      <c r="F52" s="57"/>
      <c r="G52" s="57"/>
      <c r="H52" s="57"/>
      <c r="I52" s="57"/>
      <c r="J52" s="57"/>
      <c r="K52" s="57"/>
      <c r="L52" s="172" t="str">
        <f t="shared" si="13"/>
        <v/>
      </c>
      <c r="M52" s="169" t="str">
        <f t="shared" si="8"/>
        <v/>
      </c>
      <c r="N52" s="170">
        <f>'Proje ve Personel Bilgileri'!F49</f>
        <v>0</v>
      </c>
      <c r="O52" s="171">
        <f t="shared" si="9"/>
        <v>0</v>
      </c>
      <c r="P52" s="171">
        <f t="shared" si="10"/>
        <v>0</v>
      </c>
      <c r="Q52" s="171">
        <f t="shared" si="11"/>
        <v>0</v>
      </c>
      <c r="R52" s="171">
        <f t="shared" si="12"/>
        <v>0</v>
      </c>
      <c r="S52" s="171">
        <f t="shared" si="14"/>
        <v>0</v>
      </c>
      <c r="T52" s="171">
        <f t="shared" si="14"/>
        <v>0</v>
      </c>
    </row>
    <row r="53" spans="1:21" ht="22.7" customHeight="1" x14ac:dyDescent="0.25">
      <c r="A53" s="327">
        <v>34</v>
      </c>
      <c r="B53" s="173" t="str">
        <f>IF('Proje ve Personel Bilgileri'!C50&gt;0,'Proje ve Personel Bilgileri'!C50,"")</f>
        <v/>
      </c>
      <c r="C53" s="56"/>
      <c r="D53" s="57"/>
      <c r="E53" s="57"/>
      <c r="F53" s="57"/>
      <c r="G53" s="57"/>
      <c r="H53" s="57"/>
      <c r="I53" s="57"/>
      <c r="J53" s="57"/>
      <c r="K53" s="57"/>
      <c r="L53" s="172" t="str">
        <f t="shared" si="13"/>
        <v/>
      </c>
      <c r="M53" s="169" t="str">
        <f t="shared" si="8"/>
        <v/>
      </c>
      <c r="N53" s="170">
        <f>'Proje ve Personel Bilgileri'!F50</f>
        <v>0</v>
      </c>
      <c r="O53" s="171">
        <f t="shared" si="9"/>
        <v>0</v>
      </c>
      <c r="P53" s="171">
        <f t="shared" si="10"/>
        <v>0</v>
      </c>
      <c r="Q53" s="171">
        <f t="shared" si="11"/>
        <v>0</v>
      </c>
      <c r="R53" s="171">
        <f t="shared" si="12"/>
        <v>0</v>
      </c>
      <c r="S53" s="171">
        <f t="shared" si="14"/>
        <v>0</v>
      </c>
      <c r="T53" s="171">
        <f t="shared" si="14"/>
        <v>0</v>
      </c>
    </row>
    <row r="54" spans="1:21" ht="22.7" customHeight="1" x14ac:dyDescent="0.25">
      <c r="A54" s="327">
        <v>35</v>
      </c>
      <c r="B54" s="173" t="str">
        <f>IF('Proje ve Personel Bilgileri'!C51&gt;0,'Proje ve Personel Bilgileri'!C51,"")</f>
        <v/>
      </c>
      <c r="C54" s="56"/>
      <c r="D54" s="57"/>
      <c r="E54" s="57"/>
      <c r="F54" s="57"/>
      <c r="G54" s="57"/>
      <c r="H54" s="57"/>
      <c r="I54" s="57"/>
      <c r="J54" s="57"/>
      <c r="K54" s="57"/>
      <c r="L54" s="172" t="str">
        <f t="shared" si="13"/>
        <v/>
      </c>
      <c r="M54" s="169" t="str">
        <f t="shared" si="8"/>
        <v/>
      </c>
      <c r="N54" s="170">
        <f>'Proje ve Personel Bilgileri'!F51</f>
        <v>0</v>
      </c>
      <c r="O54" s="171">
        <f t="shared" si="9"/>
        <v>0</v>
      </c>
      <c r="P54" s="171">
        <f t="shared" si="10"/>
        <v>0</v>
      </c>
      <c r="Q54" s="171">
        <f t="shared" si="11"/>
        <v>0</v>
      </c>
      <c r="R54" s="171">
        <f t="shared" si="12"/>
        <v>0</v>
      </c>
      <c r="S54" s="171">
        <f t="shared" si="14"/>
        <v>0</v>
      </c>
      <c r="T54" s="171">
        <f t="shared" si="14"/>
        <v>0</v>
      </c>
    </row>
    <row r="55" spans="1:21" ht="22.7" customHeight="1" x14ac:dyDescent="0.25">
      <c r="A55" s="327">
        <v>36</v>
      </c>
      <c r="B55" s="173" t="str">
        <f>IF('Proje ve Personel Bilgileri'!C52&gt;0,'Proje ve Personel Bilgileri'!C52,"")</f>
        <v/>
      </c>
      <c r="C55" s="56"/>
      <c r="D55" s="57"/>
      <c r="E55" s="57"/>
      <c r="F55" s="57"/>
      <c r="G55" s="57"/>
      <c r="H55" s="57"/>
      <c r="I55" s="57"/>
      <c r="J55" s="57"/>
      <c r="K55" s="57"/>
      <c r="L55" s="172" t="str">
        <f t="shared" si="13"/>
        <v/>
      </c>
      <c r="M55" s="169" t="str">
        <f t="shared" si="8"/>
        <v/>
      </c>
      <c r="N55" s="170">
        <f>'Proje ve Personel Bilgileri'!F52</f>
        <v>0</v>
      </c>
      <c r="O55" s="171">
        <f t="shared" si="9"/>
        <v>0</v>
      </c>
      <c r="P55" s="171">
        <f t="shared" si="10"/>
        <v>0</v>
      </c>
      <c r="Q55" s="171">
        <f t="shared" si="11"/>
        <v>0</v>
      </c>
      <c r="R55" s="171">
        <f t="shared" si="12"/>
        <v>0</v>
      </c>
      <c r="S55" s="171">
        <f t="shared" si="14"/>
        <v>0</v>
      </c>
      <c r="T55" s="171">
        <f t="shared" si="14"/>
        <v>0</v>
      </c>
    </row>
    <row r="56" spans="1:21" ht="22.7" customHeight="1" x14ac:dyDescent="0.25">
      <c r="A56" s="327">
        <v>37</v>
      </c>
      <c r="B56" s="173" t="str">
        <f>IF('Proje ve Personel Bilgileri'!C53&gt;0,'Proje ve Personel Bilgileri'!C53,"")</f>
        <v/>
      </c>
      <c r="C56" s="56"/>
      <c r="D56" s="57"/>
      <c r="E56" s="57"/>
      <c r="F56" s="57"/>
      <c r="G56" s="57"/>
      <c r="H56" s="57"/>
      <c r="I56" s="57"/>
      <c r="J56" s="57"/>
      <c r="K56" s="57"/>
      <c r="L56" s="172" t="str">
        <f t="shared" si="13"/>
        <v/>
      </c>
      <c r="M56" s="169" t="str">
        <f t="shared" si="8"/>
        <v/>
      </c>
      <c r="N56" s="170">
        <f>'Proje ve Personel Bilgileri'!F53</f>
        <v>0</v>
      </c>
      <c r="O56" s="171">
        <f t="shared" si="9"/>
        <v>0</v>
      </c>
      <c r="P56" s="171">
        <f t="shared" si="10"/>
        <v>0</v>
      </c>
      <c r="Q56" s="171">
        <f t="shared" si="11"/>
        <v>0</v>
      </c>
      <c r="R56" s="171">
        <f t="shared" si="12"/>
        <v>0</v>
      </c>
      <c r="S56" s="171">
        <f t="shared" si="14"/>
        <v>0</v>
      </c>
      <c r="T56" s="171">
        <f t="shared" si="14"/>
        <v>0</v>
      </c>
    </row>
    <row r="57" spans="1:21" ht="22.7" customHeight="1" x14ac:dyDescent="0.25">
      <c r="A57" s="327">
        <v>38</v>
      </c>
      <c r="B57" s="173" t="str">
        <f>IF('Proje ve Personel Bilgileri'!C54&gt;0,'Proje ve Personel Bilgileri'!C54,"")</f>
        <v/>
      </c>
      <c r="C57" s="56"/>
      <c r="D57" s="57"/>
      <c r="E57" s="57"/>
      <c r="F57" s="57"/>
      <c r="G57" s="57"/>
      <c r="H57" s="57"/>
      <c r="I57" s="57"/>
      <c r="J57" s="57"/>
      <c r="K57" s="57"/>
      <c r="L57" s="172" t="str">
        <f t="shared" si="13"/>
        <v/>
      </c>
      <c r="M57" s="169" t="str">
        <f t="shared" si="8"/>
        <v/>
      </c>
      <c r="N57" s="170">
        <f>'Proje ve Personel Bilgileri'!F54</f>
        <v>0</v>
      </c>
      <c r="O57" s="171">
        <f t="shared" si="9"/>
        <v>0</v>
      </c>
      <c r="P57" s="171">
        <f t="shared" si="10"/>
        <v>0</v>
      </c>
      <c r="Q57" s="171">
        <f t="shared" si="11"/>
        <v>0</v>
      </c>
      <c r="R57" s="171">
        <f t="shared" si="12"/>
        <v>0</v>
      </c>
      <c r="S57" s="171">
        <f t="shared" si="14"/>
        <v>0</v>
      </c>
      <c r="T57" s="171">
        <f t="shared" si="14"/>
        <v>0</v>
      </c>
    </row>
    <row r="58" spans="1:21" ht="22.7" customHeight="1" x14ac:dyDescent="0.25">
      <c r="A58" s="327">
        <v>39</v>
      </c>
      <c r="B58" s="173" t="str">
        <f>IF('Proje ve Personel Bilgileri'!C55&gt;0,'Proje ve Personel Bilgileri'!C55,"")</f>
        <v/>
      </c>
      <c r="C58" s="56"/>
      <c r="D58" s="57"/>
      <c r="E58" s="57"/>
      <c r="F58" s="57"/>
      <c r="G58" s="57"/>
      <c r="H58" s="57"/>
      <c r="I58" s="57"/>
      <c r="J58" s="57"/>
      <c r="K58" s="57"/>
      <c r="L58" s="172" t="str">
        <f t="shared" si="13"/>
        <v/>
      </c>
      <c r="M58" s="169" t="str">
        <f t="shared" si="8"/>
        <v/>
      </c>
      <c r="N58" s="170">
        <f>'Proje ve Personel Bilgileri'!F55</f>
        <v>0</v>
      </c>
      <c r="O58" s="171">
        <f t="shared" si="9"/>
        <v>0</v>
      </c>
      <c r="P58" s="171">
        <f t="shared" si="10"/>
        <v>0</v>
      </c>
      <c r="Q58" s="171">
        <f t="shared" si="11"/>
        <v>0</v>
      </c>
      <c r="R58" s="171">
        <f t="shared" si="12"/>
        <v>0</v>
      </c>
      <c r="S58" s="171">
        <f t="shared" si="14"/>
        <v>0</v>
      </c>
      <c r="T58" s="171">
        <f t="shared" si="14"/>
        <v>0</v>
      </c>
    </row>
    <row r="59" spans="1:21" ht="22.7" customHeight="1" thickBot="1" x14ac:dyDescent="0.3">
      <c r="A59" s="328">
        <v>40</v>
      </c>
      <c r="B59" s="174" t="str">
        <f>IF('Proje ve Personel Bilgileri'!C56&gt;0,'Proje ve Personel Bilgileri'!C56,"")</f>
        <v/>
      </c>
      <c r="C59" s="58"/>
      <c r="D59" s="59"/>
      <c r="E59" s="59"/>
      <c r="F59" s="59"/>
      <c r="G59" s="59"/>
      <c r="H59" s="59"/>
      <c r="I59" s="59"/>
      <c r="J59" s="59"/>
      <c r="K59" s="59"/>
      <c r="L59" s="175" t="str">
        <f t="shared" si="13"/>
        <v/>
      </c>
      <c r="M59" s="169" t="str">
        <f t="shared" si="8"/>
        <v/>
      </c>
      <c r="N59" s="170">
        <f>'Proje ve Personel Bilgileri'!F56</f>
        <v>0</v>
      </c>
      <c r="O59" s="171">
        <f t="shared" si="9"/>
        <v>0</v>
      </c>
      <c r="P59" s="171">
        <f t="shared" si="10"/>
        <v>0</v>
      </c>
      <c r="Q59" s="171">
        <f t="shared" si="11"/>
        <v>0</v>
      </c>
      <c r="R59" s="171">
        <f t="shared" si="12"/>
        <v>0</v>
      </c>
      <c r="S59" s="171">
        <f t="shared" si="14"/>
        <v>0</v>
      </c>
      <c r="T59" s="171">
        <f t="shared" si="14"/>
        <v>0</v>
      </c>
      <c r="U59" s="143">
        <f>IF(COUNTA(C40:K59)&gt;0,1,0)</f>
        <v>0</v>
      </c>
    </row>
    <row r="60" spans="1:21" s="75" customFormat="1" ht="29.25" customHeight="1" thickBot="1" x14ac:dyDescent="0.3">
      <c r="A60" s="472" t="s">
        <v>35</v>
      </c>
      <c r="B60" s="473"/>
      <c r="C60" s="176" t="str">
        <f t="shared" ref="C60:J60" si="15">IF($L$60&gt;0,SUM(C40:C59),"")</f>
        <v/>
      </c>
      <c r="D60" s="177" t="str">
        <f t="shared" si="15"/>
        <v/>
      </c>
      <c r="E60" s="177" t="str">
        <f t="shared" si="15"/>
        <v/>
      </c>
      <c r="F60" s="177" t="str">
        <f t="shared" si="15"/>
        <v/>
      </c>
      <c r="G60" s="177" t="str">
        <f t="shared" si="15"/>
        <v/>
      </c>
      <c r="H60" s="177" t="str">
        <f t="shared" si="15"/>
        <v/>
      </c>
      <c r="I60" s="177" t="str">
        <f t="shared" si="15"/>
        <v/>
      </c>
      <c r="J60" s="177" t="str">
        <f t="shared" si="15"/>
        <v/>
      </c>
      <c r="K60" s="177" t="str">
        <f>IF($L$60&gt;0,SUM(K40:K59),"")</f>
        <v/>
      </c>
      <c r="L60" s="178">
        <f>SUM(L40:L59)+L28</f>
        <v>0</v>
      </c>
      <c r="M60" s="4"/>
      <c r="N60" s="72"/>
      <c r="O60" s="73"/>
      <c r="P60" s="74"/>
      <c r="Q60" s="72"/>
      <c r="R60" s="72"/>
      <c r="S60" s="72"/>
      <c r="T60" s="72"/>
    </row>
    <row r="61" spans="1:21" x14ac:dyDescent="0.25">
      <c r="A61" s="329" t="s">
        <v>152</v>
      </c>
      <c r="B61" s="60"/>
      <c r="C61" s="60"/>
      <c r="D61" s="60"/>
      <c r="E61" s="60"/>
      <c r="F61" s="60"/>
      <c r="G61" s="60"/>
      <c r="H61" s="60"/>
      <c r="I61" s="60"/>
      <c r="J61" s="60"/>
      <c r="K61" s="60"/>
      <c r="L61" s="60"/>
      <c r="S61" s="94"/>
      <c r="T61" s="94"/>
    </row>
    <row r="63" spans="1:21" ht="19.5" x14ac:dyDescent="0.3">
      <c r="A63" s="330" t="s">
        <v>32</v>
      </c>
      <c r="B63" s="331">
        <f ca="1">imzatarihi</f>
        <v>46091</v>
      </c>
      <c r="C63" s="468" t="s">
        <v>33</v>
      </c>
      <c r="D63" s="468"/>
      <c r="E63" s="330" t="s">
        <v>159</v>
      </c>
      <c r="F63" s="332" t="str">
        <f>IF(kurulusyetkilisi&gt;0,kurulusyetkilisi,"")</f>
        <v/>
      </c>
      <c r="G63" s="230"/>
      <c r="H63" s="229"/>
      <c r="I63" s="229"/>
      <c r="J63" s="229"/>
    </row>
    <row r="64" spans="1:21" ht="19.5" x14ac:dyDescent="0.3">
      <c r="A64" s="232"/>
      <c r="B64" s="232"/>
      <c r="C64" s="468" t="s">
        <v>34</v>
      </c>
      <c r="D64" s="468"/>
      <c r="E64" s="469"/>
      <c r="F64" s="469"/>
      <c r="G64" s="469"/>
      <c r="H64" s="61"/>
      <c r="I64" s="61"/>
      <c r="J64" s="61"/>
    </row>
    <row r="65" spans="1:20" ht="15.75" x14ac:dyDescent="0.25">
      <c r="A65" s="470" t="s">
        <v>22</v>
      </c>
      <c r="B65" s="470"/>
      <c r="C65" s="470"/>
      <c r="D65" s="470"/>
      <c r="E65" s="470"/>
      <c r="F65" s="470"/>
      <c r="G65" s="470"/>
      <c r="H65" s="470"/>
      <c r="I65" s="470"/>
      <c r="J65" s="470"/>
      <c r="K65" s="470"/>
      <c r="L65" s="470"/>
      <c r="M65" s="93"/>
      <c r="N65" s="77"/>
      <c r="O65" s="184"/>
    </row>
    <row r="66" spans="1:20" x14ac:dyDescent="0.25">
      <c r="A66" s="474" t="str">
        <f>IF(YilDonem&lt;&gt;"",CONCATENATE(YilDonem," dönemi"),"")</f>
        <v/>
      </c>
      <c r="B66" s="474"/>
      <c r="C66" s="474"/>
      <c r="D66" s="474"/>
      <c r="E66" s="474"/>
      <c r="F66" s="474"/>
      <c r="G66" s="474"/>
      <c r="H66" s="474"/>
      <c r="I66" s="474"/>
      <c r="J66" s="474"/>
      <c r="K66" s="474"/>
      <c r="L66" s="474"/>
    </row>
    <row r="67" spans="1:20" ht="15.75" thickBot="1" x14ac:dyDescent="0.3">
      <c r="B67" s="52"/>
      <c r="C67" s="52"/>
      <c r="D67" s="52"/>
      <c r="E67" s="488" t="str">
        <f>IF(YilDonem&lt;&gt;"",CONCATENATE(IF(Dönem=1,"MAYIS",IF(Dönem=2,"KASIM","")),"  ayına aittir."),"")</f>
        <v/>
      </c>
      <c r="F67" s="488"/>
      <c r="G67" s="488"/>
      <c r="H67" s="488"/>
      <c r="I67" s="52"/>
      <c r="J67" s="52"/>
      <c r="K67" s="52"/>
      <c r="L67" s="320" t="s">
        <v>30</v>
      </c>
    </row>
    <row r="68" spans="1:20" ht="31.7" customHeight="1" thickBot="1" x14ac:dyDescent="0.3">
      <c r="A68" s="324" t="s">
        <v>167</v>
      </c>
      <c r="B68" s="475" t="str">
        <f>IF(ProjeNo&gt;0,ProjeNo,"")</f>
        <v/>
      </c>
      <c r="C68" s="476"/>
      <c r="D68" s="476"/>
      <c r="E68" s="476"/>
      <c r="F68" s="476"/>
      <c r="G68" s="476"/>
      <c r="H68" s="476"/>
      <c r="I68" s="476"/>
      <c r="J68" s="476"/>
      <c r="K68" s="476"/>
      <c r="L68" s="477"/>
    </row>
    <row r="69" spans="1:20" ht="31.7" customHeight="1" thickBot="1" x14ac:dyDescent="0.3">
      <c r="A69" s="325" t="s">
        <v>168</v>
      </c>
      <c r="B69" s="478" t="str">
        <f>IF(ProjeAdi&gt;0,ProjeAdi,"")</f>
        <v/>
      </c>
      <c r="C69" s="479"/>
      <c r="D69" s="479"/>
      <c r="E69" s="479"/>
      <c r="F69" s="479"/>
      <c r="G69" s="479"/>
      <c r="H69" s="479"/>
      <c r="I69" s="479"/>
      <c r="J69" s="479"/>
      <c r="K69" s="479"/>
      <c r="L69" s="480"/>
    </row>
    <row r="70" spans="1:20" ht="31.7" customHeight="1" thickBot="1" x14ac:dyDescent="0.3">
      <c r="A70" s="481" t="s">
        <v>3</v>
      </c>
      <c r="B70" s="481" t="s">
        <v>4</v>
      </c>
      <c r="C70" s="481" t="s">
        <v>23</v>
      </c>
      <c r="D70" s="481" t="s">
        <v>125</v>
      </c>
      <c r="E70" s="481" t="s">
        <v>24</v>
      </c>
      <c r="F70" s="481" t="s">
        <v>27</v>
      </c>
      <c r="G70" s="483" t="s">
        <v>25</v>
      </c>
      <c r="H70" s="485" t="s">
        <v>151</v>
      </c>
      <c r="I70" s="486"/>
      <c r="J70" s="486"/>
      <c r="K70" s="487"/>
      <c r="L70" s="481" t="s">
        <v>26</v>
      </c>
      <c r="O70" s="471" t="s">
        <v>31</v>
      </c>
      <c r="P70" s="471"/>
      <c r="Q70" s="471" t="s">
        <v>37</v>
      </c>
      <c r="R70" s="471"/>
      <c r="S70" s="471" t="s">
        <v>38</v>
      </c>
      <c r="T70" s="471"/>
    </row>
    <row r="71" spans="1:20" s="95" customFormat="1" ht="90.75" thickBot="1" x14ac:dyDescent="0.3">
      <c r="A71" s="482"/>
      <c r="B71" s="482"/>
      <c r="C71" s="482"/>
      <c r="D71" s="482"/>
      <c r="E71" s="482"/>
      <c r="F71" s="482"/>
      <c r="G71" s="484"/>
      <c r="H71" s="321" t="s">
        <v>122</v>
      </c>
      <c r="I71" s="321" t="s">
        <v>153</v>
      </c>
      <c r="J71" s="321" t="s">
        <v>161</v>
      </c>
      <c r="K71" s="321" t="s">
        <v>162</v>
      </c>
      <c r="L71" s="482"/>
      <c r="M71" s="3"/>
      <c r="N71" s="322" t="s">
        <v>6</v>
      </c>
      <c r="O71" s="323" t="s">
        <v>28</v>
      </c>
      <c r="P71" s="323" t="s">
        <v>29</v>
      </c>
      <c r="Q71" s="323" t="s">
        <v>36</v>
      </c>
      <c r="R71" s="323" t="s">
        <v>25</v>
      </c>
      <c r="S71" s="323" t="s">
        <v>36</v>
      </c>
      <c r="T71" s="323" t="s">
        <v>29</v>
      </c>
    </row>
    <row r="72" spans="1:20" ht="22.7" customHeight="1" x14ac:dyDescent="0.25">
      <c r="A72" s="326">
        <v>41</v>
      </c>
      <c r="B72" s="179" t="str">
        <f>IF('Proje ve Personel Bilgileri'!C57&gt;0,'Proje ve Personel Bilgileri'!C57,"")</f>
        <v/>
      </c>
      <c r="C72" s="53"/>
      <c r="D72" s="54"/>
      <c r="E72" s="54"/>
      <c r="F72" s="54"/>
      <c r="G72" s="54"/>
      <c r="H72" s="54"/>
      <c r="I72" s="54"/>
      <c r="J72" s="54"/>
      <c r="K72" s="54"/>
      <c r="L72" s="168" t="str">
        <f>IF(B72&lt;&gt;"",IF(OR(F72&gt;S72,G72&gt;T72),0,D72+E72+F72+G72-H72-I72-J72-K72),"")</f>
        <v/>
      </c>
      <c r="M72" s="169" t="str">
        <f t="shared" ref="M72:M91" si="16">IF(OR(F72&gt;S72,G72&gt;T72),"Toplam maliyetin hesaplanabilmesi için SGK işveren payı ve işsizlik sigortası işveren payının tavan değerleri aşmaması gerekmektedir.","")</f>
        <v/>
      </c>
      <c r="N72" s="170">
        <f>'Proje ve Personel Bilgileri'!F57</f>
        <v>0</v>
      </c>
      <c r="O72" s="171">
        <f t="shared" ref="O72:O91" si="17">IFERROR(IF(N72="EVET",VLOOKUP(YilDonem,SGKTAVAN,2,0)*0.2475,VLOOKUP(YilDonem,SGKTAVAN,2,0)*0.2175),0)</f>
        <v>0</v>
      </c>
      <c r="P72" s="171">
        <f t="shared" ref="P72:P91" si="18">IFERROR(IF(N72="EVET",0,VLOOKUP(YilDonem,SGKTAVAN,2,0)*0.02),0)</f>
        <v>0</v>
      </c>
      <c r="Q72" s="171">
        <f t="shared" ref="Q72:Q91" si="19">IF(N72="EVET",(D72+E72)*0.2475,(D72+E72)*0.2175)</f>
        <v>0</v>
      </c>
      <c r="R72" s="171">
        <f t="shared" ref="R72:R91" si="20">IF(N72="EVET",0,(D72+E72)*0.02)</f>
        <v>0</v>
      </c>
      <c r="S72" s="171">
        <f>IF(ISERROR(ROUNDUP(MIN(O72,Q72),0)),0,ROUNDUP(MIN(O72,Q72),0))</f>
        <v>0</v>
      </c>
      <c r="T72" s="171">
        <f>IF(ISERROR(ROUNDUP(MIN(P72,R72),0)),0,ROUNDUP(MIN(P72,R72),0))</f>
        <v>0</v>
      </c>
    </row>
    <row r="73" spans="1:20" ht="22.7" customHeight="1" x14ac:dyDescent="0.25">
      <c r="A73" s="327">
        <v>42</v>
      </c>
      <c r="B73" s="173" t="str">
        <f>IF('Proje ve Personel Bilgileri'!C58&gt;0,'Proje ve Personel Bilgileri'!C58,"")</f>
        <v/>
      </c>
      <c r="C73" s="56"/>
      <c r="D73" s="57"/>
      <c r="E73" s="57"/>
      <c r="F73" s="57"/>
      <c r="G73" s="57"/>
      <c r="H73" s="57"/>
      <c r="I73" s="57"/>
      <c r="J73" s="57"/>
      <c r="K73" s="57"/>
      <c r="L73" s="172" t="str">
        <f t="shared" ref="L73:L91" si="21">IF(B73&lt;&gt;"",IF(OR(F73&gt;S73,G73&gt;T73),0,D73+E73+F73+G73-H73-I73-J73-K73),"")</f>
        <v/>
      </c>
      <c r="M73" s="169" t="str">
        <f t="shared" si="16"/>
        <v/>
      </c>
      <c r="N73" s="170">
        <f>'Proje ve Personel Bilgileri'!F58</f>
        <v>0</v>
      </c>
      <c r="O73" s="171">
        <f t="shared" si="17"/>
        <v>0</v>
      </c>
      <c r="P73" s="171">
        <f t="shared" si="18"/>
        <v>0</v>
      </c>
      <c r="Q73" s="171">
        <f t="shared" si="19"/>
        <v>0</v>
      </c>
      <c r="R73" s="171">
        <f t="shared" si="20"/>
        <v>0</v>
      </c>
      <c r="S73" s="171">
        <f t="shared" ref="S73:T91" si="22">IF(ISERROR(ROUNDUP(MIN(O73,Q73),0)),0,ROUNDUP(MIN(O73,Q73),0))</f>
        <v>0</v>
      </c>
      <c r="T73" s="171">
        <f t="shared" si="22"/>
        <v>0</v>
      </c>
    </row>
    <row r="74" spans="1:20" ht="22.7" customHeight="1" x14ac:dyDescent="0.25">
      <c r="A74" s="327">
        <v>43</v>
      </c>
      <c r="B74" s="173" t="str">
        <f>IF('Proje ve Personel Bilgileri'!C59&gt;0,'Proje ve Personel Bilgileri'!C59,"")</f>
        <v/>
      </c>
      <c r="C74" s="56"/>
      <c r="D74" s="57"/>
      <c r="E74" s="57"/>
      <c r="F74" s="57"/>
      <c r="G74" s="57"/>
      <c r="H74" s="57"/>
      <c r="I74" s="57"/>
      <c r="J74" s="57"/>
      <c r="K74" s="57"/>
      <c r="L74" s="172" t="str">
        <f t="shared" si="21"/>
        <v/>
      </c>
      <c r="M74" s="169" t="str">
        <f t="shared" si="16"/>
        <v/>
      </c>
      <c r="N74" s="170">
        <f>'Proje ve Personel Bilgileri'!F59</f>
        <v>0</v>
      </c>
      <c r="O74" s="171">
        <f t="shared" si="17"/>
        <v>0</v>
      </c>
      <c r="P74" s="171">
        <f t="shared" si="18"/>
        <v>0</v>
      </c>
      <c r="Q74" s="171">
        <f t="shared" si="19"/>
        <v>0</v>
      </c>
      <c r="R74" s="171">
        <f t="shared" si="20"/>
        <v>0</v>
      </c>
      <c r="S74" s="171">
        <f t="shared" si="22"/>
        <v>0</v>
      </c>
      <c r="T74" s="171">
        <f t="shared" si="22"/>
        <v>0</v>
      </c>
    </row>
    <row r="75" spans="1:20" ht="22.7" customHeight="1" x14ac:dyDescent="0.25">
      <c r="A75" s="327">
        <v>44</v>
      </c>
      <c r="B75" s="173" t="str">
        <f>IF('Proje ve Personel Bilgileri'!C60&gt;0,'Proje ve Personel Bilgileri'!C60,"")</f>
        <v/>
      </c>
      <c r="C75" s="56"/>
      <c r="D75" s="57"/>
      <c r="E75" s="57"/>
      <c r="F75" s="57"/>
      <c r="G75" s="57"/>
      <c r="H75" s="57"/>
      <c r="I75" s="57"/>
      <c r="J75" s="57"/>
      <c r="K75" s="57"/>
      <c r="L75" s="172" t="str">
        <f t="shared" si="21"/>
        <v/>
      </c>
      <c r="M75" s="169" t="str">
        <f t="shared" si="16"/>
        <v/>
      </c>
      <c r="N75" s="170">
        <f>'Proje ve Personel Bilgileri'!F60</f>
        <v>0</v>
      </c>
      <c r="O75" s="171">
        <f t="shared" si="17"/>
        <v>0</v>
      </c>
      <c r="P75" s="171">
        <f t="shared" si="18"/>
        <v>0</v>
      </c>
      <c r="Q75" s="171">
        <f t="shared" si="19"/>
        <v>0</v>
      </c>
      <c r="R75" s="171">
        <f t="shared" si="20"/>
        <v>0</v>
      </c>
      <c r="S75" s="171">
        <f t="shared" si="22"/>
        <v>0</v>
      </c>
      <c r="T75" s="171">
        <f t="shared" si="22"/>
        <v>0</v>
      </c>
    </row>
    <row r="76" spans="1:20" ht="22.7" customHeight="1" x14ac:dyDescent="0.25">
      <c r="A76" s="327">
        <v>45</v>
      </c>
      <c r="B76" s="173" t="str">
        <f>IF('Proje ve Personel Bilgileri'!C61&gt;0,'Proje ve Personel Bilgileri'!C61,"")</f>
        <v/>
      </c>
      <c r="C76" s="56"/>
      <c r="D76" s="57"/>
      <c r="E76" s="57"/>
      <c r="F76" s="57"/>
      <c r="G76" s="57"/>
      <c r="H76" s="57"/>
      <c r="I76" s="57"/>
      <c r="J76" s="57"/>
      <c r="K76" s="57"/>
      <c r="L76" s="172" t="str">
        <f t="shared" si="21"/>
        <v/>
      </c>
      <c r="M76" s="169" t="str">
        <f t="shared" si="16"/>
        <v/>
      </c>
      <c r="N76" s="170">
        <f>'Proje ve Personel Bilgileri'!F61</f>
        <v>0</v>
      </c>
      <c r="O76" s="171">
        <f t="shared" si="17"/>
        <v>0</v>
      </c>
      <c r="P76" s="171">
        <f t="shared" si="18"/>
        <v>0</v>
      </c>
      <c r="Q76" s="171">
        <f t="shared" si="19"/>
        <v>0</v>
      </c>
      <c r="R76" s="171">
        <f t="shared" si="20"/>
        <v>0</v>
      </c>
      <c r="S76" s="171">
        <f t="shared" si="22"/>
        <v>0</v>
      </c>
      <c r="T76" s="171">
        <f t="shared" si="22"/>
        <v>0</v>
      </c>
    </row>
    <row r="77" spans="1:20" ht="22.7" customHeight="1" x14ac:dyDescent="0.25">
      <c r="A77" s="327">
        <v>46</v>
      </c>
      <c r="B77" s="173" t="str">
        <f>IF('Proje ve Personel Bilgileri'!C62&gt;0,'Proje ve Personel Bilgileri'!C62,"")</f>
        <v/>
      </c>
      <c r="C77" s="56"/>
      <c r="D77" s="57"/>
      <c r="E77" s="57"/>
      <c r="F77" s="57"/>
      <c r="G77" s="57"/>
      <c r="H77" s="57"/>
      <c r="I77" s="57"/>
      <c r="J77" s="57"/>
      <c r="K77" s="57"/>
      <c r="L77" s="172" t="str">
        <f t="shared" si="21"/>
        <v/>
      </c>
      <c r="M77" s="169" t="str">
        <f t="shared" si="16"/>
        <v/>
      </c>
      <c r="N77" s="170">
        <f>'Proje ve Personel Bilgileri'!F62</f>
        <v>0</v>
      </c>
      <c r="O77" s="171">
        <f t="shared" si="17"/>
        <v>0</v>
      </c>
      <c r="P77" s="171">
        <f t="shared" si="18"/>
        <v>0</v>
      </c>
      <c r="Q77" s="171">
        <f t="shared" si="19"/>
        <v>0</v>
      </c>
      <c r="R77" s="171">
        <f t="shared" si="20"/>
        <v>0</v>
      </c>
      <c r="S77" s="171">
        <f t="shared" si="22"/>
        <v>0</v>
      </c>
      <c r="T77" s="171">
        <f t="shared" si="22"/>
        <v>0</v>
      </c>
    </row>
    <row r="78" spans="1:20" ht="22.7" customHeight="1" x14ac:dyDescent="0.25">
      <c r="A78" s="327">
        <v>47</v>
      </c>
      <c r="B78" s="173" t="str">
        <f>IF('Proje ve Personel Bilgileri'!C63&gt;0,'Proje ve Personel Bilgileri'!C63,"")</f>
        <v/>
      </c>
      <c r="C78" s="56"/>
      <c r="D78" s="57"/>
      <c r="E78" s="57"/>
      <c r="F78" s="57"/>
      <c r="G78" s="57"/>
      <c r="H78" s="57"/>
      <c r="I78" s="57"/>
      <c r="J78" s="57"/>
      <c r="K78" s="57"/>
      <c r="L78" s="172" t="str">
        <f t="shared" si="21"/>
        <v/>
      </c>
      <c r="M78" s="169" t="str">
        <f t="shared" si="16"/>
        <v/>
      </c>
      <c r="N78" s="170">
        <f>'Proje ve Personel Bilgileri'!F63</f>
        <v>0</v>
      </c>
      <c r="O78" s="171">
        <f t="shared" si="17"/>
        <v>0</v>
      </c>
      <c r="P78" s="171">
        <f t="shared" si="18"/>
        <v>0</v>
      </c>
      <c r="Q78" s="171">
        <f t="shared" si="19"/>
        <v>0</v>
      </c>
      <c r="R78" s="171">
        <f t="shared" si="20"/>
        <v>0</v>
      </c>
      <c r="S78" s="171">
        <f t="shared" si="22"/>
        <v>0</v>
      </c>
      <c r="T78" s="171">
        <f t="shared" si="22"/>
        <v>0</v>
      </c>
    </row>
    <row r="79" spans="1:20" ht="22.7" customHeight="1" x14ac:dyDescent="0.25">
      <c r="A79" s="327">
        <v>48</v>
      </c>
      <c r="B79" s="173" t="str">
        <f>IF('Proje ve Personel Bilgileri'!C64&gt;0,'Proje ve Personel Bilgileri'!C64,"")</f>
        <v/>
      </c>
      <c r="C79" s="56"/>
      <c r="D79" s="57"/>
      <c r="E79" s="57"/>
      <c r="F79" s="57"/>
      <c r="G79" s="57"/>
      <c r="H79" s="57"/>
      <c r="I79" s="57"/>
      <c r="J79" s="57"/>
      <c r="K79" s="57"/>
      <c r="L79" s="172" t="str">
        <f t="shared" si="21"/>
        <v/>
      </c>
      <c r="M79" s="169" t="str">
        <f t="shared" si="16"/>
        <v/>
      </c>
      <c r="N79" s="170">
        <f>'Proje ve Personel Bilgileri'!F64</f>
        <v>0</v>
      </c>
      <c r="O79" s="171">
        <f t="shared" si="17"/>
        <v>0</v>
      </c>
      <c r="P79" s="171">
        <f t="shared" si="18"/>
        <v>0</v>
      </c>
      <c r="Q79" s="171">
        <f t="shared" si="19"/>
        <v>0</v>
      </c>
      <c r="R79" s="171">
        <f t="shared" si="20"/>
        <v>0</v>
      </c>
      <c r="S79" s="171">
        <f t="shared" si="22"/>
        <v>0</v>
      </c>
      <c r="T79" s="171">
        <f t="shared" si="22"/>
        <v>0</v>
      </c>
    </row>
    <row r="80" spans="1:20" ht="22.7" customHeight="1" x14ac:dyDescent="0.25">
      <c r="A80" s="327">
        <v>49</v>
      </c>
      <c r="B80" s="173" t="str">
        <f>IF('Proje ve Personel Bilgileri'!C65&gt;0,'Proje ve Personel Bilgileri'!C65,"")</f>
        <v/>
      </c>
      <c r="C80" s="56"/>
      <c r="D80" s="57"/>
      <c r="E80" s="57"/>
      <c r="F80" s="57"/>
      <c r="G80" s="57"/>
      <c r="H80" s="57"/>
      <c r="I80" s="57"/>
      <c r="J80" s="57"/>
      <c r="K80" s="57"/>
      <c r="L80" s="172" t="str">
        <f t="shared" si="21"/>
        <v/>
      </c>
      <c r="M80" s="169" t="str">
        <f t="shared" si="16"/>
        <v/>
      </c>
      <c r="N80" s="170">
        <f>'Proje ve Personel Bilgileri'!F65</f>
        <v>0</v>
      </c>
      <c r="O80" s="171">
        <f t="shared" si="17"/>
        <v>0</v>
      </c>
      <c r="P80" s="171">
        <f t="shared" si="18"/>
        <v>0</v>
      </c>
      <c r="Q80" s="171">
        <f t="shared" si="19"/>
        <v>0</v>
      </c>
      <c r="R80" s="171">
        <f t="shared" si="20"/>
        <v>0</v>
      </c>
      <c r="S80" s="171">
        <f t="shared" si="22"/>
        <v>0</v>
      </c>
      <c r="T80" s="171">
        <f t="shared" si="22"/>
        <v>0</v>
      </c>
    </row>
    <row r="81" spans="1:21" ht="22.7" customHeight="1" x14ac:dyDescent="0.25">
      <c r="A81" s="327">
        <v>50</v>
      </c>
      <c r="B81" s="173" t="str">
        <f>IF('Proje ve Personel Bilgileri'!C66&gt;0,'Proje ve Personel Bilgileri'!C66,"")</f>
        <v/>
      </c>
      <c r="C81" s="56"/>
      <c r="D81" s="57"/>
      <c r="E81" s="57"/>
      <c r="F81" s="57"/>
      <c r="G81" s="57"/>
      <c r="H81" s="57"/>
      <c r="I81" s="57"/>
      <c r="J81" s="57"/>
      <c r="K81" s="57"/>
      <c r="L81" s="172" t="str">
        <f t="shared" si="21"/>
        <v/>
      </c>
      <c r="M81" s="169" t="str">
        <f t="shared" si="16"/>
        <v/>
      </c>
      <c r="N81" s="170">
        <f>'Proje ve Personel Bilgileri'!F66</f>
        <v>0</v>
      </c>
      <c r="O81" s="171">
        <f t="shared" si="17"/>
        <v>0</v>
      </c>
      <c r="P81" s="171">
        <f t="shared" si="18"/>
        <v>0</v>
      </c>
      <c r="Q81" s="171">
        <f t="shared" si="19"/>
        <v>0</v>
      </c>
      <c r="R81" s="171">
        <f t="shared" si="20"/>
        <v>0</v>
      </c>
      <c r="S81" s="171">
        <f t="shared" si="22"/>
        <v>0</v>
      </c>
      <c r="T81" s="171">
        <f t="shared" si="22"/>
        <v>0</v>
      </c>
    </row>
    <row r="82" spans="1:21" ht="22.7" customHeight="1" x14ac:dyDescent="0.25">
      <c r="A82" s="327">
        <v>51</v>
      </c>
      <c r="B82" s="173" t="str">
        <f>IF('Proje ve Personel Bilgileri'!C67&gt;0,'Proje ve Personel Bilgileri'!C67,"")</f>
        <v/>
      </c>
      <c r="C82" s="56"/>
      <c r="D82" s="57"/>
      <c r="E82" s="57"/>
      <c r="F82" s="57"/>
      <c r="G82" s="57"/>
      <c r="H82" s="57"/>
      <c r="I82" s="57"/>
      <c r="J82" s="57"/>
      <c r="K82" s="57"/>
      <c r="L82" s="172" t="str">
        <f t="shared" si="21"/>
        <v/>
      </c>
      <c r="M82" s="169" t="str">
        <f t="shared" si="16"/>
        <v/>
      </c>
      <c r="N82" s="170">
        <f>'Proje ve Personel Bilgileri'!F67</f>
        <v>0</v>
      </c>
      <c r="O82" s="171">
        <f t="shared" si="17"/>
        <v>0</v>
      </c>
      <c r="P82" s="171">
        <f t="shared" si="18"/>
        <v>0</v>
      </c>
      <c r="Q82" s="171">
        <f t="shared" si="19"/>
        <v>0</v>
      </c>
      <c r="R82" s="171">
        <f t="shared" si="20"/>
        <v>0</v>
      </c>
      <c r="S82" s="171">
        <f t="shared" si="22"/>
        <v>0</v>
      </c>
      <c r="T82" s="171">
        <f t="shared" si="22"/>
        <v>0</v>
      </c>
    </row>
    <row r="83" spans="1:21" ht="22.7" customHeight="1" x14ac:dyDescent="0.25">
      <c r="A83" s="327">
        <v>52</v>
      </c>
      <c r="B83" s="173" t="str">
        <f>IF('Proje ve Personel Bilgileri'!C68&gt;0,'Proje ve Personel Bilgileri'!C68,"")</f>
        <v/>
      </c>
      <c r="C83" s="56"/>
      <c r="D83" s="57"/>
      <c r="E83" s="57"/>
      <c r="F83" s="57"/>
      <c r="G83" s="57"/>
      <c r="H83" s="57"/>
      <c r="I83" s="57"/>
      <c r="J83" s="57"/>
      <c r="K83" s="57"/>
      <c r="L83" s="172" t="str">
        <f t="shared" si="21"/>
        <v/>
      </c>
      <c r="M83" s="169" t="str">
        <f t="shared" si="16"/>
        <v/>
      </c>
      <c r="N83" s="170">
        <f>'Proje ve Personel Bilgileri'!F68</f>
        <v>0</v>
      </c>
      <c r="O83" s="171">
        <f t="shared" si="17"/>
        <v>0</v>
      </c>
      <c r="P83" s="171">
        <f t="shared" si="18"/>
        <v>0</v>
      </c>
      <c r="Q83" s="171">
        <f t="shared" si="19"/>
        <v>0</v>
      </c>
      <c r="R83" s="171">
        <f t="shared" si="20"/>
        <v>0</v>
      </c>
      <c r="S83" s="171">
        <f t="shared" si="22"/>
        <v>0</v>
      </c>
      <c r="T83" s="171">
        <f t="shared" si="22"/>
        <v>0</v>
      </c>
    </row>
    <row r="84" spans="1:21" ht="22.7" customHeight="1" x14ac:dyDescent="0.25">
      <c r="A84" s="327">
        <v>53</v>
      </c>
      <c r="B84" s="173" t="str">
        <f>IF('Proje ve Personel Bilgileri'!C69&gt;0,'Proje ve Personel Bilgileri'!C69,"")</f>
        <v/>
      </c>
      <c r="C84" s="56"/>
      <c r="D84" s="57"/>
      <c r="E84" s="57"/>
      <c r="F84" s="57"/>
      <c r="G84" s="57"/>
      <c r="H84" s="57"/>
      <c r="I84" s="57"/>
      <c r="J84" s="57"/>
      <c r="K84" s="57"/>
      <c r="L84" s="172" t="str">
        <f t="shared" si="21"/>
        <v/>
      </c>
      <c r="M84" s="169" t="str">
        <f t="shared" si="16"/>
        <v/>
      </c>
      <c r="N84" s="170">
        <f>'Proje ve Personel Bilgileri'!F69</f>
        <v>0</v>
      </c>
      <c r="O84" s="171">
        <f t="shared" si="17"/>
        <v>0</v>
      </c>
      <c r="P84" s="171">
        <f t="shared" si="18"/>
        <v>0</v>
      </c>
      <c r="Q84" s="171">
        <f t="shared" si="19"/>
        <v>0</v>
      </c>
      <c r="R84" s="171">
        <f t="shared" si="20"/>
        <v>0</v>
      </c>
      <c r="S84" s="171">
        <f t="shared" si="22"/>
        <v>0</v>
      </c>
      <c r="T84" s="171">
        <f t="shared" si="22"/>
        <v>0</v>
      </c>
    </row>
    <row r="85" spans="1:21" ht="22.7" customHeight="1" x14ac:dyDescent="0.25">
      <c r="A85" s="327">
        <v>54</v>
      </c>
      <c r="B85" s="173" t="str">
        <f>IF('Proje ve Personel Bilgileri'!C70&gt;0,'Proje ve Personel Bilgileri'!C70,"")</f>
        <v/>
      </c>
      <c r="C85" s="56"/>
      <c r="D85" s="57"/>
      <c r="E85" s="57"/>
      <c r="F85" s="57"/>
      <c r="G85" s="57"/>
      <c r="H85" s="57"/>
      <c r="I85" s="57"/>
      <c r="J85" s="57"/>
      <c r="K85" s="57"/>
      <c r="L85" s="172" t="str">
        <f t="shared" si="21"/>
        <v/>
      </c>
      <c r="M85" s="169" t="str">
        <f t="shared" si="16"/>
        <v/>
      </c>
      <c r="N85" s="170">
        <f>'Proje ve Personel Bilgileri'!F70</f>
        <v>0</v>
      </c>
      <c r="O85" s="171">
        <f t="shared" si="17"/>
        <v>0</v>
      </c>
      <c r="P85" s="171">
        <f t="shared" si="18"/>
        <v>0</v>
      </c>
      <c r="Q85" s="171">
        <f t="shared" si="19"/>
        <v>0</v>
      </c>
      <c r="R85" s="171">
        <f t="shared" si="20"/>
        <v>0</v>
      </c>
      <c r="S85" s="171">
        <f t="shared" si="22"/>
        <v>0</v>
      </c>
      <c r="T85" s="171">
        <f t="shared" si="22"/>
        <v>0</v>
      </c>
    </row>
    <row r="86" spans="1:21" ht="22.7" customHeight="1" x14ac:dyDescent="0.25">
      <c r="A86" s="327">
        <v>55</v>
      </c>
      <c r="B86" s="173" t="str">
        <f>IF('Proje ve Personel Bilgileri'!C71&gt;0,'Proje ve Personel Bilgileri'!C71,"")</f>
        <v/>
      </c>
      <c r="C86" s="56"/>
      <c r="D86" s="57"/>
      <c r="E86" s="57"/>
      <c r="F86" s="57"/>
      <c r="G86" s="57"/>
      <c r="H86" s="57"/>
      <c r="I86" s="57"/>
      <c r="J86" s="57"/>
      <c r="K86" s="57"/>
      <c r="L86" s="172" t="str">
        <f t="shared" si="21"/>
        <v/>
      </c>
      <c r="M86" s="169" t="str">
        <f t="shared" si="16"/>
        <v/>
      </c>
      <c r="N86" s="170">
        <f>'Proje ve Personel Bilgileri'!F71</f>
        <v>0</v>
      </c>
      <c r="O86" s="171">
        <f t="shared" si="17"/>
        <v>0</v>
      </c>
      <c r="P86" s="171">
        <f t="shared" si="18"/>
        <v>0</v>
      </c>
      <c r="Q86" s="171">
        <f t="shared" si="19"/>
        <v>0</v>
      </c>
      <c r="R86" s="171">
        <f t="shared" si="20"/>
        <v>0</v>
      </c>
      <c r="S86" s="171">
        <f t="shared" si="22"/>
        <v>0</v>
      </c>
      <c r="T86" s="171">
        <f t="shared" si="22"/>
        <v>0</v>
      </c>
    </row>
    <row r="87" spans="1:21" ht="22.7" customHeight="1" x14ac:dyDescent="0.25">
      <c r="A87" s="327">
        <v>56</v>
      </c>
      <c r="B87" s="173" t="str">
        <f>IF('Proje ve Personel Bilgileri'!C72&gt;0,'Proje ve Personel Bilgileri'!C72,"")</f>
        <v/>
      </c>
      <c r="C87" s="56"/>
      <c r="D87" s="57"/>
      <c r="E87" s="57"/>
      <c r="F87" s="57"/>
      <c r="G87" s="57"/>
      <c r="H87" s="57"/>
      <c r="I87" s="57"/>
      <c r="J87" s="57"/>
      <c r="K87" s="57"/>
      <c r="L87" s="172" t="str">
        <f t="shared" si="21"/>
        <v/>
      </c>
      <c r="M87" s="169" t="str">
        <f t="shared" si="16"/>
        <v/>
      </c>
      <c r="N87" s="170">
        <f>'Proje ve Personel Bilgileri'!F72</f>
        <v>0</v>
      </c>
      <c r="O87" s="171">
        <f t="shared" si="17"/>
        <v>0</v>
      </c>
      <c r="P87" s="171">
        <f t="shared" si="18"/>
        <v>0</v>
      </c>
      <c r="Q87" s="171">
        <f t="shared" si="19"/>
        <v>0</v>
      </c>
      <c r="R87" s="171">
        <f t="shared" si="20"/>
        <v>0</v>
      </c>
      <c r="S87" s="171">
        <f t="shared" si="22"/>
        <v>0</v>
      </c>
      <c r="T87" s="171">
        <f t="shared" si="22"/>
        <v>0</v>
      </c>
    </row>
    <row r="88" spans="1:21" ht="22.7" customHeight="1" x14ac:dyDescent="0.25">
      <c r="A88" s="327">
        <v>57</v>
      </c>
      <c r="B88" s="173" t="str">
        <f>IF('Proje ve Personel Bilgileri'!C73&gt;0,'Proje ve Personel Bilgileri'!C73,"")</f>
        <v/>
      </c>
      <c r="C88" s="56"/>
      <c r="D88" s="57"/>
      <c r="E88" s="57"/>
      <c r="F88" s="57"/>
      <c r="G88" s="57"/>
      <c r="H88" s="57"/>
      <c r="I88" s="57"/>
      <c r="J88" s="57"/>
      <c r="K88" s="57"/>
      <c r="L88" s="172" t="str">
        <f t="shared" si="21"/>
        <v/>
      </c>
      <c r="M88" s="169" t="str">
        <f t="shared" si="16"/>
        <v/>
      </c>
      <c r="N88" s="170">
        <f>'Proje ve Personel Bilgileri'!F73</f>
        <v>0</v>
      </c>
      <c r="O88" s="171">
        <f t="shared" si="17"/>
        <v>0</v>
      </c>
      <c r="P88" s="171">
        <f t="shared" si="18"/>
        <v>0</v>
      </c>
      <c r="Q88" s="171">
        <f t="shared" si="19"/>
        <v>0</v>
      </c>
      <c r="R88" s="171">
        <f t="shared" si="20"/>
        <v>0</v>
      </c>
      <c r="S88" s="171">
        <f t="shared" si="22"/>
        <v>0</v>
      </c>
      <c r="T88" s="171">
        <f t="shared" si="22"/>
        <v>0</v>
      </c>
    </row>
    <row r="89" spans="1:21" ht="22.7" customHeight="1" x14ac:dyDescent="0.25">
      <c r="A89" s="327">
        <v>58</v>
      </c>
      <c r="B89" s="173" t="str">
        <f>IF('Proje ve Personel Bilgileri'!C74&gt;0,'Proje ve Personel Bilgileri'!C74,"")</f>
        <v/>
      </c>
      <c r="C89" s="56"/>
      <c r="D89" s="57"/>
      <c r="E89" s="57"/>
      <c r="F89" s="57"/>
      <c r="G89" s="57"/>
      <c r="H89" s="57"/>
      <c r="I89" s="57"/>
      <c r="J89" s="57"/>
      <c r="K89" s="57"/>
      <c r="L89" s="172" t="str">
        <f t="shared" si="21"/>
        <v/>
      </c>
      <c r="M89" s="169" t="str">
        <f t="shared" si="16"/>
        <v/>
      </c>
      <c r="N89" s="170">
        <f>'Proje ve Personel Bilgileri'!F74</f>
        <v>0</v>
      </c>
      <c r="O89" s="171">
        <f t="shared" si="17"/>
        <v>0</v>
      </c>
      <c r="P89" s="171">
        <f t="shared" si="18"/>
        <v>0</v>
      </c>
      <c r="Q89" s="171">
        <f t="shared" si="19"/>
        <v>0</v>
      </c>
      <c r="R89" s="171">
        <f t="shared" si="20"/>
        <v>0</v>
      </c>
      <c r="S89" s="171">
        <f t="shared" si="22"/>
        <v>0</v>
      </c>
      <c r="T89" s="171">
        <f t="shared" si="22"/>
        <v>0</v>
      </c>
    </row>
    <row r="90" spans="1:21" ht="22.7" customHeight="1" x14ac:dyDescent="0.25">
      <c r="A90" s="327">
        <v>59</v>
      </c>
      <c r="B90" s="173" t="str">
        <f>IF('Proje ve Personel Bilgileri'!C75&gt;0,'Proje ve Personel Bilgileri'!C75,"")</f>
        <v/>
      </c>
      <c r="C90" s="56"/>
      <c r="D90" s="57"/>
      <c r="E90" s="57"/>
      <c r="F90" s="57"/>
      <c r="G90" s="57"/>
      <c r="H90" s="57"/>
      <c r="I90" s="57"/>
      <c r="J90" s="57"/>
      <c r="K90" s="57"/>
      <c r="L90" s="172" t="str">
        <f t="shared" si="21"/>
        <v/>
      </c>
      <c r="M90" s="169" t="str">
        <f t="shared" si="16"/>
        <v/>
      </c>
      <c r="N90" s="170">
        <f>'Proje ve Personel Bilgileri'!F75</f>
        <v>0</v>
      </c>
      <c r="O90" s="171">
        <f t="shared" si="17"/>
        <v>0</v>
      </c>
      <c r="P90" s="171">
        <f t="shared" si="18"/>
        <v>0</v>
      </c>
      <c r="Q90" s="171">
        <f t="shared" si="19"/>
        <v>0</v>
      </c>
      <c r="R90" s="171">
        <f t="shared" si="20"/>
        <v>0</v>
      </c>
      <c r="S90" s="171">
        <f t="shared" si="22"/>
        <v>0</v>
      </c>
      <c r="T90" s="171">
        <f t="shared" si="22"/>
        <v>0</v>
      </c>
    </row>
    <row r="91" spans="1:21" ht="22.7" customHeight="1" thickBot="1" x14ac:dyDescent="0.3">
      <c r="A91" s="328">
        <v>60</v>
      </c>
      <c r="B91" s="174" t="str">
        <f>IF('Proje ve Personel Bilgileri'!C76&gt;0,'Proje ve Personel Bilgileri'!C76,"")</f>
        <v/>
      </c>
      <c r="C91" s="58"/>
      <c r="D91" s="59"/>
      <c r="E91" s="59"/>
      <c r="F91" s="59"/>
      <c r="G91" s="59"/>
      <c r="H91" s="59"/>
      <c r="I91" s="59"/>
      <c r="J91" s="59"/>
      <c r="K91" s="59"/>
      <c r="L91" s="175" t="str">
        <f t="shared" si="21"/>
        <v/>
      </c>
      <c r="M91" s="169" t="str">
        <f t="shared" si="16"/>
        <v/>
      </c>
      <c r="N91" s="170">
        <f>'Proje ve Personel Bilgileri'!F76</f>
        <v>0</v>
      </c>
      <c r="O91" s="171">
        <f t="shared" si="17"/>
        <v>0</v>
      </c>
      <c r="P91" s="171">
        <f t="shared" si="18"/>
        <v>0</v>
      </c>
      <c r="Q91" s="171">
        <f t="shared" si="19"/>
        <v>0</v>
      </c>
      <c r="R91" s="171">
        <f t="shared" si="20"/>
        <v>0</v>
      </c>
      <c r="S91" s="171">
        <f t="shared" si="22"/>
        <v>0</v>
      </c>
      <c r="T91" s="171">
        <f t="shared" si="22"/>
        <v>0</v>
      </c>
      <c r="U91" s="143">
        <f>IF(COUNTA(C72:K91)&gt;0,1,0)</f>
        <v>0</v>
      </c>
    </row>
    <row r="92" spans="1:21" s="75" customFormat="1" ht="29.25" customHeight="1" thickBot="1" x14ac:dyDescent="0.3">
      <c r="A92" s="472" t="s">
        <v>35</v>
      </c>
      <c r="B92" s="473"/>
      <c r="C92" s="176" t="str">
        <f t="shared" ref="C92:J92" si="23">IF($L$92&gt;0,SUM(C72:C91),"")</f>
        <v/>
      </c>
      <c r="D92" s="177" t="str">
        <f t="shared" si="23"/>
        <v/>
      </c>
      <c r="E92" s="177" t="str">
        <f t="shared" si="23"/>
        <v/>
      </c>
      <c r="F92" s="177" t="str">
        <f t="shared" si="23"/>
        <v/>
      </c>
      <c r="G92" s="177" t="str">
        <f t="shared" si="23"/>
        <v/>
      </c>
      <c r="H92" s="177" t="str">
        <f t="shared" si="23"/>
        <v/>
      </c>
      <c r="I92" s="177" t="str">
        <f t="shared" si="23"/>
        <v/>
      </c>
      <c r="J92" s="177" t="str">
        <f t="shared" si="23"/>
        <v/>
      </c>
      <c r="K92" s="177" t="str">
        <f>IF($L$92&gt;0,SUM(K72:K91),"")</f>
        <v/>
      </c>
      <c r="L92" s="178">
        <f>SUM(L72:L91)+L60</f>
        <v>0</v>
      </c>
      <c r="M92" s="4"/>
      <c r="N92" s="72"/>
      <c r="O92" s="73"/>
      <c r="P92" s="74"/>
      <c r="Q92" s="72"/>
      <c r="R92" s="72"/>
      <c r="S92" s="72"/>
      <c r="T92" s="72"/>
    </row>
    <row r="93" spans="1:21" x14ac:dyDescent="0.25">
      <c r="A93" s="329" t="s">
        <v>152</v>
      </c>
      <c r="B93" s="60"/>
      <c r="C93" s="60"/>
      <c r="D93" s="60"/>
      <c r="E93" s="60"/>
      <c r="F93" s="60"/>
      <c r="G93" s="60"/>
      <c r="H93" s="60"/>
      <c r="I93" s="60"/>
      <c r="J93" s="60"/>
      <c r="K93" s="60"/>
      <c r="L93" s="60"/>
      <c r="S93" s="94"/>
      <c r="T93" s="94"/>
    </row>
    <row r="95" spans="1:21" ht="19.5" x14ac:dyDescent="0.3">
      <c r="A95" s="330" t="s">
        <v>32</v>
      </c>
      <c r="B95" s="331">
        <f ca="1">imzatarihi</f>
        <v>46091</v>
      </c>
      <c r="C95" s="468" t="s">
        <v>33</v>
      </c>
      <c r="D95" s="468"/>
      <c r="E95" s="330" t="s">
        <v>159</v>
      </c>
      <c r="F95" s="332" t="str">
        <f>IF(kurulusyetkilisi&gt;0,kurulusyetkilisi,"")</f>
        <v/>
      </c>
      <c r="G95" s="230"/>
      <c r="H95" s="229"/>
      <c r="I95" s="229"/>
      <c r="J95" s="229"/>
    </row>
    <row r="96" spans="1:21" ht="19.5" x14ac:dyDescent="0.3">
      <c r="A96" s="232"/>
      <c r="B96" s="232"/>
      <c r="C96" s="468" t="s">
        <v>34</v>
      </c>
      <c r="D96" s="468"/>
      <c r="E96" s="469"/>
      <c r="F96" s="469"/>
      <c r="G96" s="469"/>
      <c r="H96" s="61"/>
      <c r="I96" s="61"/>
      <c r="J96" s="61"/>
    </row>
    <row r="97" spans="1:20" ht="15.75" x14ac:dyDescent="0.25">
      <c r="A97" s="470" t="s">
        <v>22</v>
      </c>
      <c r="B97" s="470"/>
      <c r="C97" s="470"/>
      <c r="D97" s="470"/>
      <c r="E97" s="470"/>
      <c r="F97" s="470"/>
      <c r="G97" s="470"/>
      <c r="H97" s="470"/>
      <c r="I97" s="470"/>
      <c r="J97" s="470"/>
      <c r="K97" s="470"/>
      <c r="L97" s="470"/>
      <c r="M97" s="93"/>
      <c r="N97" s="77"/>
      <c r="O97" s="184"/>
    </row>
    <row r="98" spans="1:20" x14ac:dyDescent="0.25">
      <c r="A98" s="474" t="str">
        <f>IF(YilDonem&lt;&gt;"",CONCATENATE(YilDonem," dönemi"),"")</f>
        <v/>
      </c>
      <c r="B98" s="474"/>
      <c r="C98" s="474"/>
      <c r="D98" s="474"/>
      <c r="E98" s="474"/>
      <c r="F98" s="474"/>
      <c r="G98" s="474"/>
      <c r="H98" s="474"/>
      <c r="I98" s="474"/>
      <c r="J98" s="474"/>
      <c r="K98" s="474"/>
      <c r="L98" s="474"/>
    </row>
    <row r="99" spans="1:20" ht="15.75" thickBot="1" x14ac:dyDescent="0.3">
      <c r="B99" s="52"/>
      <c r="C99" s="52"/>
      <c r="D99" s="52"/>
      <c r="E99" s="488" t="str">
        <f>IF(YilDonem&lt;&gt;"",CONCATENATE(IF(Dönem=1,"MAYIS",IF(Dönem=2,"KASIM","")),"  ayına aittir."),"")</f>
        <v/>
      </c>
      <c r="F99" s="488"/>
      <c r="G99" s="488"/>
      <c r="H99" s="488"/>
      <c r="I99" s="52"/>
      <c r="J99" s="52"/>
      <c r="K99" s="52"/>
      <c r="L99" s="320" t="s">
        <v>30</v>
      </c>
    </row>
    <row r="100" spans="1:20" ht="31.7" customHeight="1" thickBot="1" x14ac:dyDescent="0.3">
      <c r="A100" s="324" t="s">
        <v>167</v>
      </c>
      <c r="B100" s="475" t="str">
        <f>IF(ProjeNo&gt;0,ProjeNo,"")</f>
        <v/>
      </c>
      <c r="C100" s="476"/>
      <c r="D100" s="476"/>
      <c r="E100" s="476"/>
      <c r="F100" s="476"/>
      <c r="G100" s="476"/>
      <c r="H100" s="476"/>
      <c r="I100" s="476"/>
      <c r="J100" s="476"/>
      <c r="K100" s="476"/>
      <c r="L100" s="477"/>
    </row>
    <row r="101" spans="1:20" ht="31.7" customHeight="1" thickBot="1" x14ac:dyDescent="0.3">
      <c r="A101" s="325" t="s">
        <v>168</v>
      </c>
      <c r="B101" s="478" t="str">
        <f>IF(ProjeAdi&gt;0,ProjeAdi,"")</f>
        <v/>
      </c>
      <c r="C101" s="479"/>
      <c r="D101" s="479"/>
      <c r="E101" s="479"/>
      <c r="F101" s="479"/>
      <c r="G101" s="479"/>
      <c r="H101" s="479"/>
      <c r="I101" s="479"/>
      <c r="J101" s="479"/>
      <c r="K101" s="479"/>
      <c r="L101" s="480"/>
    </row>
    <row r="102" spans="1:20" ht="31.7" customHeight="1" thickBot="1" x14ac:dyDescent="0.3">
      <c r="A102" s="481" t="s">
        <v>3</v>
      </c>
      <c r="B102" s="481" t="s">
        <v>4</v>
      </c>
      <c r="C102" s="481" t="s">
        <v>23</v>
      </c>
      <c r="D102" s="481" t="s">
        <v>125</v>
      </c>
      <c r="E102" s="481" t="s">
        <v>24</v>
      </c>
      <c r="F102" s="481" t="s">
        <v>27</v>
      </c>
      <c r="G102" s="483" t="s">
        <v>25</v>
      </c>
      <c r="H102" s="485" t="s">
        <v>151</v>
      </c>
      <c r="I102" s="486"/>
      <c r="J102" s="486"/>
      <c r="K102" s="487"/>
      <c r="L102" s="481" t="s">
        <v>26</v>
      </c>
      <c r="O102" s="471" t="s">
        <v>31</v>
      </c>
      <c r="P102" s="471"/>
      <c r="Q102" s="471" t="s">
        <v>37</v>
      </c>
      <c r="R102" s="471"/>
      <c r="S102" s="471" t="s">
        <v>38</v>
      </c>
      <c r="T102" s="471"/>
    </row>
    <row r="103" spans="1:20" s="95" customFormat="1" ht="90.75" thickBot="1" x14ac:dyDescent="0.3">
      <c r="A103" s="482"/>
      <c r="B103" s="482"/>
      <c r="C103" s="482"/>
      <c r="D103" s="482"/>
      <c r="E103" s="482"/>
      <c r="F103" s="482"/>
      <c r="G103" s="484"/>
      <c r="H103" s="321" t="s">
        <v>122</v>
      </c>
      <c r="I103" s="321" t="s">
        <v>153</v>
      </c>
      <c r="J103" s="321" t="s">
        <v>161</v>
      </c>
      <c r="K103" s="321" t="s">
        <v>162</v>
      </c>
      <c r="L103" s="482"/>
      <c r="M103" s="3"/>
      <c r="N103" s="322" t="s">
        <v>6</v>
      </c>
      <c r="O103" s="323" t="s">
        <v>28</v>
      </c>
      <c r="P103" s="323" t="s">
        <v>29</v>
      </c>
      <c r="Q103" s="323" t="s">
        <v>36</v>
      </c>
      <c r="R103" s="323" t="s">
        <v>25</v>
      </c>
      <c r="S103" s="323" t="s">
        <v>36</v>
      </c>
      <c r="T103" s="323" t="s">
        <v>29</v>
      </c>
    </row>
    <row r="104" spans="1:20" ht="22.7" customHeight="1" x14ac:dyDescent="0.25">
      <c r="A104" s="326">
        <v>61</v>
      </c>
      <c r="B104" s="179" t="str">
        <f>IF('Proje ve Personel Bilgileri'!C77&gt;0,'Proje ve Personel Bilgileri'!C77,"")</f>
        <v/>
      </c>
      <c r="C104" s="53"/>
      <c r="D104" s="54"/>
      <c r="E104" s="54"/>
      <c r="F104" s="54"/>
      <c r="G104" s="54"/>
      <c r="H104" s="54"/>
      <c r="I104" s="54"/>
      <c r="J104" s="54"/>
      <c r="K104" s="54"/>
      <c r="L104" s="168" t="str">
        <f>IF(B104&lt;&gt;"",IF(OR(F104&gt;S104,G104&gt;T104),0,D104+E104+F104+G104-H104-I104-J104-K104),"")</f>
        <v/>
      </c>
      <c r="M104" s="169" t="str">
        <f t="shared" ref="M104:M123" si="24">IF(OR(F104&gt;S104,G104&gt;T104),"Toplam maliyetin hesaplanabilmesi için SGK işveren payı ve işsizlik sigortası işveren payının tavan değerleri aşmaması gerekmektedir.","")</f>
        <v/>
      </c>
      <c r="N104" s="170">
        <f>'Proje ve Personel Bilgileri'!F77</f>
        <v>0</v>
      </c>
      <c r="O104" s="171">
        <f t="shared" ref="O104:O123" si="25">IFERROR(IF(N104="EVET",VLOOKUP(YilDonem,SGKTAVAN,2,0)*0.2475,VLOOKUP(YilDonem,SGKTAVAN,2,0)*0.2175),0)</f>
        <v>0</v>
      </c>
      <c r="P104" s="171">
        <f t="shared" ref="P104:P123" si="26">IFERROR(IF(N104="EVET",0,VLOOKUP(YilDonem,SGKTAVAN,2,0)*0.02),0)</f>
        <v>0</v>
      </c>
      <c r="Q104" s="171">
        <f t="shared" ref="Q104:Q123" si="27">IF(N104="EVET",(D104+E104)*0.2475,(D104+E104)*0.2175)</f>
        <v>0</v>
      </c>
      <c r="R104" s="171">
        <f t="shared" ref="R104:R123" si="28">IF(N104="EVET",0,(D104+E104)*0.02)</f>
        <v>0</v>
      </c>
      <c r="S104" s="171">
        <f>IF(ISERROR(ROUNDUP(MIN(O104,Q104),0)),0,ROUNDUP(MIN(O104,Q104),0))</f>
        <v>0</v>
      </c>
      <c r="T104" s="171">
        <f>IF(ISERROR(ROUNDUP(MIN(P104,R104),0)),0,ROUNDUP(MIN(P104,R104),0))</f>
        <v>0</v>
      </c>
    </row>
    <row r="105" spans="1:20" ht="22.7" customHeight="1" x14ac:dyDescent="0.25">
      <c r="A105" s="327">
        <v>62</v>
      </c>
      <c r="B105" s="173" t="str">
        <f>IF('Proje ve Personel Bilgileri'!C78&gt;0,'Proje ve Personel Bilgileri'!C78,"")</f>
        <v/>
      </c>
      <c r="C105" s="56"/>
      <c r="D105" s="57"/>
      <c r="E105" s="57"/>
      <c r="F105" s="57"/>
      <c r="G105" s="57"/>
      <c r="H105" s="57"/>
      <c r="I105" s="57"/>
      <c r="J105" s="57"/>
      <c r="K105" s="57"/>
      <c r="L105" s="172" t="str">
        <f t="shared" ref="L105:L123" si="29">IF(B105&lt;&gt;"",IF(OR(F105&gt;S105,G105&gt;T105),0,D105+E105+F105+G105-H105-I105-J105-K105),"")</f>
        <v/>
      </c>
      <c r="M105" s="169" t="str">
        <f t="shared" si="24"/>
        <v/>
      </c>
      <c r="N105" s="170">
        <f>'Proje ve Personel Bilgileri'!F78</f>
        <v>0</v>
      </c>
      <c r="O105" s="171">
        <f t="shared" si="25"/>
        <v>0</v>
      </c>
      <c r="P105" s="171">
        <f t="shared" si="26"/>
        <v>0</v>
      </c>
      <c r="Q105" s="171">
        <f t="shared" si="27"/>
        <v>0</v>
      </c>
      <c r="R105" s="171">
        <f t="shared" si="28"/>
        <v>0</v>
      </c>
      <c r="S105" s="171">
        <f t="shared" ref="S105:T123" si="30">IF(ISERROR(ROUNDUP(MIN(O105,Q105),0)),0,ROUNDUP(MIN(O105,Q105),0))</f>
        <v>0</v>
      </c>
      <c r="T105" s="171">
        <f t="shared" si="30"/>
        <v>0</v>
      </c>
    </row>
    <row r="106" spans="1:20" ht="22.7" customHeight="1" x14ac:dyDescent="0.25">
      <c r="A106" s="327">
        <v>63</v>
      </c>
      <c r="B106" s="173" t="str">
        <f>IF('Proje ve Personel Bilgileri'!C79&gt;0,'Proje ve Personel Bilgileri'!C79,"")</f>
        <v/>
      </c>
      <c r="C106" s="56"/>
      <c r="D106" s="57"/>
      <c r="E106" s="57"/>
      <c r="F106" s="57"/>
      <c r="G106" s="57"/>
      <c r="H106" s="57"/>
      <c r="I106" s="57"/>
      <c r="J106" s="57"/>
      <c r="K106" s="57"/>
      <c r="L106" s="172" t="str">
        <f t="shared" si="29"/>
        <v/>
      </c>
      <c r="M106" s="169" t="str">
        <f t="shared" si="24"/>
        <v/>
      </c>
      <c r="N106" s="170">
        <f>'Proje ve Personel Bilgileri'!F79</f>
        <v>0</v>
      </c>
      <c r="O106" s="171">
        <f t="shared" si="25"/>
        <v>0</v>
      </c>
      <c r="P106" s="171">
        <f t="shared" si="26"/>
        <v>0</v>
      </c>
      <c r="Q106" s="171">
        <f t="shared" si="27"/>
        <v>0</v>
      </c>
      <c r="R106" s="171">
        <f t="shared" si="28"/>
        <v>0</v>
      </c>
      <c r="S106" s="171">
        <f t="shared" si="30"/>
        <v>0</v>
      </c>
      <c r="T106" s="171">
        <f t="shared" si="30"/>
        <v>0</v>
      </c>
    </row>
    <row r="107" spans="1:20" ht="22.7" customHeight="1" x14ac:dyDescent="0.25">
      <c r="A107" s="327">
        <v>64</v>
      </c>
      <c r="B107" s="173" t="str">
        <f>IF('Proje ve Personel Bilgileri'!C80&gt;0,'Proje ve Personel Bilgileri'!C80,"")</f>
        <v/>
      </c>
      <c r="C107" s="56"/>
      <c r="D107" s="57"/>
      <c r="E107" s="57"/>
      <c r="F107" s="57"/>
      <c r="G107" s="57"/>
      <c r="H107" s="57"/>
      <c r="I107" s="57"/>
      <c r="J107" s="57"/>
      <c r="K107" s="57"/>
      <c r="L107" s="172" t="str">
        <f t="shared" si="29"/>
        <v/>
      </c>
      <c r="M107" s="169" t="str">
        <f t="shared" si="24"/>
        <v/>
      </c>
      <c r="N107" s="170">
        <f>'Proje ve Personel Bilgileri'!F80</f>
        <v>0</v>
      </c>
      <c r="O107" s="171">
        <f t="shared" si="25"/>
        <v>0</v>
      </c>
      <c r="P107" s="171">
        <f t="shared" si="26"/>
        <v>0</v>
      </c>
      <c r="Q107" s="171">
        <f t="shared" si="27"/>
        <v>0</v>
      </c>
      <c r="R107" s="171">
        <f t="shared" si="28"/>
        <v>0</v>
      </c>
      <c r="S107" s="171">
        <f t="shared" si="30"/>
        <v>0</v>
      </c>
      <c r="T107" s="171">
        <f t="shared" si="30"/>
        <v>0</v>
      </c>
    </row>
    <row r="108" spans="1:20" ht="22.7" customHeight="1" x14ac:dyDescent="0.25">
      <c r="A108" s="327">
        <v>65</v>
      </c>
      <c r="B108" s="173" t="str">
        <f>IF('Proje ve Personel Bilgileri'!C81&gt;0,'Proje ve Personel Bilgileri'!C81,"")</f>
        <v/>
      </c>
      <c r="C108" s="56"/>
      <c r="D108" s="57"/>
      <c r="E108" s="57"/>
      <c r="F108" s="57"/>
      <c r="G108" s="57"/>
      <c r="H108" s="57"/>
      <c r="I108" s="57"/>
      <c r="J108" s="57"/>
      <c r="K108" s="57"/>
      <c r="L108" s="172" t="str">
        <f t="shared" si="29"/>
        <v/>
      </c>
      <c r="M108" s="169" t="str">
        <f t="shared" si="24"/>
        <v/>
      </c>
      <c r="N108" s="170">
        <f>'Proje ve Personel Bilgileri'!F81</f>
        <v>0</v>
      </c>
      <c r="O108" s="171">
        <f t="shared" si="25"/>
        <v>0</v>
      </c>
      <c r="P108" s="171">
        <f t="shared" si="26"/>
        <v>0</v>
      </c>
      <c r="Q108" s="171">
        <f t="shared" si="27"/>
        <v>0</v>
      </c>
      <c r="R108" s="171">
        <f t="shared" si="28"/>
        <v>0</v>
      </c>
      <c r="S108" s="171">
        <f t="shared" si="30"/>
        <v>0</v>
      </c>
      <c r="T108" s="171">
        <f t="shared" si="30"/>
        <v>0</v>
      </c>
    </row>
    <row r="109" spans="1:20" ht="22.7" customHeight="1" x14ac:dyDescent="0.25">
      <c r="A109" s="327">
        <v>66</v>
      </c>
      <c r="B109" s="173" t="str">
        <f>IF('Proje ve Personel Bilgileri'!C82&gt;0,'Proje ve Personel Bilgileri'!C82,"")</f>
        <v/>
      </c>
      <c r="C109" s="56"/>
      <c r="D109" s="57"/>
      <c r="E109" s="57"/>
      <c r="F109" s="57"/>
      <c r="G109" s="57"/>
      <c r="H109" s="57"/>
      <c r="I109" s="57"/>
      <c r="J109" s="57"/>
      <c r="K109" s="57"/>
      <c r="L109" s="172" t="str">
        <f t="shared" si="29"/>
        <v/>
      </c>
      <c r="M109" s="169" t="str">
        <f t="shared" si="24"/>
        <v/>
      </c>
      <c r="N109" s="170">
        <f>'Proje ve Personel Bilgileri'!F82</f>
        <v>0</v>
      </c>
      <c r="O109" s="171">
        <f t="shared" si="25"/>
        <v>0</v>
      </c>
      <c r="P109" s="171">
        <f t="shared" si="26"/>
        <v>0</v>
      </c>
      <c r="Q109" s="171">
        <f t="shared" si="27"/>
        <v>0</v>
      </c>
      <c r="R109" s="171">
        <f t="shared" si="28"/>
        <v>0</v>
      </c>
      <c r="S109" s="171">
        <f t="shared" si="30"/>
        <v>0</v>
      </c>
      <c r="T109" s="171">
        <f t="shared" si="30"/>
        <v>0</v>
      </c>
    </row>
    <row r="110" spans="1:20" ht="22.7" customHeight="1" x14ac:dyDescent="0.25">
      <c r="A110" s="327">
        <v>67</v>
      </c>
      <c r="B110" s="173" t="str">
        <f>IF('Proje ve Personel Bilgileri'!C83&gt;0,'Proje ve Personel Bilgileri'!C83,"")</f>
        <v/>
      </c>
      <c r="C110" s="56"/>
      <c r="D110" s="57"/>
      <c r="E110" s="57"/>
      <c r="F110" s="57"/>
      <c r="G110" s="57"/>
      <c r="H110" s="57"/>
      <c r="I110" s="57"/>
      <c r="J110" s="57"/>
      <c r="K110" s="57"/>
      <c r="L110" s="172" t="str">
        <f t="shared" si="29"/>
        <v/>
      </c>
      <c r="M110" s="169" t="str">
        <f t="shared" si="24"/>
        <v/>
      </c>
      <c r="N110" s="170">
        <f>'Proje ve Personel Bilgileri'!F83</f>
        <v>0</v>
      </c>
      <c r="O110" s="171">
        <f t="shared" si="25"/>
        <v>0</v>
      </c>
      <c r="P110" s="171">
        <f t="shared" si="26"/>
        <v>0</v>
      </c>
      <c r="Q110" s="171">
        <f t="shared" si="27"/>
        <v>0</v>
      </c>
      <c r="R110" s="171">
        <f t="shared" si="28"/>
        <v>0</v>
      </c>
      <c r="S110" s="171">
        <f t="shared" si="30"/>
        <v>0</v>
      </c>
      <c r="T110" s="171">
        <f t="shared" si="30"/>
        <v>0</v>
      </c>
    </row>
    <row r="111" spans="1:20" ht="22.7" customHeight="1" x14ac:dyDescent="0.25">
      <c r="A111" s="327">
        <v>68</v>
      </c>
      <c r="B111" s="173" t="str">
        <f>IF('Proje ve Personel Bilgileri'!C84&gt;0,'Proje ve Personel Bilgileri'!C84,"")</f>
        <v/>
      </c>
      <c r="C111" s="56"/>
      <c r="D111" s="57"/>
      <c r="E111" s="57"/>
      <c r="F111" s="57"/>
      <c r="G111" s="57"/>
      <c r="H111" s="57"/>
      <c r="I111" s="57"/>
      <c r="J111" s="57"/>
      <c r="K111" s="57"/>
      <c r="L111" s="172" t="str">
        <f t="shared" si="29"/>
        <v/>
      </c>
      <c r="M111" s="169" t="str">
        <f t="shared" si="24"/>
        <v/>
      </c>
      <c r="N111" s="170">
        <f>'Proje ve Personel Bilgileri'!F84</f>
        <v>0</v>
      </c>
      <c r="O111" s="171">
        <f t="shared" si="25"/>
        <v>0</v>
      </c>
      <c r="P111" s="171">
        <f t="shared" si="26"/>
        <v>0</v>
      </c>
      <c r="Q111" s="171">
        <f t="shared" si="27"/>
        <v>0</v>
      </c>
      <c r="R111" s="171">
        <f t="shared" si="28"/>
        <v>0</v>
      </c>
      <c r="S111" s="171">
        <f t="shared" si="30"/>
        <v>0</v>
      </c>
      <c r="T111" s="171">
        <f t="shared" si="30"/>
        <v>0</v>
      </c>
    </row>
    <row r="112" spans="1:20" ht="22.7" customHeight="1" x14ac:dyDescent="0.25">
      <c r="A112" s="327">
        <v>69</v>
      </c>
      <c r="B112" s="173" t="str">
        <f>IF('Proje ve Personel Bilgileri'!C85&gt;0,'Proje ve Personel Bilgileri'!C85,"")</f>
        <v/>
      </c>
      <c r="C112" s="56"/>
      <c r="D112" s="57"/>
      <c r="E112" s="57"/>
      <c r="F112" s="57"/>
      <c r="G112" s="57"/>
      <c r="H112" s="57"/>
      <c r="I112" s="57"/>
      <c r="J112" s="57"/>
      <c r="K112" s="57"/>
      <c r="L112" s="172" t="str">
        <f t="shared" si="29"/>
        <v/>
      </c>
      <c r="M112" s="169" t="str">
        <f t="shared" si="24"/>
        <v/>
      </c>
      <c r="N112" s="170">
        <f>'Proje ve Personel Bilgileri'!F85</f>
        <v>0</v>
      </c>
      <c r="O112" s="171">
        <f t="shared" si="25"/>
        <v>0</v>
      </c>
      <c r="P112" s="171">
        <f t="shared" si="26"/>
        <v>0</v>
      </c>
      <c r="Q112" s="171">
        <f t="shared" si="27"/>
        <v>0</v>
      </c>
      <c r="R112" s="171">
        <f t="shared" si="28"/>
        <v>0</v>
      </c>
      <c r="S112" s="171">
        <f t="shared" si="30"/>
        <v>0</v>
      </c>
      <c r="T112" s="171">
        <f t="shared" si="30"/>
        <v>0</v>
      </c>
    </row>
    <row r="113" spans="1:21" ht="22.7" customHeight="1" x14ac:dyDescent="0.25">
      <c r="A113" s="327">
        <v>70</v>
      </c>
      <c r="B113" s="173" t="str">
        <f>IF('Proje ve Personel Bilgileri'!C86&gt;0,'Proje ve Personel Bilgileri'!C86,"")</f>
        <v/>
      </c>
      <c r="C113" s="56"/>
      <c r="D113" s="57"/>
      <c r="E113" s="57"/>
      <c r="F113" s="57"/>
      <c r="G113" s="57"/>
      <c r="H113" s="57"/>
      <c r="I113" s="57"/>
      <c r="J113" s="57"/>
      <c r="K113" s="57"/>
      <c r="L113" s="172" t="str">
        <f t="shared" si="29"/>
        <v/>
      </c>
      <c r="M113" s="169" t="str">
        <f t="shared" si="24"/>
        <v/>
      </c>
      <c r="N113" s="170">
        <f>'Proje ve Personel Bilgileri'!F86</f>
        <v>0</v>
      </c>
      <c r="O113" s="171">
        <f t="shared" si="25"/>
        <v>0</v>
      </c>
      <c r="P113" s="171">
        <f t="shared" si="26"/>
        <v>0</v>
      </c>
      <c r="Q113" s="171">
        <f t="shared" si="27"/>
        <v>0</v>
      </c>
      <c r="R113" s="171">
        <f t="shared" si="28"/>
        <v>0</v>
      </c>
      <c r="S113" s="171">
        <f t="shared" si="30"/>
        <v>0</v>
      </c>
      <c r="T113" s="171">
        <f t="shared" si="30"/>
        <v>0</v>
      </c>
    </row>
    <row r="114" spans="1:21" ht="22.7" customHeight="1" x14ac:dyDescent="0.25">
      <c r="A114" s="327">
        <v>71</v>
      </c>
      <c r="B114" s="173" t="str">
        <f>IF('Proje ve Personel Bilgileri'!C87&gt;0,'Proje ve Personel Bilgileri'!C87,"")</f>
        <v/>
      </c>
      <c r="C114" s="56"/>
      <c r="D114" s="57"/>
      <c r="E114" s="57"/>
      <c r="F114" s="57"/>
      <c r="G114" s="57"/>
      <c r="H114" s="57"/>
      <c r="I114" s="57"/>
      <c r="J114" s="57"/>
      <c r="K114" s="57"/>
      <c r="L114" s="172" t="str">
        <f t="shared" si="29"/>
        <v/>
      </c>
      <c r="M114" s="169" t="str">
        <f t="shared" si="24"/>
        <v/>
      </c>
      <c r="N114" s="170">
        <f>'Proje ve Personel Bilgileri'!F87</f>
        <v>0</v>
      </c>
      <c r="O114" s="171">
        <f t="shared" si="25"/>
        <v>0</v>
      </c>
      <c r="P114" s="171">
        <f t="shared" si="26"/>
        <v>0</v>
      </c>
      <c r="Q114" s="171">
        <f t="shared" si="27"/>
        <v>0</v>
      </c>
      <c r="R114" s="171">
        <f t="shared" si="28"/>
        <v>0</v>
      </c>
      <c r="S114" s="171">
        <f t="shared" si="30"/>
        <v>0</v>
      </c>
      <c r="T114" s="171">
        <f t="shared" si="30"/>
        <v>0</v>
      </c>
    </row>
    <row r="115" spans="1:21" ht="22.7" customHeight="1" x14ac:dyDescent="0.25">
      <c r="A115" s="327">
        <v>72</v>
      </c>
      <c r="B115" s="173" t="str">
        <f>IF('Proje ve Personel Bilgileri'!C88&gt;0,'Proje ve Personel Bilgileri'!C88,"")</f>
        <v/>
      </c>
      <c r="C115" s="56"/>
      <c r="D115" s="57"/>
      <c r="E115" s="57"/>
      <c r="F115" s="57"/>
      <c r="G115" s="57"/>
      <c r="H115" s="57"/>
      <c r="I115" s="57"/>
      <c r="J115" s="57"/>
      <c r="K115" s="57"/>
      <c r="L115" s="172" t="str">
        <f t="shared" si="29"/>
        <v/>
      </c>
      <c r="M115" s="169" t="str">
        <f t="shared" si="24"/>
        <v/>
      </c>
      <c r="N115" s="170">
        <f>'Proje ve Personel Bilgileri'!F88</f>
        <v>0</v>
      </c>
      <c r="O115" s="171">
        <f t="shared" si="25"/>
        <v>0</v>
      </c>
      <c r="P115" s="171">
        <f t="shared" si="26"/>
        <v>0</v>
      </c>
      <c r="Q115" s="171">
        <f t="shared" si="27"/>
        <v>0</v>
      </c>
      <c r="R115" s="171">
        <f t="shared" si="28"/>
        <v>0</v>
      </c>
      <c r="S115" s="171">
        <f t="shared" si="30"/>
        <v>0</v>
      </c>
      <c r="T115" s="171">
        <f t="shared" si="30"/>
        <v>0</v>
      </c>
    </row>
    <row r="116" spans="1:21" ht="22.7" customHeight="1" x14ac:dyDescent="0.25">
      <c r="A116" s="327">
        <v>73</v>
      </c>
      <c r="B116" s="173" t="str">
        <f>IF('Proje ve Personel Bilgileri'!C89&gt;0,'Proje ve Personel Bilgileri'!C89,"")</f>
        <v/>
      </c>
      <c r="C116" s="56"/>
      <c r="D116" s="57"/>
      <c r="E116" s="57"/>
      <c r="F116" s="57"/>
      <c r="G116" s="57"/>
      <c r="H116" s="57"/>
      <c r="I116" s="57"/>
      <c r="J116" s="57"/>
      <c r="K116" s="57"/>
      <c r="L116" s="172" t="str">
        <f t="shared" si="29"/>
        <v/>
      </c>
      <c r="M116" s="169" t="str">
        <f t="shared" si="24"/>
        <v/>
      </c>
      <c r="N116" s="170">
        <f>'Proje ve Personel Bilgileri'!F89</f>
        <v>0</v>
      </c>
      <c r="O116" s="171">
        <f t="shared" si="25"/>
        <v>0</v>
      </c>
      <c r="P116" s="171">
        <f t="shared" si="26"/>
        <v>0</v>
      </c>
      <c r="Q116" s="171">
        <f t="shared" si="27"/>
        <v>0</v>
      </c>
      <c r="R116" s="171">
        <f t="shared" si="28"/>
        <v>0</v>
      </c>
      <c r="S116" s="171">
        <f t="shared" si="30"/>
        <v>0</v>
      </c>
      <c r="T116" s="171">
        <f t="shared" si="30"/>
        <v>0</v>
      </c>
    </row>
    <row r="117" spans="1:21" ht="22.7" customHeight="1" x14ac:dyDescent="0.25">
      <c r="A117" s="327">
        <v>74</v>
      </c>
      <c r="B117" s="173" t="str">
        <f>IF('Proje ve Personel Bilgileri'!C90&gt;0,'Proje ve Personel Bilgileri'!C90,"")</f>
        <v/>
      </c>
      <c r="C117" s="56"/>
      <c r="D117" s="57"/>
      <c r="E117" s="57"/>
      <c r="F117" s="57"/>
      <c r="G117" s="57"/>
      <c r="H117" s="57"/>
      <c r="I117" s="57"/>
      <c r="J117" s="57"/>
      <c r="K117" s="57"/>
      <c r="L117" s="172" t="str">
        <f t="shared" si="29"/>
        <v/>
      </c>
      <c r="M117" s="169" t="str">
        <f t="shared" si="24"/>
        <v/>
      </c>
      <c r="N117" s="170">
        <f>'Proje ve Personel Bilgileri'!F90</f>
        <v>0</v>
      </c>
      <c r="O117" s="171">
        <f t="shared" si="25"/>
        <v>0</v>
      </c>
      <c r="P117" s="171">
        <f t="shared" si="26"/>
        <v>0</v>
      </c>
      <c r="Q117" s="171">
        <f t="shared" si="27"/>
        <v>0</v>
      </c>
      <c r="R117" s="171">
        <f t="shared" si="28"/>
        <v>0</v>
      </c>
      <c r="S117" s="171">
        <f t="shared" si="30"/>
        <v>0</v>
      </c>
      <c r="T117" s="171">
        <f t="shared" si="30"/>
        <v>0</v>
      </c>
    </row>
    <row r="118" spans="1:21" ht="22.7" customHeight="1" x14ac:dyDescent="0.25">
      <c r="A118" s="327">
        <v>75</v>
      </c>
      <c r="B118" s="173" t="str">
        <f>IF('Proje ve Personel Bilgileri'!C91&gt;0,'Proje ve Personel Bilgileri'!C91,"")</f>
        <v/>
      </c>
      <c r="C118" s="56"/>
      <c r="D118" s="57"/>
      <c r="E118" s="57"/>
      <c r="F118" s="57"/>
      <c r="G118" s="57"/>
      <c r="H118" s="57"/>
      <c r="I118" s="57"/>
      <c r="J118" s="57"/>
      <c r="K118" s="57"/>
      <c r="L118" s="172" t="str">
        <f t="shared" si="29"/>
        <v/>
      </c>
      <c r="M118" s="169" t="str">
        <f t="shared" si="24"/>
        <v/>
      </c>
      <c r="N118" s="170">
        <f>'Proje ve Personel Bilgileri'!F91</f>
        <v>0</v>
      </c>
      <c r="O118" s="171">
        <f t="shared" si="25"/>
        <v>0</v>
      </c>
      <c r="P118" s="171">
        <f t="shared" si="26"/>
        <v>0</v>
      </c>
      <c r="Q118" s="171">
        <f t="shared" si="27"/>
        <v>0</v>
      </c>
      <c r="R118" s="171">
        <f t="shared" si="28"/>
        <v>0</v>
      </c>
      <c r="S118" s="171">
        <f t="shared" si="30"/>
        <v>0</v>
      </c>
      <c r="T118" s="171">
        <f t="shared" si="30"/>
        <v>0</v>
      </c>
    </row>
    <row r="119" spans="1:21" ht="22.7" customHeight="1" x14ac:dyDescent="0.25">
      <c r="A119" s="327">
        <v>76</v>
      </c>
      <c r="B119" s="173" t="str">
        <f>IF('Proje ve Personel Bilgileri'!C92&gt;0,'Proje ve Personel Bilgileri'!C92,"")</f>
        <v/>
      </c>
      <c r="C119" s="56"/>
      <c r="D119" s="57"/>
      <c r="E119" s="57"/>
      <c r="F119" s="57"/>
      <c r="G119" s="57"/>
      <c r="H119" s="57"/>
      <c r="I119" s="57"/>
      <c r="J119" s="57"/>
      <c r="K119" s="57"/>
      <c r="L119" s="172" t="str">
        <f t="shared" si="29"/>
        <v/>
      </c>
      <c r="M119" s="169" t="str">
        <f t="shared" si="24"/>
        <v/>
      </c>
      <c r="N119" s="170">
        <f>'Proje ve Personel Bilgileri'!F92</f>
        <v>0</v>
      </c>
      <c r="O119" s="171">
        <f t="shared" si="25"/>
        <v>0</v>
      </c>
      <c r="P119" s="171">
        <f t="shared" si="26"/>
        <v>0</v>
      </c>
      <c r="Q119" s="171">
        <f t="shared" si="27"/>
        <v>0</v>
      </c>
      <c r="R119" s="171">
        <f t="shared" si="28"/>
        <v>0</v>
      </c>
      <c r="S119" s="171">
        <f t="shared" si="30"/>
        <v>0</v>
      </c>
      <c r="T119" s="171">
        <f t="shared" si="30"/>
        <v>0</v>
      </c>
    </row>
    <row r="120" spans="1:21" ht="22.7" customHeight="1" x14ac:dyDescent="0.25">
      <c r="A120" s="327">
        <v>77</v>
      </c>
      <c r="B120" s="173" t="str">
        <f>IF('Proje ve Personel Bilgileri'!C93&gt;0,'Proje ve Personel Bilgileri'!C93,"")</f>
        <v/>
      </c>
      <c r="C120" s="56"/>
      <c r="D120" s="57"/>
      <c r="E120" s="57"/>
      <c r="F120" s="57"/>
      <c r="G120" s="57"/>
      <c r="H120" s="57"/>
      <c r="I120" s="57"/>
      <c r="J120" s="57"/>
      <c r="K120" s="57"/>
      <c r="L120" s="172" t="str">
        <f t="shared" si="29"/>
        <v/>
      </c>
      <c r="M120" s="169" t="str">
        <f t="shared" si="24"/>
        <v/>
      </c>
      <c r="N120" s="170">
        <f>'Proje ve Personel Bilgileri'!F93</f>
        <v>0</v>
      </c>
      <c r="O120" s="171">
        <f t="shared" si="25"/>
        <v>0</v>
      </c>
      <c r="P120" s="171">
        <f t="shared" si="26"/>
        <v>0</v>
      </c>
      <c r="Q120" s="171">
        <f t="shared" si="27"/>
        <v>0</v>
      </c>
      <c r="R120" s="171">
        <f t="shared" si="28"/>
        <v>0</v>
      </c>
      <c r="S120" s="171">
        <f t="shared" si="30"/>
        <v>0</v>
      </c>
      <c r="T120" s="171">
        <f t="shared" si="30"/>
        <v>0</v>
      </c>
    </row>
    <row r="121" spans="1:21" ht="22.7" customHeight="1" x14ac:dyDescent="0.25">
      <c r="A121" s="327">
        <v>78</v>
      </c>
      <c r="B121" s="173" t="str">
        <f>IF('Proje ve Personel Bilgileri'!C94&gt;0,'Proje ve Personel Bilgileri'!C94,"")</f>
        <v/>
      </c>
      <c r="C121" s="56"/>
      <c r="D121" s="57"/>
      <c r="E121" s="57"/>
      <c r="F121" s="57"/>
      <c r="G121" s="57"/>
      <c r="H121" s="57"/>
      <c r="I121" s="57"/>
      <c r="J121" s="57"/>
      <c r="K121" s="57"/>
      <c r="L121" s="172" t="str">
        <f t="shared" si="29"/>
        <v/>
      </c>
      <c r="M121" s="169" t="str">
        <f t="shared" si="24"/>
        <v/>
      </c>
      <c r="N121" s="170">
        <f>'Proje ve Personel Bilgileri'!F94</f>
        <v>0</v>
      </c>
      <c r="O121" s="171">
        <f t="shared" si="25"/>
        <v>0</v>
      </c>
      <c r="P121" s="171">
        <f t="shared" si="26"/>
        <v>0</v>
      </c>
      <c r="Q121" s="171">
        <f t="shared" si="27"/>
        <v>0</v>
      </c>
      <c r="R121" s="171">
        <f t="shared" si="28"/>
        <v>0</v>
      </c>
      <c r="S121" s="171">
        <f t="shared" si="30"/>
        <v>0</v>
      </c>
      <c r="T121" s="171">
        <f t="shared" si="30"/>
        <v>0</v>
      </c>
    </row>
    <row r="122" spans="1:21" ht="22.7" customHeight="1" x14ac:dyDescent="0.25">
      <c r="A122" s="327">
        <v>79</v>
      </c>
      <c r="B122" s="173" t="str">
        <f>IF('Proje ve Personel Bilgileri'!C95&gt;0,'Proje ve Personel Bilgileri'!C95,"")</f>
        <v/>
      </c>
      <c r="C122" s="56"/>
      <c r="D122" s="57"/>
      <c r="E122" s="57"/>
      <c r="F122" s="57"/>
      <c r="G122" s="57"/>
      <c r="H122" s="57"/>
      <c r="I122" s="57"/>
      <c r="J122" s="57"/>
      <c r="K122" s="57"/>
      <c r="L122" s="172" t="str">
        <f t="shared" si="29"/>
        <v/>
      </c>
      <c r="M122" s="169" t="str">
        <f t="shared" si="24"/>
        <v/>
      </c>
      <c r="N122" s="170">
        <f>'Proje ve Personel Bilgileri'!F95</f>
        <v>0</v>
      </c>
      <c r="O122" s="171">
        <f t="shared" si="25"/>
        <v>0</v>
      </c>
      <c r="P122" s="171">
        <f t="shared" si="26"/>
        <v>0</v>
      </c>
      <c r="Q122" s="171">
        <f t="shared" si="27"/>
        <v>0</v>
      </c>
      <c r="R122" s="171">
        <f t="shared" si="28"/>
        <v>0</v>
      </c>
      <c r="S122" s="171">
        <f t="shared" si="30"/>
        <v>0</v>
      </c>
      <c r="T122" s="171">
        <f t="shared" si="30"/>
        <v>0</v>
      </c>
    </row>
    <row r="123" spans="1:21" ht="22.7" customHeight="1" thickBot="1" x14ac:dyDescent="0.3">
      <c r="A123" s="328">
        <v>80</v>
      </c>
      <c r="B123" s="174" t="str">
        <f>IF('Proje ve Personel Bilgileri'!C96&gt;0,'Proje ve Personel Bilgileri'!C96,"")</f>
        <v/>
      </c>
      <c r="C123" s="58"/>
      <c r="D123" s="59"/>
      <c r="E123" s="59"/>
      <c r="F123" s="59"/>
      <c r="G123" s="59"/>
      <c r="H123" s="59"/>
      <c r="I123" s="59"/>
      <c r="J123" s="59"/>
      <c r="K123" s="59"/>
      <c r="L123" s="175" t="str">
        <f t="shared" si="29"/>
        <v/>
      </c>
      <c r="M123" s="169" t="str">
        <f t="shared" si="24"/>
        <v/>
      </c>
      <c r="N123" s="170">
        <f>'Proje ve Personel Bilgileri'!F96</f>
        <v>0</v>
      </c>
      <c r="O123" s="171">
        <f t="shared" si="25"/>
        <v>0</v>
      </c>
      <c r="P123" s="171">
        <f t="shared" si="26"/>
        <v>0</v>
      </c>
      <c r="Q123" s="171">
        <f t="shared" si="27"/>
        <v>0</v>
      </c>
      <c r="R123" s="171">
        <f t="shared" si="28"/>
        <v>0</v>
      </c>
      <c r="S123" s="171">
        <f t="shared" si="30"/>
        <v>0</v>
      </c>
      <c r="T123" s="171">
        <f t="shared" si="30"/>
        <v>0</v>
      </c>
      <c r="U123" s="143">
        <f>IF(COUNTA(C104:K123)&gt;0,1,0)</f>
        <v>0</v>
      </c>
    </row>
    <row r="124" spans="1:21" s="75" customFormat="1" ht="29.25" customHeight="1" thickBot="1" x14ac:dyDescent="0.3">
      <c r="A124" s="472" t="s">
        <v>35</v>
      </c>
      <c r="B124" s="473"/>
      <c r="C124" s="176" t="str">
        <f>IF($L$28&gt;0,SUM(C104:C123),"")</f>
        <v/>
      </c>
      <c r="D124" s="177" t="str">
        <f t="shared" ref="D124:J124" si="31">IF($L$124&gt;0,SUM(D104:D123),"")</f>
        <v/>
      </c>
      <c r="E124" s="177" t="str">
        <f t="shared" si="31"/>
        <v/>
      </c>
      <c r="F124" s="177" t="str">
        <f t="shared" si="31"/>
        <v/>
      </c>
      <c r="G124" s="177" t="str">
        <f t="shared" si="31"/>
        <v/>
      </c>
      <c r="H124" s="177" t="str">
        <f t="shared" si="31"/>
        <v/>
      </c>
      <c r="I124" s="177" t="str">
        <f t="shared" si="31"/>
        <v/>
      </c>
      <c r="J124" s="177" t="str">
        <f t="shared" si="31"/>
        <v/>
      </c>
      <c r="K124" s="177" t="str">
        <f>IF($L$124&gt;0,SUM(K104:K123),"")</f>
        <v/>
      </c>
      <c r="L124" s="178">
        <f>SUM(L104:L123)+L92</f>
        <v>0</v>
      </c>
      <c r="M124" s="4"/>
      <c r="N124" s="72"/>
      <c r="O124" s="73"/>
      <c r="P124" s="74"/>
      <c r="Q124" s="72"/>
      <c r="R124" s="72"/>
      <c r="S124" s="72"/>
      <c r="T124" s="72"/>
    </row>
    <row r="125" spans="1:21" x14ac:dyDescent="0.25">
      <c r="A125" s="329" t="s">
        <v>152</v>
      </c>
      <c r="B125" s="60"/>
      <c r="C125" s="60"/>
      <c r="D125" s="60"/>
      <c r="E125" s="60"/>
      <c r="F125" s="60"/>
      <c r="G125" s="60"/>
      <c r="H125" s="60"/>
      <c r="I125" s="60"/>
      <c r="J125" s="60"/>
      <c r="K125" s="60"/>
      <c r="L125" s="60"/>
      <c r="S125" s="94"/>
      <c r="T125" s="94"/>
    </row>
    <row r="127" spans="1:21" ht="19.5" x14ac:dyDescent="0.3">
      <c r="A127" s="330" t="s">
        <v>32</v>
      </c>
      <c r="B127" s="331">
        <f ca="1">imzatarihi</f>
        <v>46091</v>
      </c>
      <c r="C127" s="468" t="s">
        <v>33</v>
      </c>
      <c r="D127" s="468"/>
      <c r="E127" s="330" t="s">
        <v>159</v>
      </c>
      <c r="F127" s="332" t="str">
        <f>IF(kurulusyetkilisi&gt;0,kurulusyetkilisi,"")</f>
        <v/>
      </c>
      <c r="G127" s="230"/>
      <c r="H127" s="229"/>
      <c r="I127" s="229"/>
      <c r="J127" s="229"/>
    </row>
    <row r="128" spans="1:21" ht="19.5" x14ac:dyDescent="0.3">
      <c r="A128" s="232"/>
      <c r="B128" s="232"/>
      <c r="C128" s="468" t="s">
        <v>34</v>
      </c>
      <c r="D128" s="468"/>
      <c r="E128" s="469"/>
      <c r="F128" s="469"/>
      <c r="G128" s="469"/>
      <c r="H128" s="61"/>
      <c r="I128" s="61"/>
      <c r="J128" s="61"/>
    </row>
    <row r="129" spans="1:20" ht="15.75" x14ac:dyDescent="0.25">
      <c r="A129" s="470" t="s">
        <v>22</v>
      </c>
      <c r="B129" s="470"/>
      <c r="C129" s="470"/>
      <c r="D129" s="470"/>
      <c r="E129" s="470"/>
      <c r="F129" s="470"/>
      <c r="G129" s="470"/>
      <c r="H129" s="470"/>
      <c r="I129" s="470"/>
      <c r="J129" s="470"/>
      <c r="K129" s="470"/>
      <c r="L129" s="470"/>
      <c r="M129" s="93"/>
      <c r="N129" s="77"/>
      <c r="O129" s="184"/>
    </row>
    <row r="130" spans="1:20" x14ac:dyDescent="0.25">
      <c r="A130" s="474" t="str">
        <f>IF(YilDonem&lt;&gt;"",CONCATENATE(YilDonem," dönemi"),"")</f>
        <v/>
      </c>
      <c r="B130" s="474"/>
      <c r="C130" s="474"/>
      <c r="D130" s="474"/>
      <c r="E130" s="474"/>
      <c r="F130" s="474"/>
      <c r="G130" s="474"/>
      <c r="H130" s="474"/>
      <c r="I130" s="474"/>
      <c r="J130" s="474"/>
      <c r="K130" s="474"/>
      <c r="L130" s="474"/>
    </row>
    <row r="131" spans="1:20" ht="15.75" thickBot="1" x14ac:dyDescent="0.3">
      <c r="B131" s="52"/>
      <c r="C131" s="52"/>
      <c r="D131" s="52"/>
      <c r="E131" s="488" t="str">
        <f>IF(YilDonem&lt;&gt;"",CONCATENATE(IF(Dönem=1,"MAYIS",IF(Dönem=2,"KASIM","")),"  ayına aittir."),"")</f>
        <v/>
      </c>
      <c r="F131" s="488"/>
      <c r="G131" s="488"/>
      <c r="H131" s="488"/>
      <c r="I131" s="52"/>
      <c r="J131" s="52"/>
      <c r="K131" s="52"/>
      <c r="L131" s="320" t="s">
        <v>30</v>
      </c>
    </row>
    <row r="132" spans="1:20" ht="31.7" customHeight="1" thickBot="1" x14ac:dyDescent="0.3">
      <c r="A132" s="324" t="s">
        <v>167</v>
      </c>
      <c r="B132" s="475" t="str">
        <f>IF(ProjeNo&gt;0,ProjeNo,"")</f>
        <v/>
      </c>
      <c r="C132" s="476"/>
      <c r="D132" s="476"/>
      <c r="E132" s="476"/>
      <c r="F132" s="476"/>
      <c r="G132" s="476"/>
      <c r="H132" s="476"/>
      <c r="I132" s="476"/>
      <c r="J132" s="476"/>
      <c r="K132" s="476"/>
      <c r="L132" s="477"/>
    </row>
    <row r="133" spans="1:20" ht="31.7" customHeight="1" thickBot="1" x14ac:dyDescent="0.3">
      <c r="A133" s="325" t="s">
        <v>168</v>
      </c>
      <c r="B133" s="478" t="str">
        <f>IF(ProjeAdi&gt;0,ProjeAdi,"")</f>
        <v/>
      </c>
      <c r="C133" s="479"/>
      <c r="D133" s="479"/>
      <c r="E133" s="479"/>
      <c r="F133" s="479"/>
      <c r="G133" s="479"/>
      <c r="H133" s="479"/>
      <c r="I133" s="479"/>
      <c r="J133" s="479"/>
      <c r="K133" s="479"/>
      <c r="L133" s="480"/>
    </row>
    <row r="134" spans="1:20" ht="31.7" customHeight="1" thickBot="1" x14ac:dyDescent="0.3">
      <c r="A134" s="481" t="s">
        <v>3</v>
      </c>
      <c r="B134" s="481" t="s">
        <v>4</v>
      </c>
      <c r="C134" s="481" t="s">
        <v>23</v>
      </c>
      <c r="D134" s="481" t="s">
        <v>125</v>
      </c>
      <c r="E134" s="481" t="s">
        <v>24</v>
      </c>
      <c r="F134" s="481" t="s">
        <v>27</v>
      </c>
      <c r="G134" s="483" t="s">
        <v>25</v>
      </c>
      <c r="H134" s="485" t="s">
        <v>151</v>
      </c>
      <c r="I134" s="486"/>
      <c r="J134" s="486"/>
      <c r="K134" s="487"/>
      <c r="L134" s="481" t="s">
        <v>26</v>
      </c>
      <c r="O134" s="471" t="s">
        <v>31</v>
      </c>
      <c r="P134" s="471"/>
      <c r="Q134" s="471" t="s">
        <v>37</v>
      </c>
      <c r="R134" s="471"/>
      <c r="S134" s="471" t="s">
        <v>38</v>
      </c>
      <c r="T134" s="471"/>
    </row>
    <row r="135" spans="1:20" s="95" customFormat="1" ht="90.75" thickBot="1" x14ac:dyDescent="0.3">
      <c r="A135" s="482"/>
      <c r="B135" s="482"/>
      <c r="C135" s="482"/>
      <c r="D135" s="482"/>
      <c r="E135" s="482"/>
      <c r="F135" s="482"/>
      <c r="G135" s="484"/>
      <c r="H135" s="321" t="s">
        <v>122</v>
      </c>
      <c r="I135" s="321" t="s">
        <v>153</v>
      </c>
      <c r="J135" s="321" t="s">
        <v>161</v>
      </c>
      <c r="K135" s="321" t="s">
        <v>162</v>
      </c>
      <c r="L135" s="482"/>
      <c r="M135" s="3"/>
      <c r="N135" s="322" t="s">
        <v>6</v>
      </c>
      <c r="O135" s="323" t="s">
        <v>28</v>
      </c>
      <c r="P135" s="323" t="s">
        <v>29</v>
      </c>
      <c r="Q135" s="323" t="s">
        <v>36</v>
      </c>
      <c r="R135" s="323" t="s">
        <v>25</v>
      </c>
      <c r="S135" s="323" t="s">
        <v>36</v>
      </c>
      <c r="T135" s="323" t="s">
        <v>29</v>
      </c>
    </row>
    <row r="136" spans="1:20" ht="22.7" customHeight="1" x14ac:dyDescent="0.25">
      <c r="A136" s="326">
        <v>81</v>
      </c>
      <c r="B136" s="179" t="str">
        <f>IF('Proje ve Personel Bilgileri'!C97&gt;0,'Proje ve Personel Bilgileri'!C97,"")</f>
        <v/>
      </c>
      <c r="C136" s="53"/>
      <c r="D136" s="54"/>
      <c r="E136" s="54"/>
      <c r="F136" s="54"/>
      <c r="G136" s="54"/>
      <c r="H136" s="54"/>
      <c r="I136" s="54"/>
      <c r="J136" s="54"/>
      <c r="K136" s="54"/>
      <c r="L136" s="168" t="str">
        <f>IF(B136&lt;&gt;"",IF(OR(F136&gt;S136,G136&gt;T136),0,D136+E136+F136+G136-H136-I136-J136-K136),"")</f>
        <v/>
      </c>
      <c r="M136" s="169" t="str">
        <f t="shared" ref="M136:M155" si="32">IF(OR(F136&gt;S136,G136&gt;T136),"Toplam maliyetin hesaplanabilmesi için SGK işveren payı ve işsizlik sigortası işveren payının tavan değerleri aşmaması gerekmektedir.","")</f>
        <v/>
      </c>
      <c r="N136" s="170">
        <f>'Proje ve Personel Bilgileri'!F97</f>
        <v>0</v>
      </c>
      <c r="O136" s="171">
        <f t="shared" ref="O136:O155" si="33">IFERROR(IF(N136="EVET",VLOOKUP(YilDonem,SGKTAVAN,2,0)*0.2475,VLOOKUP(YilDonem,SGKTAVAN,2,0)*0.2175),0)</f>
        <v>0</v>
      </c>
      <c r="P136" s="171">
        <f t="shared" ref="P136:P155" si="34">IFERROR(IF(N136="EVET",0,VLOOKUP(YilDonem,SGKTAVAN,2,0)*0.02),0)</f>
        <v>0</v>
      </c>
      <c r="Q136" s="171">
        <f t="shared" ref="Q136:Q155" si="35">IF(N136="EVET",(D136+E136)*0.2475,(D136+E136)*0.2175)</f>
        <v>0</v>
      </c>
      <c r="R136" s="171">
        <f t="shared" ref="R136:R155" si="36">IF(N136="EVET",0,(D136+E136)*0.02)</f>
        <v>0</v>
      </c>
      <c r="S136" s="171">
        <f>IF(ISERROR(ROUNDUP(MIN(O136,Q136),0)),0,ROUNDUP(MIN(O136,Q136),0))</f>
        <v>0</v>
      </c>
      <c r="T136" s="171">
        <f>IF(ISERROR(ROUNDUP(MIN(P136,R136),0)),0,ROUNDUP(MIN(P136,R136),0))</f>
        <v>0</v>
      </c>
    </row>
    <row r="137" spans="1:20" ht="22.7" customHeight="1" x14ac:dyDescent="0.25">
      <c r="A137" s="327">
        <v>82</v>
      </c>
      <c r="B137" s="173" t="str">
        <f>IF('Proje ve Personel Bilgileri'!C98&gt;0,'Proje ve Personel Bilgileri'!C98,"")</f>
        <v/>
      </c>
      <c r="C137" s="56"/>
      <c r="D137" s="57"/>
      <c r="E137" s="57"/>
      <c r="F137" s="57"/>
      <c r="G137" s="57"/>
      <c r="H137" s="57"/>
      <c r="I137" s="57"/>
      <c r="J137" s="57"/>
      <c r="K137" s="57"/>
      <c r="L137" s="172" t="str">
        <f t="shared" ref="L137:L155" si="37">IF(B137&lt;&gt;"",IF(OR(F137&gt;S137,G137&gt;T137),0,D137+E137+F137+G137-H137-I137-J137-K137),"")</f>
        <v/>
      </c>
      <c r="M137" s="169" t="str">
        <f t="shared" si="32"/>
        <v/>
      </c>
      <c r="N137" s="170">
        <f>'Proje ve Personel Bilgileri'!F98</f>
        <v>0</v>
      </c>
      <c r="O137" s="171">
        <f t="shared" si="33"/>
        <v>0</v>
      </c>
      <c r="P137" s="171">
        <f t="shared" si="34"/>
        <v>0</v>
      </c>
      <c r="Q137" s="171">
        <f t="shared" si="35"/>
        <v>0</v>
      </c>
      <c r="R137" s="171">
        <f t="shared" si="36"/>
        <v>0</v>
      </c>
      <c r="S137" s="171">
        <f t="shared" ref="S137:T155" si="38">IF(ISERROR(ROUNDUP(MIN(O137,Q137),0)),0,ROUNDUP(MIN(O137,Q137),0))</f>
        <v>0</v>
      </c>
      <c r="T137" s="171">
        <f t="shared" si="38"/>
        <v>0</v>
      </c>
    </row>
    <row r="138" spans="1:20" ht="22.7" customHeight="1" x14ac:dyDescent="0.25">
      <c r="A138" s="327">
        <v>83</v>
      </c>
      <c r="B138" s="173" t="str">
        <f>IF('Proje ve Personel Bilgileri'!C99&gt;0,'Proje ve Personel Bilgileri'!C99,"")</f>
        <v/>
      </c>
      <c r="C138" s="56"/>
      <c r="D138" s="57"/>
      <c r="E138" s="57"/>
      <c r="F138" s="57"/>
      <c r="G138" s="57"/>
      <c r="H138" s="57"/>
      <c r="I138" s="57"/>
      <c r="J138" s="57"/>
      <c r="K138" s="57"/>
      <c r="L138" s="172" t="str">
        <f t="shared" si="37"/>
        <v/>
      </c>
      <c r="M138" s="169" t="str">
        <f t="shared" si="32"/>
        <v/>
      </c>
      <c r="N138" s="170">
        <f>'Proje ve Personel Bilgileri'!F99</f>
        <v>0</v>
      </c>
      <c r="O138" s="171">
        <f t="shared" si="33"/>
        <v>0</v>
      </c>
      <c r="P138" s="171">
        <f t="shared" si="34"/>
        <v>0</v>
      </c>
      <c r="Q138" s="171">
        <f t="shared" si="35"/>
        <v>0</v>
      </c>
      <c r="R138" s="171">
        <f t="shared" si="36"/>
        <v>0</v>
      </c>
      <c r="S138" s="171">
        <f t="shared" si="38"/>
        <v>0</v>
      </c>
      <c r="T138" s="171">
        <f t="shared" si="38"/>
        <v>0</v>
      </c>
    </row>
    <row r="139" spans="1:20" ht="22.7" customHeight="1" x14ac:dyDescent="0.25">
      <c r="A139" s="327">
        <v>84</v>
      </c>
      <c r="B139" s="173" t="str">
        <f>IF('Proje ve Personel Bilgileri'!C100&gt;0,'Proje ve Personel Bilgileri'!C100,"")</f>
        <v/>
      </c>
      <c r="C139" s="56"/>
      <c r="D139" s="57"/>
      <c r="E139" s="57"/>
      <c r="F139" s="57"/>
      <c r="G139" s="57"/>
      <c r="H139" s="57"/>
      <c r="I139" s="57"/>
      <c r="J139" s="57"/>
      <c r="K139" s="57"/>
      <c r="L139" s="172" t="str">
        <f t="shared" si="37"/>
        <v/>
      </c>
      <c r="M139" s="169" t="str">
        <f t="shared" si="32"/>
        <v/>
      </c>
      <c r="N139" s="170">
        <f>'Proje ve Personel Bilgileri'!F100</f>
        <v>0</v>
      </c>
      <c r="O139" s="171">
        <f t="shared" si="33"/>
        <v>0</v>
      </c>
      <c r="P139" s="171">
        <f t="shared" si="34"/>
        <v>0</v>
      </c>
      <c r="Q139" s="171">
        <f t="shared" si="35"/>
        <v>0</v>
      </c>
      <c r="R139" s="171">
        <f t="shared" si="36"/>
        <v>0</v>
      </c>
      <c r="S139" s="171">
        <f t="shared" si="38"/>
        <v>0</v>
      </c>
      <c r="T139" s="171">
        <f t="shared" si="38"/>
        <v>0</v>
      </c>
    </row>
    <row r="140" spans="1:20" ht="22.7" customHeight="1" x14ac:dyDescent="0.25">
      <c r="A140" s="327">
        <v>85</v>
      </c>
      <c r="B140" s="173" t="str">
        <f>IF('Proje ve Personel Bilgileri'!C101&gt;0,'Proje ve Personel Bilgileri'!C101,"")</f>
        <v/>
      </c>
      <c r="C140" s="56"/>
      <c r="D140" s="57"/>
      <c r="E140" s="57"/>
      <c r="F140" s="57"/>
      <c r="G140" s="57"/>
      <c r="H140" s="57"/>
      <c r="I140" s="57"/>
      <c r="J140" s="57"/>
      <c r="K140" s="57"/>
      <c r="L140" s="172" t="str">
        <f t="shared" si="37"/>
        <v/>
      </c>
      <c r="M140" s="169" t="str">
        <f t="shared" si="32"/>
        <v/>
      </c>
      <c r="N140" s="170">
        <f>'Proje ve Personel Bilgileri'!F101</f>
        <v>0</v>
      </c>
      <c r="O140" s="171">
        <f t="shared" si="33"/>
        <v>0</v>
      </c>
      <c r="P140" s="171">
        <f t="shared" si="34"/>
        <v>0</v>
      </c>
      <c r="Q140" s="171">
        <f t="shared" si="35"/>
        <v>0</v>
      </c>
      <c r="R140" s="171">
        <f t="shared" si="36"/>
        <v>0</v>
      </c>
      <c r="S140" s="171">
        <f t="shared" si="38"/>
        <v>0</v>
      </c>
      <c r="T140" s="171">
        <f t="shared" si="38"/>
        <v>0</v>
      </c>
    </row>
    <row r="141" spans="1:20" ht="22.7" customHeight="1" x14ac:dyDescent="0.25">
      <c r="A141" s="327">
        <v>86</v>
      </c>
      <c r="B141" s="173" t="str">
        <f>IF('Proje ve Personel Bilgileri'!C102&gt;0,'Proje ve Personel Bilgileri'!C102,"")</f>
        <v/>
      </c>
      <c r="C141" s="56"/>
      <c r="D141" s="57"/>
      <c r="E141" s="57"/>
      <c r="F141" s="57"/>
      <c r="G141" s="57"/>
      <c r="H141" s="57"/>
      <c r="I141" s="57"/>
      <c r="J141" s="57"/>
      <c r="K141" s="57"/>
      <c r="L141" s="172" t="str">
        <f t="shared" si="37"/>
        <v/>
      </c>
      <c r="M141" s="169" t="str">
        <f t="shared" si="32"/>
        <v/>
      </c>
      <c r="N141" s="170">
        <f>'Proje ve Personel Bilgileri'!F102</f>
        <v>0</v>
      </c>
      <c r="O141" s="171">
        <f t="shared" si="33"/>
        <v>0</v>
      </c>
      <c r="P141" s="171">
        <f t="shared" si="34"/>
        <v>0</v>
      </c>
      <c r="Q141" s="171">
        <f t="shared" si="35"/>
        <v>0</v>
      </c>
      <c r="R141" s="171">
        <f t="shared" si="36"/>
        <v>0</v>
      </c>
      <c r="S141" s="171">
        <f t="shared" si="38"/>
        <v>0</v>
      </c>
      <c r="T141" s="171">
        <f t="shared" si="38"/>
        <v>0</v>
      </c>
    </row>
    <row r="142" spans="1:20" ht="22.7" customHeight="1" x14ac:dyDescent="0.25">
      <c r="A142" s="327">
        <v>87</v>
      </c>
      <c r="B142" s="173" t="str">
        <f>IF('Proje ve Personel Bilgileri'!C103&gt;0,'Proje ve Personel Bilgileri'!C103,"")</f>
        <v/>
      </c>
      <c r="C142" s="56"/>
      <c r="D142" s="57"/>
      <c r="E142" s="57"/>
      <c r="F142" s="57"/>
      <c r="G142" s="57"/>
      <c r="H142" s="57"/>
      <c r="I142" s="57"/>
      <c r="J142" s="57"/>
      <c r="K142" s="57"/>
      <c r="L142" s="172" t="str">
        <f t="shared" si="37"/>
        <v/>
      </c>
      <c r="M142" s="169" t="str">
        <f t="shared" si="32"/>
        <v/>
      </c>
      <c r="N142" s="170">
        <f>'Proje ve Personel Bilgileri'!F103</f>
        <v>0</v>
      </c>
      <c r="O142" s="171">
        <f t="shared" si="33"/>
        <v>0</v>
      </c>
      <c r="P142" s="171">
        <f t="shared" si="34"/>
        <v>0</v>
      </c>
      <c r="Q142" s="171">
        <f t="shared" si="35"/>
        <v>0</v>
      </c>
      <c r="R142" s="171">
        <f t="shared" si="36"/>
        <v>0</v>
      </c>
      <c r="S142" s="171">
        <f t="shared" si="38"/>
        <v>0</v>
      </c>
      <c r="T142" s="171">
        <f t="shared" si="38"/>
        <v>0</v>
      </c>
    </row>
    <row r="143" spans="1:20" ht="22.7" customHeight="1" x14ac:dyDescent="0.25">
      <c r="A143" s="327">
        <v>88</v>
      </c>
      <c r="B143" s="173" t="str">
        <f>IF('Proje ve Personel Bilgileri'!C104&gt;0,'Proje ve Personel Bilgileri'!C104,"")</f>
        <v/>
      </c>
      <c r="C143" s="56"/>
      <c r="D143" s="57"/>
      <c r="E143" s="57"/>
      <c r="F143" s="57"/>
      <c r="G143" s="57"/>
      <c r="H143" s="57"/>
      <c r="I143" s="57"/>
      <c r="J143" s="57"/>
      <c r="K143" s="57"/>
      <c r="L143" s="172" t="str">
        <f t="shared" si="37"/>
        <v/>
      </c>
      <c r="M143" s="169" t="str">
        <f t="shared" si="32"/>
        <v/>
      </c>
      <c r="N143" s="170">
        <f>'Proje ve Personel Bilgileri'!F104</f>
        <v>0</v>
      </c>
      <c r="O143" s="171">
        <f t="shared" si="33"/>
        <v>0</v>
      </c>
      <c r="P143" s="171">
        <f t="shared" si="34"/>
        <v>0</v>
      </c>
      <c r="Q143" s="171">
        <f t="shared" si="35"/>
        <v>0</v>
      </c>
      <c r="R143" s="171">
        <f t="shared" si="36"/>
        <v>0</v>
      </c>
      <c r="S143" s="171">
        <f t="shared" si="38"/>
        <v>0</v>
      </c>
      <c r="T143" s="171">
        <f t="shared" si="38"/>
        <v>0</v>
      </c>
    </row>
    <row r="144" spans="1:20" ht="22.7" customHeight="1" x14ac:dyDescent="0.25">
      <c r="A144" s="327">
        <v>89</v>
      </c>
      <c r="B144" s="173" t="str">
        <f>IF('Proje ve Personel Bilgileri'!C105&gt;0,'Proje ve Personel Bilgileri'!C105,"")</f>
        <v/>
      </c>
      <c r="C144" s="56"/>
      <c r="D144" s="57"/>
      <c r="E144" s="57"/>
      <c r="F144" s="57"/>
      <c r="G144" s="57"/>
      <c r="H144" s="57"/>
      <c r="I144" s="57"/>
      <c r="J144" s="57"/>
      <c r="K144" s="57"/>
      <c r="L144" s="172" t="str">
        <f t="shared" si="37"/>
        <v/>
      </c>
      <c r="M144" s="169" t="str">
        <f t="shared" si="32"/>
        <v/>
      </c>
      <c r="N144" s="170">
        <f>'Proje ve Personel Bilgileri'!F105</f>
        <v>0</v>
      </c>
      <c r="O144" s="171">
        <f t="shared" si="33"/>
        <v>0</v>
      </c>
      <c r="P144" s="171">
        <f t="shared" si="34"/>
        <v>0</v>
      </c>
      <c r="Q144" s="171">
        <f t="shared" si="35"/>
        <v>0</v>
      </c>
      <c r="R144" s="171">
        <f t="shared" si="36"/>
        <v>0</v>
      </c>
      <c r="S144" s="171">
        <f t="shared" si="38"/>
        <v>0</v>
      </c>
      <c r="T144" s="171">
        <f t="shared" si="38"/>
        <v>0</v>
      </c>
    </row>
    <row r="145" spans="1:21" ht="22.7" customHeight="1" x14ac:dyDescent="0.25">
      <c r="A145" s="327">
        <v>90</v>
      </c>
      <c r="B145" s="173" t="str">
        <f>IF('Proje ve Personel Bilgileri'!C106&gt;0,'Proje ve Personel Bilgileri'!C106,"")</f>
        <v/>
      </c>
      <c r="C145" s="56"/>
      <c r="D145" s="57"/>
      <c r="E145" s="57"/>
      <c r="F145" s="57"/>
      <c r="G145" s="57"/>
      <c r="H145" s="57"/>
      <c r="I145" s="57"/>
      <c r="J145" s="57"/>
      <c r="K145" s="57"/>
      <c r="L145" s="172" t="str">
        <f t="shared" si="37"/>
        <v/>
      </c>
      <c r="M145" s="169" t="str">
        <f t="shared" si="32"/>
        <v/>
      </c>
      <c r="N145" s="170">
        <f>'Proje ve Personel Bilgileri'!F106</f>
        <v>0</v>
      </c>
      <c r="O145" s="171">
        <f t="shared" si="33"/>
        <v>0</v>
      </c>
      <c r="P145" s="171">
        <f t="shared" si="34"/>
        <v>0</v>
      </c>
      <c r="Q145" s="171">
        <f t="shared" si="35"/>
        <v>0</v>
      </c>
      <c r="R145" s="171">
        <f t="shared" si="36"/>
        <v>0</v>
      </c>
      <c r="S145" s="171">
        <f t="shared" si="38"/>
        <v>0</v>
      </c>
      <c r="T145" s="171">
        <f t="shared" si="38"/>
        <v>0</v>
      </c>
    </row>
    <row r="146" spans="1:21" ht="22.7" customHeight="1" x14ac:dyDescent="0.25">
      <c r="A146" s="327">
        <v>91</v>
      </c>
      <c r="B146" s="173" t="str">
        <f>IF('Proje ve Personel Bilgileri'!C107&gt;0,'Proje ve Personel Bilgileri'!C107,"")</f>
        <v/>
      </c>
      <c r="C146" s="56"/>
      <c r="D146" s="57"/>
      <c r="E146" s="57"/>
      <c r="F146" s="57"/>
      <c r="G146" s="57"/>
      <c r="H146" s="57"/>
      <c r="I146" s="57"/>
      <c r="J146" s="57"/>
      <c r="K146" s="57"/>
      <c r="L146" s="172" t="str">
        <f t="shared" si="37"/>
        <v/>
      </c>
      <c r="M146" s="169" t="str">
        <f t="shared" si="32"/>
        <v/>
      </c>
      <c r="N146" s="170">
        <f>'Proje ve Personel Bilgileri'!F107</f>
        <v>0</v>
      </c>
      <c r="O146" s="171">
        <f t="shared" si="33"/>
        <v>0</v>
      </c>
      <c r="P146" s="171">
        <f t="shared" si="34"/>
        <v>0</v>
      </c>
      <c r="Q146" s="171">
        <f t="shared" si="35"/>
        <v>0</v>
      </c>
      <c r="R146" s="171">
        <f t="shared" si="36"/>
        <v>0</v>
      </c>
      <c r="S146" s="171">
        <f t="shared" si="38"/>
        <v>0</v>
      </c>
      <c r="T146" s="171">
        <f t="shared" si="38"/>
        <v>0</v>
      </c>
    </row>
    <row r="147" spans="1:21" ht="22.7" customHeight="1" x14ac:dyDescent="0.25">
      <c r="A147" s="327">
        <v>92</v>
      </c>
      <c r="B147" s="173" t="str">
        <f>IF('Proje ve Personel Bilgileri'!C108&gt;0,'Proje ve Personel Bilgileri'!C108,"")</f>
        <v/>
      </c>
      <c r="C147" s="56"/>
      <c r="D147" s="57"/>
      <c r="E147" s="57"/>
      <c r="F147" s="57"/>
      <c r="G147" s="57"/>
      <c r="H147" s="57"/>
      <c r="I147" s="57"/>
      <c r="J147" s="57"/>
      <c r="K147" s="57"/>
      <c r="L147" s="172" t="str">
        <f t="shared" si="37"/>
        <v/>
      </c>
      <c r="M147" s="169" t="str">
        <f t="shared" si="32"/>
        <v/>
      </c>
      <c r="N147" s="170">
        <f>'Proje ve Personel Bilgileri'!F108</f>
        <v>0</v>
      </c>
      <c r="O147" s="171">
        <f t="shared" si="33"/>
        <v>0</v>
      </c>
      <c r="P147" s="171">
        <f t="shared" si="34"/>
        <v>0</v>
      </c>
      <c r="Q147" s="171">
        <f t="shared" si="35"/>
        <v>0</v>
      </c>
      <c r="R147" s="171">
        <f t="shared" si="36"/>
        <v>0</v>
      </c>
      <c r="S147" s="171">
        <f t="shared" si="38"/>
        <v>0</v>
      </c>
      <c r="T147" s="171">
        <f t="shared" si="38"/>
        <v>0</v>
      </c>
    </row>
    <row r="148" spans="1:21" ht="22.7" customHeight="1" x14ac:dyDescent="0.25">
      <c r="A148" s="327">
        <v>93</v>
      </c>
      <c r="B148" s="173" t="str">
        <f>IF('Proje ve Personel Bilgileri'!C109&gt;0,'Proje ve Personel Bilgileri'!C109,"")</f>
        <v/>
      </c>
      <c r="C148" s="56"/>
      <c r="D148" s="57"/>
      <c r="E148" s="57"/>
      <c r="F148" s="57"/>
      <c r="G148" s="57"/>
      <c r="H148" s="57"/>
      <c r="I148" s="57"/>
      <c r="J148" s="57"/>
      <c r="K148" s="57"/>
      <c r="L148" s="172" t="str">
        <f t="shared" si="37"/>
        <v/>
      </c>
      <c r="M148" s="169" t="str">
        <f t="shared" si="32"/>
        <v/>
      </c>
      <c r="N148" s="170">
        <f>'Proje ve Personel Bilgileri'!F109</f>
        <v>0</v>
      </c>
      <c r="O148" s="171">
        <f t="shared" si="33"/>
        <v>0</v>
      </c>
      <c r="P148" s="171">
        <f t="shared" si="34"/>
        <v>0</v>
      </c>
      <c r="Q148" s="171">
        <f t="shared" si="35"/>
        <v>0</v>
      </c>
      <c r="R148" s="171">
        <f t="shared" si="36"/>
        <v>0</v>
      </c>
      <c r="S148" s="171">
        <f t="shared" si="38"/>
        <v>0</v>
      </c>
      <c r="T148" s="171">
        <f t="shared" si="38"/>
        <v>0</v>
      </c>
    </row>
    <row r="149" spans="1:21" ht="22.7" customHeight="1" x14ac:dyDescent="0.25">
      <c r="A149" s="327">
        <v>94</v>
      </c>
      <c r="B149" s="173" t="str">
        <f>IF('Proje ve Personel Bilgileri'!C110&gt;0,'Proje ve Personel Bilgileri'!C110,"")</f>
        <v/>
      </c>
      <c r="C149" s="56"/>
      <c r="D149" s="57"/>
      <c r="E149" s="57"/>
      <c r="F149" s="57"/>
      <c r="G149" s="57"/>
      <c r="H149" s="57"/>
      <c r="I149" s="57"/>
      <c r="J149" s="57"/>
      <c r="K149" s="57"/>
      <c r="L149" s="172" t="str">
        <f t="shared" si="37"/>
        <v/>
      </c>
      <c r="M149" s="169" t="str">
        <f t="shared" si="32"/>
        <v/>
      </c>
      <c r="N149" s="170">
        <f>'Proje ve Personel Bilgileri'!F110</f>
        <v>0</v>
      </c>
      <c r="O149" s="171">
        <f t="shared" si="33"/>
        <v>0</v>
      </c>
      <c r="P149" s="171">
        <f t="shared" si="34"/>
        <v>0</v>
      </c>
      <c r="Q149" s="171">
        <f t="shared" si="35"/>
        <v>0</v>
      </c>
      <c r="R149" s="171">
        <f t="shared" si="36"/>
        <v>0</v>
      </c>
      <c r="S149" s="171">
        <f t="shared" si="38"/>
        <v>0</v>
      </c>
      <c r="T149" s="171">
        <f t="shared" si="38"/>
        <v>0</v>
      </c>
    </row>
    <row r="150" spans="1:21" ht="22.7" customHeight="1" x14ac:dyDescent="0.25">
      <c r="A150" s="327">
        <v>95</v>
      </c>
      <c r="B150" s="173" t="str">
        <f>IF('Proje ve Personel Bilgileri'!C111&gt;0,'Proje ve Personel Bilgileri'!C111,"")</f>
        <v/>
      </c>
      <c r="C150" s="56"/>
      <c r="D150" s="57"/>
      <c r="E150" s="57"/>
      <c r="F150" s="57"/>
      <c r="G150" s="57"/>
      <c r="H150" s="57"/>
      <c r="I150" s="57"/>
      <c r="J150" s="57"/>
      <c r="K150" s="57"/>
      <c r="L150" s="172" t="str">
        <f t="shared" si="37"/>
        <v/>
      </c>
      <c r="M150" s="169" t="str">
        <f t="shared" si="32"/>
        <v/>
      </c>
      <c r="N150" s="170">
        <f>'Proje ve Personel Bilgileri'!F111</f>
        <v>0</v>
      </c>
      <c r="O150" s="171">
        <f t="shared" si="33"/>
        <v>0</v>
      </c>
      <c r="P150" s="171">
        <f t="shared" si="34"/>
        <v>0</v>
      </c>
      <c r="Q150" s="171">
        <f t="shared" si="35"/>
        <v>0</v>
      </c>
      <c r="R150" s="171">
        <f t="shared" si="36"/>
        <v>0</v>
      </c>
      <c r="S150" s="171">
        <f t="shared" si="38"/>
        <v>0</v>
      </c>
      <c r="T150" s="171">
        <f t="shared" si="38"/>
        <v>0</v>
      </c>
    </row>
    <row r="151" spans="1:21" ht="22.7" customHeight="1" x14ac:dyDescent="0.25">
      <c r="A151" s="327">
        <v>96</v>
      </c>
      <c r="B151" s="173" t="str">
        <f>IF('Proje ve Personel Bilgileri'!C112&gt;0,'Proje ve Personel Bilgileri'!C112,"")</f>
        <v/>
      </c>
      <c r="C151" s="56"/>
      <c r="D151" s="57"/>
      <c r="E151" s="57"/>
      <c r="F151" s="57"/>
      <c r="G151" s="57"/>
      <c r="H151" s="57"/>
      <c r="I151" s="57"/>
      <c r="J151" s="57"/>
      <c r="K151" s="57"/>
      <c r="L151" s="172" t="str">
        <f t="shared" si="37"/>
        <v/>
      </c>
      <c r="M151" s="169" t="str">
        <f t="shared" si="32"/>
        <v/>
      </c>
      <c r="N151" s="170">
        <f>'Proje ve Personel Bilgileri'!F112</f>
        <v>0</v>
      </c>
      <c r="O151" s="171">
        <f t="shared" si="33"/>
        <v>0</v>
      </c>
      <c r="P151" s="171">
        <f t="shared" si="34"/>
        <v>0</v>
      </c>
      <c r="Q151" s="171">
        <f t="shared" si="35"/>
        <v>0</v>
      </c>
      <c r="R151" s="171">
        <f t="shared" si="36"/>
        <v>0</v>
      </c>
      <c r="S151" s="171">
        <f t="shared" si="38"/>
        <v>0</v>
      </c>
      <c r="T151" s="171">
        <f t="shared" si="38"/>
        <v>0</v>
      </c>
    </row>
    <row r="152" spans="1:21" ht="22.7" customHeight="1" x14ac:dyDescent="0.25">
      <c r="A152" s="327">
        <v>97</v>
      </c>
      <c r="B152" s="173" t="str">
        <f>IF('Proje ve Personel Bilgileri'!C113&gt;0,'Proje ve Personel Bilgileri'!C113,"")</f>
        <v/>
      </c>
      <c r="C152" s="56"/>
      <c r="D152" s="57"/>
      <c r="E152" s="57"/>
      <c r="F152" s="57"/>
      <c r="G152" s="57"/>
      <c r="H152" s="57"/>
      <c r="I152" s="57"/>
      <c r="J152" s="57"/>
      <c r="K152" s="57"/>
      <c r="L152" s="172" t="str">
        <f t="shared" si="37"/>
        <v/>
      </c>
      <c r="M152" s="169" t="str">
        <f t="shared" si="32"/>
        <v/>
      </c>
      <c r="N152" s="170">
        <f>'Proje ve Personel Bilgileri'!F113</f>
        <v>0</v>
      </c>
      <c r="O152" s="171">
        <f t="shared" si="33"/>
        <v>0</v>
      </c>
      <c r="P152" s="171">
        <f t="shared" si="34"/>
        <v>0</v>
      </c>
      <c r="Q152" s="171">
        <f t="shared" si="35"/>
        <v>0</v>
      </c>
      <c r="R152" s="171">
        <f t="shared" si="36"/>
        <v>0</v>
      </c>
      <c r="S152" s="171">
        <f t="shared" si="38"/>
        <v>0</v>
      </c>
      <c r="T152" s="171">
        <f t="shared" si="38"/>
        <v>0</v>
      </c>
    </row>
    <row r="153" spans="1:21" ht="22.7" customHeight="1" x14ac:dyDescent="0.25">
      <c r="A153" s="327">
        <v>98</v>
      </c>
      <c r="B153" s="173" t="str">
        <f>IF('Proje ve Personel Bilgileri'!C114&gt;0,'Proje ve Personel Bilgileri'!C114,"")</f>
        <v/>
      </c>
      <c r="C153" s="56"/>
      <c r="D153" s="57"/>
      <c r="E153" s="57"/>
      <c r="F153" s="57"/>
      <c r="G153" s="57"/>
      <c r="H153" s="57"/>
      <c r="I153" s="57"/>
      <c r="J153" s="57"/>
      <c r="K153" s="57"/>
      <c r="L153" s="172" t="str">
        <f t="shared" si="37"/>
        <v/>
      </c>
      <c r="M153" s="169" t="str">
        <f t="shared" si="32"/>
        <v/>
      </c>
      <c r="N153" s="170">
        <f>'Proje ve Personel Bilgileri'!F114</f>
        <v>0</v>
      </c>
      <c r="O153" s="171">
        <f t="shared" si="33"/>
        <v>0</v>
      </c>
      <c r="P153" s="171">
        <f t="shared" si="34"/>
        <v>0</v>
      </c>
      <c r="Q153" s="171">
        <f t="shared" si="35"/>
        <v>0</v>
      </c>
      <c r="R153" s="171">
        <f t="shared" si="36"/>
        <v>0</v>
      </c>
      <c r="S153" s="171">
        <f t="shared" si="38"/>
        <v>0</v>
      </c>
      <c r="T153" s="171">
        <f t="shared" si="38"/>
        <v>0</v>
      </c>
    </row>
    <row r="154" spans="1:21" ht="22.7" customHeight="1" x14ac:dyDescent="0.25">
      <c r="A154" s="327">
        <v>99</v>
      </c>
      <c r="B154" s="173" t="str">
        <f>IF('Proje ve Personel Bilgileri'!C115&gt;0,'Proje ve Personel Bilgileri'!C115,"")</f>
        <v/>
      </c>
      <c r="C154" s="56"/>
      <c r="D154" s="57"/>
      <c r="E154" s="57"/>
      <c r="F154" s="57"/>
      <c r="G154" s="57"/>
      <c r="H154" s="57"/>
      <c r="I154" s="57"/>
      <c r="J154" s="57"/>
      <c r="K154" s="57"/>
      <c r="L154" s="172" t="str">
        <f t="shared" si="37"/>
        <v/>
      </c>
      <c r="M154" s="169" t="str">
        <f t="shared" si="32"/>
        <v/>
      </c>
      <c r="N154" s="170">
        <f>'Proje ve Personel Bilgileri'!F115</f>
        <v>0</v>
      </c>
      <c r="O154" s="171">
        <f t="shared" si="33"/>
        <v>0</v>
      </c>
      <c r="P154" s="171">
        <f t="shared" si="34"/>
        <v>0</v>
      </c>
      <c r="Q154" s="171">
        <f t="shared" si="35"/>
        <v>0</v>
      </c>
      <c r="R154" s="171">
        <f t="shared" si="36"/>
        <v>0</v>
      </c>
      <c r="S154" s="171">
        <f t="shared" si="38"/>
        <v>0</v>
      </c>
      <c r="T154" s="171">
        <f t="shared" si="38"/>
        <v>0</v>
      </c>
    </row>
    <row r="155" spans="1:21" ht="22.7" customHeight="1" thickBot="1" x14ac:dyDescent="0.3">
      <c r="A155" s="328">
        <v>100</v>
      </c>
      <c r="B155" s="174" t="str">
        <f>IF('Proje ve Personel Bilgileri'!C116&gt;0,'Proje ve Personel Bilgileri'!C116,"")</f>
        <v/>
      </c>
      <c r="C155" s="58"/>
      <c r="D155" s="59"/>
      <c r="E155" s="59"/>
      <c r="F155" s="59"/>
      <c r="G155" s="59"/>
      <c r="H155" s="59"/>
      <c r="I155" s="59"/>
      <c r="J155" s="59"/>
      <c r="K155" s="59"/>
      <c r="L155" s="175" t="str">
        <f t="shared" si="37"/>
        <v/>
      </c>
      <c r="M155" s="169" t="str">
        <f t="shared" si="32"/>
        <v/>
      </c>
      <c r="N155" s="170">
        <f>'Proje ve Personel Bilgileri'!F116</f>
        <v>0</v>
      </c>
      <c r="O155" s="171">
        <f t="shared" si="33"/>
        <v>0</v>
      </c>
      <c r="P155" s="171">
        <f t="shared" si="34"/>
        <v>0</v>
      </c>
      <c r="Q155" s="171">
        <f t="shared" si="35"/>
        <v>0</v>
      </c>
      <c r="R155" s="171">
        <f t="shared" si="36"/>
        <v>0</v>
      </c>
      <c r="S155" s="171">
        <f t="shared" si="38"/>
        <v>0</v>
      </c>
      <c r="T155" s="171">
        <f t="shared" si="38"/>
        <v>0</v>
      </c>
      <c r="U155" s="143">
        <f>IF(COUNTA(C136:K155)&gt;0,1,0)</f>
        <v>0</v>
      </c>
    </row>
    <row r="156" spans="1:21" s="75" customFormat="1" ht="29.25" customHeight="1" thickBot="1" x14ac:dyDescent="0.3">
      <c r="A156" s="472" t="s">
        <v>35</v>
      </c>
      <c r="B156" s="473"/>
      <c r="C156" s="176" t="str">
        <f>IF($L$28&gt;0,SUM(C136:C155),"")</f>
        <v/>
      </c>
      <c r="D156" s="177" t="str">
        <f t="shared" ref="D156:J156" si="39">IF($L$156&gt;0,SUM(D136:D155),"")</f>
        <v/>
      </c>
      <c r="E156" s="177" t="str">
        <f t="shared" si="39"/>
        <v/>
      </c>
      <c r="F156" s="177" t="str">
        <f t="shared" si="39"/>
        <v/>
      </c>
      <c r="G156" s="177" t="str">
        <f t="shared" si="39"/>
        <v/>
      </c>
      <c r="H156" s="177" t="str">
        <f t="shared" si="39"/>
        <v/>
      </c>
      <c r="I156" s="177" t="str">
        <f t="shared" si="39"/>
        <v/>
      </c>
      <c r="J156" s="177" t="str">
        <f t="shared" si="39"/>
        <v/>
      </c>
      <c r="K156" s="177" t="str">
        <f>IF($L$156&gt;0,SUM(K136:K155),"")</f>
        <v/>
      </c>
      <c r="L156" s="178">
        <f>SUM(L136:L155)+L124</f>
        <v>0</v>
      </c>
      <c r="M156" s="4"/>
      <c r="N156" s="72"/>
      <c r="O156" s="73"/>
      <c r="P156" s="74"/>
      <c r="Q156" s="72"/>
      <c r="R156" s="72"/>
      <c r="S156" s="72"/>
      <c r="T156" s="72"/>
    </row>
    <row r="157" spans="1:21" x14ac:dyDescent="0.25">
      <c r="A157" s="329" t="s">
        <v>152</v>
      </c>
      <c r="B157" s="60"/>
      <c r="C157" s="60"/>
      <c r="D157" s="60"/>
      <c r="E157" s="60"/>
      <c r="F157" s="60"/>
      <c r="G157" s="60"/>
      <c r="H157" s="60"/>
      <c r="I157" s="60"/>
      <c r="J157" s="60"/>
      <c r="K157" s="60"/>
      <c r="L157" s="60"/>
      <c r="S157" s="94"/>
      <c r="T157" s="94"/>
    </row>
    <row r="159" spans="1:21" ht="19.5" x14ac:dyDescent="0.3">
      <c r="A159" s="330" t="s">
        <v>32</v>
      </c>
      <c r="B159" s="331">
        <f ca="1">imzatarihi</f>
        <v>46091</v>
      </c>
      <c r="C159" s="468" t="s">
        <v>33</v>
      </c>
      <c r="D159" s="468"/>
      <c r="E159" s="330" t="s">
        <v>159</v>
      </c>
      <c r="F159" s="332" t="str">
        <f>IF(kurulusyetkilisi&gt;0,kurulusyetkilisi,"")</f>
        <v/>
      </c>
      <c r="G159" s="230"/>
      <c r="H159" s="229"/>
      <c r="I159" s="229"/>
      <c r="J159" s="229"/>
    </row>
    <row r="160" spans="1:21" ht="19.5" x14ac:dyDescent="0.3">
      <c r="A160" s="232"/>
      <c r="B160" s="232"/>
      <c r="C160" s="468" t="s">
        <v>34</v>
      </c>
      <c r="D160" s="468"/>
      <c r="E160" s="469"/>
      <c r="F160" s="469"/>
      <c r="G160" s="469"/>
      <c r="H160" s="61"/>
      <c r="I160" s="61"/>
      <c r="J160" s="61"/>
    </row>
    <row r="161" spans="1:20" ht="15.75" x14ac:dyDescent="0.25">
      <c r="A161" s="470" t="s">
        <v>22</v>
      </c>
      <c r="B161" s="470"/>
      <c r="C161" s="470"/>
      <c r="D161" s="470"/>
      <c r="E161" s="470"/>
      <c r="F161" s="470"/>
      <c r="G161" s="470"/>
      <c r="H161" s="470"/>
      <c r="I161" s="470"/>
      <c r="J161" s="470"/>
      <c r="K161" s="470"/>
      <c r="L161" s="470"/>
      <c r="M161" s="93"/>
      <c r="N161" s="77"/>
      <c r="O161" s="184"/>
    </row>
    <row r="162" spans="1:20" x14ac:dyDescent="0.25">
      <c r="A162" s="474" t="str">
        <f>IF(YilDonem&lt;&gt;"",CONCATENATE(YilDonem," dönemi"),"")</f>
        <v/>
      </c>
      <c r="B162" s="474"/>
      <c r="C162" s="474"/>
      <c r="D162" s="474"/>
      <c r="E162" s="474"/>
      <c r="F162" s="474"/>
      <c r="G162" s="474"/>
      <c r="H162" s="474"/>
      <c r="I162" s="474"/>
      <c r="J162" s="474"/>
      <c r="K162" s="474"/>
      <c r="L162" s="474"/>
    </row>
    <row r="163" spans="1:20" ht="15.75" thickBot="1" x14ac:dyDescent="0.3">
      <c r="B163" s="52"/>
      <c r="C163" s="52"/>
      <c r="D163" s="52"/>
      <c r="E163" s="488" t="str">
        <f>IF(YilDonem&lt;&gt;"",CONCATENATE(IF(Dönem=1,"MAYIS",IF(Dönem=2,"KASIM","")),"  ayına aittir."),"")</f>
        <v/>
      </c>
      <c r="F163" s="488"/>
      <c r="G163" s="488"/>
      <c r="H163" s="488"/>
      <c r="I163" s="52"/>
      <c r="J163" s="52"/>
      <c r="K163" s="52"/>
      <c r="L163" s="320" t="s">
        <v>30</v>
      </c>
    </row>
    <row r="164" spans="1:20" ht="31.7" customHeight="1" thickBot="1" x14ac:dyDescent="0.3">
      <c r="A164" s="324" t="s">
        <v>167</v>
      </c>
      <c r="B164" s="475" t="str">
        <f>IF(ProjeNo&gt;0,ProjeNo,"")</f>
        <v/>
      </c>
      <c r="C164" s="476"/>
      <c r="D164" s="476"/>
      <c r="E164" s="476"/>
      <c r="F164" s="476"/>
      <c r="G164" s="476"/>
      <c r="H164" s="476"/>
      <c r="I164" s="476"/>
      <c r="J164" s="476"/>
      <c r="K164" s="476"/>
      <c r="L164" s="477"/>
    </row>
    <row r="165" spans="1:20" ht="31.7" customHeight="1" thickBot="1" x14ac:dyDescent="0.3">
      <c r="A165" s="325" t="s">
        <v>168</v>
      </c>
      <c r="B165" s="478" t="str">
        <f>IF(ProjeAdi&gt;0,ProjeAdi,"")</f>
        <v/>
      </c>
      <c r="C165" s="479"/>
      <c r="D165" s="479"/>
      <c r="E165" s="479"/>
      <c r="F165" s="479"/>
      <c r="G165" s="479"/>
      <c r="H165" s="479"/>
      <c r="I165" s="479"/>
      <c r="J165" s="479"/>
      <c r="K165" s="479"/>
      <c r="L165" s="480"/>
    </row>
    <row r="166" spans="1:20" ht="31.7" customHeight="1" thickBot="1" x14ac:dyDescent="0.3">
      <c r="A166" s="481" t="s">
        <v>3</v>
      </c>
      <c r="B166" s="481" t="s">
        <v>4</v>
      </c>
      <c r="C166" s="481" t="s">
        <v>23</v>
      </c>
      <c r="D166" s="481" t="s">
        <v>125</v>
      </c>
      <c r="E166" s="481" t="s">
        <v>24</v>
      </c>
      <c r="F166" s="481" t="s">
        <v>27</v>
      </c>
      <c r="G166" s="483" t="s">
        <v>25</v>
      </c>
      <c r="H166" s="485" t="s">
        <v>151</v>
      </c>
      <c r="I166" s="486"/>
      <c r="J166" s="486"/>
      <c r="K166" s="487"/>
      <c r="L166" s="481" t="s">
        <v>26</v>
      </c>
      <c r="O166" s="471" t="s">
        <v>31</v>
      </c>
      <c r="P166" s="471"/>
      <c r="Q166" s="471" t="s">
        <v>37</v>
      </c>
      <c r="R166" s="471"/>
      <c r="S166" s="471" t="s">
        <v>38</v>
      </c>
      <c r="T166" s="471"/>
    </row>
    <row r="167" spans="1:20" s="95" customFormat="1" ht="90.75" thickBot="1" x14ac:dyDescent="0.3">
      <c r="A167" s="482"/>
      <c r="B167" s="482"/>
      <c r="C167" s="482"/>
      <c r="D167" s="482"/>
      <c r="E167" s="482"/>
      <c r="F167" s="482"/>
      <c r="G167" s="484"/>
      <c r="H167" s="321" t="s">
        <v>122</v>
      </c>
      <c r="I167" s="321" t="s">
        <v>153</v>
      </c>
      <c r="J167" s="321" t="s">
        <v>161</v>
      </c>
      <c r="K167" s="321" t="s">
        <v>162</v>
      </c>
      <c r="L167" s="482"/>
      <c r="M167" s="3"/>
      <c r="N167" s="322" t="s">
        <v>6</v>
      </c>
      <c r="O167" s="323" t="s">
        <v>28</v>
      </c>
      <c r="P167" s="323" t="s">
        <v>29</v>
      </c>
      <c r="Q167" s="323" t="s">
        <v>36</v>
      </c>
      <c r="R167" s="323" t="s">
        <v>25</v>
      </c>
      <c r="S167" s="323" t="s">
        <v>36</v>
      </c>
      <c r="T167" s="323" t="s">
        <v>29</v>
      </c>
    </row>
    <row r="168" spans="1:20" ht="22.7" customHeight="1" x14ac:dyDescent="0.25">
      <c r="A168" s="326">
        <v>101</v>
      </c>
      <c r="B168" s="179" t="str">
        <f>IF('Proje ve Personel Bilgileri'!C117&gt;0,'Proje ve Personel Bilgileri'!C117,"")</f>
        <v/>
      </c>
      <c r="C168" s="53"/>
      <c r="D168" s="54"/>
      <c r="E168" s="54"/>
      <c r="F168" s="54"/>
      <c r="G168" s="54"/>
      <c r="H168" s="54"/>
      <c r="I168" s="54"/>
      <c r="J168" s="54"/>
      <c r="K168" s="54"/>
      <c r="L168" s="168" t="str">
        <f>IF(B168&lt;&gt;"",IF(OR(F168&gt;S168,G168&gt;T168),0,D168+E168+F168+G168-H168-I168-J168-K168),"")</f>
        <v/>
      </c>
      <c r="M168" s="169" t="str">
        <f t="shared" ref="M168:M187" si="40">IF(OR(F168&gt;S168,G168&gt;T168),"Toplam maliyetin hesaplanabilmesi için SGK işveren payı ve işsizlik sigortası işveren payının tavan değerleri aşmaması gerekmektedir.","")</f>
        <v/>
      </c>
      <c r="N168" s="170">
        <f>'Proje ve Personel Bilgileri'!F117</f>
        <v>0</v>
      </c>
      <c r="O168" s="171">
        <f t="shared" ref="O168:O187" si="41">IFERROR(IF(N168="EVET",VLOOKUP(YilDonem,SGKTAVAN,2,0)*0.2475,VLOOKUP(YilDonem,SGKTAVAN,2,0)*0.2175),0)</f>
        <v>0</v>
      </c>
      <c r="P168" s="171">
        <f t="shared" ref="P168:P187" si="42">IFERROR(IF(N168="EVET",0,VLOOKUP(YilDonem,SGKTAVAN,2,0)*0.02),0)</f>
        <v>0</v>
      </c>
      <c r="Q168" s="171">
        <f t="shared" ref="Q168:Q187" si="43">IF(N168="EVET",(D168+E168)*0.2475,(D168+E168)*0.2175)</f>
        <v>0</v>
      </c>
      <c r="R168" s="171">
        <f t="shared" ref="R168:R187" si="44">IF(N168="EVET",0,(D168+E168)*0.02)</f>
        <v>0</v>
      </c>
      <c r="S168" s="171">
        <f>IF(ISERROR(ROUNDUP(MIN(O168,Q168),0)),0,ROUNDUP(MIN(O168,Q168),0))</f>
        <v>0</v>
      </c>
      <c r="T168" s="171">
        <f>IF(ISERROR(ROUNDUP(MIN(P168,R168),0)),0,ROUNDUP(MIN(P168,R168),0))</f>
        <v>0</v>
      </c>
    </row>
    <row r="169" spans="1:20" ht="22.7" customHeight="1" x14ac:dyDescent="0.25">
      <c r="A169" s="327">
        <v>102</v>
      </c>
      <c r="B169" s="173" t="str">
        <f>IF('Proje ve Personel Bilgileri'!C118&gt;0,'Proje ve Personel Bilgileri'!C118,"")</f>
        <v/>
      </c>
      <c r="C169" s="56"/>
      <c r="D169" s="57"/>
      <c r="E169" s="57"/>
      <c r="F169" s="57"/>
      <c r="G169" s="57"/>
      <c r="H169" s="57"/>
      <c r="I169" s="57"/>
      <c r="J169" s="57"/>
      <c r="K169" s="57"/>
      <c r="L169" s="172" t="str">
        <f t="shared" ref="L169:L187" si="45">IF(B169&lt;&gt;"",IF(OR(F169&gt;S169,G169&gt;T169),0,D169+E169+F169+G169-H169-I169-J169-K169),"")</f>
        <v/>
      </c>
      <c r="M169" s="169" t="str">
        <f t="shared" si="40"/>
        <v/>
      </c>
      <c r="N169" s="170">
        <f>'Proje ve Personel Bilgileri'!F130</f>
        <v>0</v>
      </c>
      <c r="O169" s="171">
        <f t="shared" si="41"/>
        <v>0</v>
      </c>
      <c r="P169" s="171">
        <f t="shared" si="42"/>
        <v>0</v>
      </c>
      <c r="Q169" s="171">
        <f t="shared" si="43"/>
        <v>0</v>
      </c>
      <c r="R169" s="171">
        <f t="shared" si="44"/>
        <v>0</v>
      </c>
      <c r="S169" s="171">
        <f t="shared" ref="S169:T187" si="46">IF(ISERROR(ROUNDUP(MIN(O169,Q169),0)),0,ROUNDUP(MIN(O169,Q169),0))</f>
        <v>0</v>
      </c>
      <c r="T169" s="171">
        <f t="shared" si="46"/>
        <v>0</v>
      </c>
    </row>
    <row r="170" spans="1:20" ht="22.7" customHeight="1" x14ac:dyDescent="0.25">
      <c r="A170" s="327">
        <v>103</v>
      </c>
      <c r="B170" s="173" t="str">
        <f>IF('Proje ve Personel Bilgileri'!C119&gt;0,'Proje ve Personel Bilgileri'!C119,"")</f>
        <v/>
      </c>
      <c r="C170" s="56"/>
      <c r="D170" s="57"/>
      <c r="E170" s="57"/>
      <c r="F170" s="57"/>
      <c r="G170" s="57"/>
      <c r="H170" s="57"/>
      <c r="I170" s="57"/>
      <c r="J170" s="57"/>
      <c r="K170" s="57"/>
      <c r="L170" s="172" t="str">
        <f t="shared" si="45"/>
        <v/>
      </c>
      <c r="M170" s="169" t="str">
        <f t="shared" si="40"/>
        <v/>
      </c>
      <c r="N170" s="170">
        <f>'Proje ve Personel Bilgileri'!F131</f>
        <v>0</v>
      </c>
      <c r="O170" s="171">
        <f t="shared" si="41"/>
        <v>0</v>
      </c>
      <c r="P170" s="171">
        <f t="shared" si="42"/>
        <v>0</v>
      </c>
      <c r="Q170" s="171">
        <f t="shared" si="43"/>
        <v>0</v>
      </c>
      <c r="R170" s="171">
        <f t="shared" si="44"/>
        <v>0</v>
      </c>
      <c r="S170" s="171">
        <f t="shared" si="46"/>
        <v>0</v>
      </c>
      <c r="T170" s="171">
        <f t="shared" si="46"/>
        <v>0</v>
      </c>
    </row>
    <row r="171" spans="1:20" ht="22.7" customHeight="1" x14ac:dyDescent="0.25">
      <c r="A171" s="327">
        <v>104</v>
      </c>
      <c r="B171" s="173" t="str">
        <f>IF('Proje ve Personel Bilgileri'!C120&gt;0,'Proje ve Personel Bilgileri'!C120,"")</f>
        <v/>
      </c>
      <c r="C171" s="56"/>
      <c r="D171" s="57"/>
      <c r="E171" s="57"/>
      <c r="F171" s="57"/>
      <c r="G171" s="57"/>
      <c r="H171" s="57"/>
      <c r="I171" s="57"/>
      <c r="J171" s="57"/>
      <c r="K171" s="57"/>
      <c r="L171" s="172" t="str">
        <f t="shared" si="45"/>
        <v/>
      </c>
      <c r="M171" s="169" t="str">
        <f t="shared" si="40"/>
        <v/>
      </c>
      <c r="N171" s="170">
        <f>'Proje ve Personel Bilgileri'!F132</f>
        <v>0</v>
      </c>
      <c r="O171" s="171">
        <f t="shared" si="41"/>
        <v>0</v>
      </c>
      <c r="P171" s="171">
        <f t="shared" si="42"/>
        <v>0</v>
      </c>
      <c r="Q171" s="171">
        <f t="shared" si="43"/>
        <v>0</v>
      </c>
      <c r="R171" s="171">
        <f t="shared" si="44"/>
        <v>0</v>
      </c>
      <c r="S171" s="171">
        <f t="shared" si="46"/>
        <v>0</v>
      </c>
      <c r="T171" s="171">
        <f t="shared" si="46"/>
        <v>0</v>
      </c>
    </row>
    <row r="172" spans="1:20" ht="22.7" customHeight="1" x14ac:dyDescent="0.25">
      <c r="A172" s="327">
        <v>105</v>
      </c>
      <c r="B172" s="173" t="str">
        <f>IF('Proje ve Personel Bilgileri'!C121&gt;0,'Proje ve Personel Bilgileri'!C121,"")</f>
        <v/>
      </c>
      <c r="C172" s="56"/>
      <c r="D172" s="57"/>
      <c r="E172" s="57"/>
      <c r="F172" s="57"/>
      <c r="G172" s="57"/>
      <c r="H172" s="57"/>
      <c r="I172" s="57"/>
      <c r="J172" s="57"/>
      <c r="K172" s="57"/>
      <c r="L172" s="172" t="str">
        <f t="shared" si="45"/>
        <v/>
      </c>
      <c r="M172" s="169" t="str">
        <f t="shared" si="40"/>
        <v/>
      </c>
      <c r="N172" s="170">
        <f>'Proje ve Personel Bilgileri'!F133</f>
        <v>0</v>
      </c>
      <c r="O172" s="171">
        <f t="shared" si="41"/>
        <v>0</v>
      </c>
      <c r="P172" s="171">
        <f t="shared" si="42"/>
        <v>0</v>
      </c>
      <c r="Q172" s="171">
        <f t="shared" si="43"/>
        <v>0</v>
      </c>
      <c r="R172" s="171">
        <f t="shared" si="44"/>
        <v>0</v>
      </c>
      <c r="S172" s="171">
        <f t="shared" si="46"/>
        <v>0</v>
      </c>
      <c r="T172" s="171">
        <f t="shared" si="46"/>
        <v>0</v>
      </c>
    </row>
    <row r="173" spans="1:20" ht="22.7" customHeight="1" x14ac:dyDescent="0.25">
      <c r="A173" s="327">
        <v>106</v>
      </c>
      <c r="B173" s="173" t="str">
        <f>IF('Proje ve Personel Bilgileri'!C122&gt;0,'Proje ve Personel Bilgileri'!C122,"")</f>
        <v/>
      </c>
      <c r="C173" s="56"/>
      <c r="D173" s="57"/>
      <c r="E173" s="57"/>
      <c r="F173" s="57"/>
      <c r="G173" s="57"/>
      <c r="H173" s="57"/>
      <c r="I173" s="57"/>
      <c r="J173" s="57"/>
      <c r="K173" s="57"/>
      <c r="L173" s="172" t="str">
        <f t="shared" si="45"/>
        <v/>
      </c>
      <c r="M173" s="169" t="str">
        <f t="shared" si="40"/>
        <v/>
      </c>
      <c r="N173" s="170">
        <f>'Proje ve Personel Bilgileri'!F134</f>
        <v>0</v>
      </c>
      <c r="O173" s="171">
        <f t="shared" si="41"/>
        <v>0</v>
      </c>
      <c r="P173" s="171">
        <f t="shared" si="42"/>
        <v>0</v>
      </c>
      <c r="Q173" s="171">
        <f t="shared" si="43"/>
        <v>0</v>
      </c>
      <c r="R173" s="171">
        <f t="shared" si="44"/>
        <v>0</v>
      </c>
      <c r="S173" s="171">
        <f t="shared" si="46"/>
        <v>0</v>
      </c>
      <c r="T173" s="171">
        <f t="shared" si="46"/>
        <v>0</v>
      </c>
    </row>
    <row r="174" spans="1:20" ht="22.7" customHeight="1" x14ac:dyDescent="0.25">
      <c r="A174" s="327">
        <v>107</v>
      </c>
      <c r="B174" s="173" t="str">
        <f>IF('Proje ve Personel Bilgileri'!C123&gt;0,'Proje ve Personel Bilgileri'!C123,"")</f>
        <v/>
      </c>
      <c r="C174" s="56"/>
      <c r="D174" s="57"/>
      <c r="E174" s="57"/>
      <c r="F174" s="57"/>
      <c r="G174" s="57"/>
      <c r="H174" s="57"/>
      <c r="I174" s="57"/>
      <c r="J174" s="57"/>
      <c r="K174" s="57"/>
      <c r="L174" s="172" t="str">
        <f t="shared" si="45"/>
        <v/>
      </c>
      <c r="M174" s="169" t="str">
        <f t="shared" si="40"/>
        <v/>
      </c>
      <c r="N174" s="170">
        <f>'Proje ve Personel Bilgileri'!F135</f>
        <v>0</v>
      </c>
      <c r="O174" s="171">
        <f t="shared" si="41"/>
        <v>0</v>
      </c>
      <c r="P174" s="171">
        <f t="shared" si="42"/>
        <v>0</v>
      </c>
      <c r="Q174" s="171">
        <f t="shared" si="43"/>
        <v>0</v>
      </c>
      <c r="R174" s="171">
        <f t="shared" si="44"/>
        <v>0</v>
      </c>
      <c r="S174" s="171">
        <f t="shared" si="46"/>
        <v>0</v>
      </c>
      <c r="T174" s="171">
        <f t="shared" si="46"/>
        <v>0</v>
      </c>
    </row>
    <row r="175" spans="1:20" ht="22.7" customHeight="1" x14ac:dyDescent="0.25">
      <c r="A175" s="327">
        <v>108</v>
      </c>
      <c r="B175" s="173" t="str">
        <f>IF('Proje ve Personel Bilgileri'!C124&gt;0,'Proje ve Personel Bilgileri'!C124,"")</f>
        <v/>
      </c>
      <c r="C175" s="56"/>
      <c r="D175" s="57"/>
      <c r="E175" s="57"/>
      <c r="F175" s="57"/>
      <c r="G175" s="57"/>
      <c r="H175" s="57"/>
      <c r="I175" s="57"/>
      <c r="J175" s="57"/>
      <c r="K175" s="57"/>
      <c r="L175" s="172" t="str">
        <f t="shared" si="45"/>
        <v/>
      </c>
      <c r="M175" s="169" t="str">
        <f t="shared" si="40"/>
        <v/>
      </c>
      <c r="N175" s="170">
        <f>'Proje ve Personel Bilgileri'!F136</f>
        <v>0</v>
      </c>
      <c r="O175" s="171">
        <f t="shared" si="41"/>
        <v>0</v>
      </c>
      <c r="P175" s="171">
        <f t="shared" si="42"/>
        <v>0</v>
      </c>
      <c r="Q175" s="171">
        <f t="shared" si="43"/>
        <v>0</v>
      </c>
      <c r="R175" s="171">
        <f t="shared" si="44"/>
        <v>0</v>
      </c>
      <c r="S175" s="171">
        <f t="shared" si="46"/>
        <v>0</v>
      </c>
      <c r="T175" s="171">
        <f t="shared" si="46"/>
        <v>0</v>
      </c>
    </row>
    <row r="176" spans="1:20" ht="22.7" customHeight="1" x14ac:dyDescent="0.25">
      <c r="A176" s="327">
        <v>109</v>
      </c>
      <c r="B176" s="173" t="str">
        <f>IF('Proje ve Personel Bilgileri'!C125&gt;0,'Proje ve Personel Bilgileri'!C125,"")</f>
        <v/>
      </c>
      <c r="C176" s="56"/>
      <c r="D176" s="57"/>
      <c r="E176" s="57"/>
      <c r="F176" s="57"/>
      <c r="G176" s="57"/>
      <c r="H176" s="57"/>
      <c r="I176" s="57"/>
      <c r="J176" s="57"/>
      <c r="K176" s="57"/>
      <c r="L176" s="172" t="str">
        <f t="shared" si="45"/>
        <v/>
      </c>
      <c r="M176" s="169" t="str">
        <f t="shared" si="40"/>
        <v/>
      </c>
      <c r="N176" s="170">
        <f>'Proje ve Personel Bilgileri'!F137</f>
        <v>0</v>
      </c>
      <c r="O176" s="171">
        <f t="shared" si="41"/>
        <v>0</v>
      </c>
      <c r="P176" s="171">
        <f t="shared" si="42"/>
        <v>0</v>
      </c>
      <c r="Q176" s="171">
        <f t="shared" si="43"/>
        <v>0</v>
      </c>
      <c r="R176" s="171">
        <f t="shared" si="44"/>
        <v>0</v>
      </c>
      <c r="S176" s="171">
        <f t="shared" si="46"/>
        <v>0</v>
      </c>
      <c r="T176" s="171">
        <f t="shared" si="46"/>
        <v>0</v>
      </c>
    </row>
    <row r="177" spans="1:21" ht="22.7" customHeight="1" x14ac:dyDescent="0.25">
      <c r="A177" s="327">
        <v>110</v>
      </c>
      <c r="B177" s="173" t="str">
        <f>IF('Proje ve Personel Bilgileri'!C126&gt;0,'Proje ve Personel Bilgileri'!C126,"")</f>
        <v/>
      </c>
      <c r="C177" s="56"/>
      <c r="D177" s="57"/>
      <c r="E177" s="57"/>
      <c r="F177" s="57"/>
      <c r="G177" s="57"/>
      <c r="H177" s="57"/>
      <c r="I177" s="57"/>
      <c r="J177" s="57"/>
      <c r="K177" s="57"/>
      <c r="L177" s="172" t="str">
        <f t="shared" si="45"/>
        <v/>
      </c>
      <c r="M177" s="169" t="str">
        <f t="shared" si="40"/>
        <v/>
      </c>
      <c r="N177" s="170">
        <f>'Proje ve Personel Bilgileri'!F138</f>
        <v>0</v>
      </c>
      <c r="O177" s="171">
        <f t="shared" si="41"/>
        <v>0</v>
      </c>
      <c r="P177" s="171">
        <f t="shared" si="42"/>
        <v>0</v>
      </c>
      <c r="Q177" s="171">
        <f t="shared" si="43"/>
        <v>0</v>
      </c>
      <c r="R177" s="171">
        <f t="shared" si="44"/>
        <v>0</v>
      </c>
      <c r="S177" s="171">
        <f t="shared" si="46"/>
        <v>0</v>
      </c>
      <c r="T177" s="171">
        <f t="shared" si="46"/>
        <v>0</v>
      </c>
    </row>
    <row r="178" spans="1:21" ht="22.7" customHeight="1" x14ac:dyDescent="0.25">
      <c r="A178" s="327">
        <v>111</v>
      </c>
      <c r="B178" s="173" t="str">
        <f>IF('Proje ve Personel Bilgileri'!C127&gt;0,'Proje ve Personel Bilgileri'!C127,"")</f>
        <v/>
      </c>
      <c r="C178" s="56"/>
      <c r="D178" s="57"/>
      <c r="E178" s="57"/>
      <c r="F178" s="57"/>
      <c r="G178" s="57"/>
      <c r="H178" s="57"/>
      <c r="I178" s="57"/>
      <c r="J178" s="57"/>
      <c r="K178" s="57"/>
      <c r="L178" s="172" t="str">
        <f t="shared" si="45"/>
        <v/>
      </c>
      <c r="M178" s="169" t="str">
        <f t="shared" si="40"/>
        <v/>
      </c>
      <c r="N178" s="170">
        <f>'Proje ve Personel Bilgileri'!F139</f>
        <v>0</v>
      </c>
      <c r="O178" s="171">
        <f t="shared" si="41"/>
        <v>0</v>
      </c>
      <c r="P178" s="171">
        <f t="shared" si="42"/>
        <v>0</v>
      </c>
      <c r="Q178" s="171">
        <f t="shared" si="43"/>
        <v>0</v>
      </c>
      <c r="R178" s="171">
        <f t="shared" si="44"/>
        <v>0</v>
      </c>
      <c r="S178" s="171">
        <f t="shared" si="46"/>
        <v>0</v>
      </c>
      <c r="T178" s="171">
        <f t="shared" si="46"/>
        <v>0</v>
      </c>
    </row>
    <row r="179" spans="1:21" ht="22.7" customHeight="1" x14ac:dyDescent="0.25">
      <c r="A179" s="327">
        <v>112</v>
      </c>
      <c r="B179" s="173" t="str">
        <f>IF('Proje ve Personel Bilgileri'!C128&gt;0,'Proje ve Personel Bilgileri'!C128,"")</f>
        <v/>
      </c>
      <c r="C179" s="56"/>
      <c r="D179" s="57"/>
      <c r="E179" s="57"/>
      <c r="F179" s="57"/>
      <c r="G179" s="57"/>
      <c r="H179" s="57"/>
      <c r="I179" s="57"/>
      <c r="J179" s="57"/>
      <c r="K179" s="57"/>
      <c r="L179" s="172" t="str">
        <f t="shared" si="45"/>
        <v/>
      </c>
      <c r="M179" s="169" t="str">
        <f t="shared" si="40"/>
        <v/>
      </c>
      <c r="N179" s="170">
        <f>'Proje ve Personel Bilgileri'!F140</f>
        <v>0</v>
      </c>
      <c r="O179" s="171">
        <f t="shared" si="41"/>
        <v>0</v>
      </c>
      <c r="P179" s="171">
        <f t="shared" si="42"/>
        <v>0</v>
      </c>
      <c r="Q179" s="171">
        <f t="shared" si="43"/>
        <v>0</v>
      </c>
      <c r="R179" s="171">
        <f t="shared" si="44"/>
        <v>0</v>
      </c>
      <c r="S179" s="171">
        <f t="shared" si="46"/>
        <v>0</v>
      </c>
      <c r="T179" s="171">
        <f t="shared" si="46"/>
        <v>0</v>
      </c>
    </row>
    <row r="180" spans="1:21" ht="22.7" customHeight="1" x14ac:dyDescent="0.25">
      <c r="A180" s="327">
        <v>113</v>
      </c>
      <c r="B180" s="173" t="str">
        <f>IF('Proje ve Personel Bilgileri'!C129&gt;0,'Proje ve Personel Bilgileri'!C129,"")</f>
        <v/>
      </c>
      <c r="C180" s="56"/>
      <c r="D180" s="57"/>
      <c r="E180" s="57"/>
      <c r="F180" s="57"/>
      <c r="G180" s="57"/>
      <c r="H180" s="57"/>
      <c r="I180" s="57"/>
      <c r="J180" s="57"/>
      <c r="K180" s="57"/>
      <c r="L180" s="172" t="str">
        <f t="shared" si="45"/>
        <v/>
      </c>
      <c r="M180" s="169" t="str">
        <f t="shared" si="40"/>
        <v/>
      </c>
      <c r="N180" s="170">
        <f>'Proje ve Personel Bilgileri'!F141</f>
        <v>0</v>
      </c>
      <c r="O180" s="171">
        <f t="shared" si="41"/>
        <v>0</v>
      </c>
      <c r="P180" s="171">
        <f t="shared" si="42"/>
        <v>0</v>
      </c>
      <c r="Q180" s="171">
        <f t="shared" si="43"/>
        <v>0</v>
      </c>
      <c r="R180" s="171">
        <f t="shared" si="44"/>
        <v>0</v>
      </c>
      <c r="S180" s="171">
        <f t="shared" si="46"/>
        <v>0</v>
      </c>
      <c r="T180" s="171">
        <f t="shared" si="46"/>
        <v>0</v>
      </c>
    </row>
    <row r="181" spans="1:21" ht="22.7" customHeight="1" x14ac:dyDescent="0.25">
      <c r="A181" s="327">
        <v>114</v>
      </c>
      <c r="B181" s="173" t="str">
        <f>IF('Proje ve Personel Bilgileri'!C130&gt;0,'Proje ve Personel Bilgileri'!C130,"")</f>
        <v/>
      </c>
      <c r="C181" s="56"/>
      <c r="D181" s="57"/>
      <c r="E181" s="57"/>
      <c r="F181" s="57"/>
      <c r="G181" s="57"/>
      <c r="H181" s="57"/>
      <c r="I181" s="57"/>
      <c r="J181" s="57"/>
      <c r="K181" s="57"/>
      <c r="L181" s="172" t="str">
        <f t="shared" si="45"/>
        <v/>
      </c>
      <c r="M181" s="169" t="str">
        <f t="shared" si="40"/>
        <v/>
      </c>
      <c r="N181" s="170">
        <f>'Proje ve Personel Bilgileri'!F142</f>
        <v>0</v>
      </c>
      <c r="O181" s="171">
        <f t="shared" si="41"/>
        <v>0</v>
      </c>
      <c r="P181" s="171">
        <f t="shared" si="42"/>
        <v>0</v>
      </c>
      <c r="Q181" s="171">
        <f t="shared" si="43"/>
        <v>0</v>
      </c>
      <c r="R181" s="171">
        <f t="shared" si="44"/>
        <v>0</v>
      </c>
      <c r="S181" s="171">
        <f t="shared" si="46"/>
        <v>0</v>
      </c>
      <c r="T181" s="171">
        <f t="shared" si="46"/>
        <v>0</v>
      </c>
    </row>
    <row r="182" spans="1:21" ht="22.7" customHeight="1" x14ac:dyDescent="0.25">
      <c r="A182" s="327">
        <v>115</v>
      </c>
      <c r="B182" s="173" t="str">
        <f>IF('Proje ve Personel Bilgileri'!C131&gt;0,'Proje ve Personel Bilgileri'!C131,"")</f>
        <v/>
      </c>
      <c r="C182" s="56"/>
      <c r="D182" s="57"/>
      <c r="E182" s="57"/>
      <c r="F182" s="57"/>
      <c r="G182" s="57"/>
      <c r="H182" s="57"/>
      <c r="I182" s="57"/>
      <c r="J182" s="57"/>
      <c r="K182" s="57"/>
      <c r="L182" s="172" t="str">
        <f t="shared" si="45"/>
        <v/>
      </c>
      <c r="M182" s="169" t="str">
        <f t="shared" si="40"/>
        <v/>
      </c>
      <c r="N182" s="170">
        <f>'Proje ve Personel Bilgileri'!F143</f>
        <v>0</v>
      </c>
      <c r="O182" s="171">
        <f t="shared" si="41"/>
        <v>0</v>
      </c>
      <c r="P182" s="171">
        <f t="shared" si="42"/>
        <v>0</v>
      </c>
      <c r="Q182" s="171">
        <f t="shared" si="43"/>
        <v>0</v>
      </c>
      <c r="R182" s="171">
        <f t="shared" si="44"/>
        <v>0</v>
      </c>
      <c r="S182" s="171">
        <f t="shared" si="46"/>
        <v>0</v>
      </c>
      <c r="T182" s="171">
        <f t="shared" si="46"/>
        <v>0</v>
      </c>
    </row>
    <row r="183" spans="1:21" ht="22.7" customHeight="1" x14ac:dyDescent="0.25">
      <c r="A183" s="327">
        <v>116</v>
      </c>
      <c r="B183" s="173" t="str">
        <f>IF('Proje ve Personel Bilgileri'!C132&gt;0,'Proje ve Personel Bilgileri'!C132,"")</f>
        <v/>
      </c>
      <c r="C183" s="56"/>
      <c r="D183" s="57"/>
      <c r="E183" s="57"/>
      <c r="F183" s="57"/>
      <c r="G183" s="57"/>
      <c r="H183" s="57"/>
      <c r="I183" s="57"/>
      <c r="J183" s="57"/>
      <c r="K183" s="57"/>
      <c r="L183" s="172" t="str">
        <f t="shared" si="45"/>
        <v/>
      </c>
      <c r="M183" s="169" t="str">
        <f t="shared" si="40"/>
        <v/>
      </c>
      <c r="N183" s="170">
        <f>'Proje ve Personel Bilgileri'!F144</f>
        <v>0</v>
      </c>
      <c r="O183" s="171">
        <f t="shared" si="41"/>
        <v>0</v>
      </c>
      <c r="P183" s="171">
        <f t="shared" si="42"/>
        <v>0</v>
      </c>
      <c r="Q183" s="171">
        <f t="shared" si="43"/>
        <v>0</v>
      </c>
      <c r="R183" s="171">
        <f t="shared" si="44"/>
        <v>0</v>
      </c>
      <c r="S183" s="171">
        <f t="shared" si="46"/>
        <v>0</v>
      </c>
      <c r="T183" s="171">
        <f t="shared" si="46"/>
        <v>0</v>
      </c>
    </row>
    <row r="184" spans="1:21" ht="22.7" customHeight="1" x14ac:dyDescent="0.25">
      <c r="A184" s="327">
        <v>117</v>
      </c>
      <c r="B184" s="173" t="str">
        <f>IF('Proje ve Personel Bilgileri'!C133&gt;0,'Proje ve Personel Bilgileri'!C133,"")</f>
        <v/>
      </c>
      <c r="C184" s="56"/>
      <c r="D184" s="57"/>
      <c r="E184" s="57"/>
      <c r="F184" s="57"/>
      <c r="G184" s="57"/>
      <c r="H184" s="57"/>
      <c r="I184" s="57"/>
      <c r="J184" s="57"/>
      <c r="K184" s="57"/>
      <c r="L184" s="172" t="str">
        <f t="shared" si="45"/>
        <v/>
      </c>
      <c r="M184" s="169" t="str">
        <f t="shared" si="40"/>
        <v/>
      </c>
      <c r="N184" s="170">
        <f>'Proje ve Personel Bilgileri'!F145</f>
        <v>0</v>
      </c>
      <c r="O184" s="171">
        <f t="shared" si="41"/>
        <v>0</v>
      </c>
      <c r="P184" s="171">
        <f t="shared" si="42"/>
        <v>0</v>
      </c>
      <c r="Q184" s="171">
        <f t="shared" si="43"/>
        <v>0</v>
      </c>
      <c r="R184" s="171">
        <f t="shared" si="44"/>
        <v>0</v>
      </c>
      <c r="S184" s="171">
        <f t="shared" si="46"/>
        <v>0</v>
      </c>
      <c r="T184" s="171">
        <f t="shared" si="46"/>
        <v>0</v>
      </c>
    </row>
    <row r="185" spans="1:21" ht="22.7" customHeight="1" x14ac:dyDescent="0.25">
      <c r="A185" s="327">
        <v>118</v>
      </c>
      <c r="B185" s="173" t="str">
        <f>IF('Proje ve Personel Bilgileri'!C134&gt;0,'Proje ve Personel Bilgileri'!C134,"")</f>
        <v/>
      </c>
      <c r="C185" s="56"/>
      <c r="D185" s="57"/>
      <c r="E185" s="57"/>
      <c r="F185" s="57"/>
      <c r="G185" s="57"/>
      <c r="H185" s="57"/>
      <c r="I185" s="57"/>
      <c r="J185" s="57"/>
      <c r="K185" s="57"/>
      <c r="L185" s="172" t="str">
        <f t="shared" si="45"/>
        <v/>
      </c>
      <c r="M185" s="169" t="str">
        <f t="shared" si="40"/>
        <v/>
      </c>
      <c r="N185" s="170">
        <f>'Proje ve Personel Bilgileri'!F146</f>
        <v>0</v>
      </c>
      <c r="O185" s="171">
        <f t="shared" si="41"/>
        <v>0</v>
      </c>
      <c r="P185" s="171">
        <f t="shared" si="42"/>
        <v>0</v>
      </c>
      <c r="Q185" s="171">
        <f t="shared" si="43"/>
        <v>0</v>
      </c>
      <c r="R185" s="171">
        <f t="shared" si="44"/>
        <v>0</v>
      </c>
      <c r="S185" s="171">
        <f t="shared" si="46"/>
        <v>0</v>
      </c>
      <c r="T185" s="171">
        <f t="shared" si="46"/>
        <v>0</v>
      </c>
    </row>
    <row r="186" spans="1:21" ht="22.7" customHeight="1" x14ac:dyDescent="0.25">
      <c r="A186" s="327">
        <v>119</v>
      </c>
      <c r="B186" s="173" t="str">
        <f>IF('Proje ve Personel Bilgileri'!C135&gt;0,'Proje ve Personel Bilgileri'!C135,"")</f>
        <v/>
      </c>
      <c r="C186" s="56"/>
      <c r="D186" s="57"/>
      <c r="E186" s="57"/>
      <c r="F186" s="57"/>
      <c r="G186" s="57"/>
      <c r="H186" s="57"/>
      <c r="I186" s="57"/>
      <c r="J186" s="57"/>
      <c r="K186" s="57"/>
      <c r="L186" s="172" t="str">
        <f t="shared" si="45"/>
        <v/>
      </c>
      <c r="M186" s="169" t="str">
        <f t="shared" si="40"/>
        <v/>
      </c>
      <c r="N186" s="170">
        <f>'Proje ve Personel Bilgileri'!F147</f>
        <v>0</v>
      </c>
      <c r="O186" s="171">
        <f t="shared" si="41"/>
        <v>0</v>
      </c>
      <c r="P186" s="171">
        <f t="shared" si="42"/>
        <v>0</v>
      </c>
      <c r="Q186" s="171">
        <f t="shared" si="43"/>
        <v>0</v>
      </c>
      <c r="R186" s="171">
        <f t="shared" si="44"/>
        <v>0</v>
      </c>
      <c r="S186" s="171">
        <f t="shared" si="46"/>
        <v>0</v>
      </c>
      <c r="T186" s="171">
        <f t="shared" si="46"/>
        <v>0</v>
      </c>
    </row>
    <row r="187" spans="1:21" ht="22.7" customHeight="1" thickBot="1" x14ac:dyDescent="0.3">
      <c r="A187" s="328">
        <v>120</v>
      </c>
      <c r="B187" s="174" t="str">
        <f>IF('Proje ve Personel Bilgileri'!C136&gt;0,'Proje ve Personel Bilgileri'!C136,"")</f>
        <v/>
      </c>
      <c r="C187" s="58"/>
      <c r="D187" s="59"/>
      <c r="E187" s="59"/>
      <c r="F187" s="59"/>
      <c r="G187" s="59"/>
      <c r="H187" s="59"/>
      <c r="I187" s="59"/>
      <c r="J187" s="59"/>
      <c r="K187" s="59"/>
      <c r="L187" s="175" t="str">
        <f t="shared" si="45"/>
        <v/>
      </c>
      <c r="M187" s="169" t="str">
        <f t="shared" si="40"/>
        <v/>
      </c>
      <c r="N187" s="170">
        <f>'Proje ve Personel Bilgileri'!F148</f>
        <v>0</v>
      </c>
      <c r="O187" s="171">
        <f t="shared" si="41"/>
        <v>0</v>
      </c>
      <c r="P187" s="171">
        <f t="shared" si="42"/>
        <v>0</v>
      </c>
      <c r="Q187" s="171">
        <f t="shared" si="43"/>
        <v>0</v>
      </c>
      <c r="R187" s="171">
        <f t="shared" si="44"/>
        <v>0</v>
      </c>
      <c r="S187" s="171">
        <f t="shared" si="46"/>
        <v>0</v>
      </c>
      <c r="T187" s="171">
        <f t="shared" si="46"/>
        <v>0</v>
      </c>
      <c r="U187" s="143">
        <f>IF(COUNTA(C168:K187)&gt;0,1,0)</f>
        <v>0</v>
      </c>
    </row>
    <row r="188" spans="1:21" s="75" customFormat="1" ht="29.25" customHeight="1" thickBot="1" x14ac:dyDescent="0.3">
      <c r="A188" s="472" t="s">
        <v>35</v>
      </c>
      <c r="B188" s="473"/>
      <c r="C188" s="176" t="str">
        <f>IF($L$28&gt;0,SUM(C168:C187),"")</f>
        <v/>
      </c>
      <c r="D188" s="177" t="str">
        <f t="shared" ref="D188:J188" si="47">IF($L$188&gt;0,SUM(D168:D187),"")</f>
        <v/>
      </c>
      <c r="E188" s="177" t="str">
        <f t="shared" si="47"/>
        <v/>
      </c>
      <c r="F188" s="177" t="str">
        <f t="shared" si="47"/>
        <v/>
      </c>
      <c r="G188" s="177" t="str">
        <f t="shared" si="47"/>
        <v/>
      </c>
      <c r="H188" s="177" t="str">
        <f t="shared" si="47"/>
        <v/>
      </c>
      <c r="I188" s="177" t="str">
        <f t="shared" si="47"/>
        <v/>
      </c>
      <c r="J188" s="177" t="str">
        <f t="shared" si="47"/>
        <v/>
      </c>
      <c r="K188" s="177" t="str">
        <f>IF($L$188&gt;0,SUM(K168:K187),"")</f>
        <v/>
      </c>
      <c r="L188" s="178">
        <f>SUM(L168:L187)+L156</f>
        <v>0</v>
      </c>
      <c r="M188" s="4"/>
      <c r="N188" s="72"/>
      <c r="O188" s="73"/>
      <c r="P188" s="74"/>
      <c r="Q188" s="72"/>
      <c r="R188" s="72"/>
      <c r="S188" s="72"/>
      <c r="T188" s="72"/>
    </row>
    <row r="189" spans="1:21" x14ac:dyDescent="0.25">
      <c r="A189" s="329" t="s">
        <v>152</v>
      </c>
      <c r="B189" s="60"/>
      <c r="C189" s="60"/>
      <c r="D189" s="60"/>
      <c r="E189" s="60"/>
      <c r="F189" s="60"/>
      <c r="G189" s="60"/>
      <c r="H189" s="60"/>
      <c r="I189" s="60"/>
      <c r="J189" s="60"/>
      <c r="K189" s="60"/>
      <c r="L189" s="60"/>
      <c r="S189" s="94"/>
      <c r="T189" s="94"/>
    </row>
    <row r="191" spans="1:21" ht="19.5" x14ac:dyDescent="0.3">
      <c r="A191" s="330" t="s">
        <v>32</v>
      </c>
      <c r="B191" s="331">
        <f ca="1">imzatarihi</f>
        <v>46091</v>
      </c>
      <c r="C191" s="468" t="s">
        <v>33</v>
      </c>
      <c r="D191" s="468"/>
      <c r="E191" s="330" t="s">
        <v>159</v>
      </c>
      <c r="F191" s="332" t="str">
        <f>IF(kurulusyetkilisi&gt;0,kurulusyetkilisi,"")</f>
        <v/>
      </c>
      <c r="G191" s="230"/>
      <c r="H191" s="229"/>
      <c r="I191" s="229"/>
      <c r="J191" s="229"/>
    </row>
    <row r="192" spans="1:21" ht="19.5" x14ac:dyDescent="0.3">
      <c r="A192" s="232"/>
      <c r="B192" s="232"/>
      <c r="C192" s="468" t="s">
        <v>34</v>
      </c>
      <c r="D192" s="468"/>
      <c r="E192" s="469"/>
      <c r="F192" s="469"/>
      <c r="G192" s="469"/>
      <c r="H192" s="61"/>
      <c r="I192" s="61"/>
      <c r="J192" s="61"/>
    </row>
    <row r="193" spans="1:20" ht="15.75" x14ac:dyDescent="0.25">
      <c r="A193" s="470" t="s">
        <v>22</v>
      </c>
      <c r="B193" s="470"/>
      <c r="C193" s="470"/>
      <c r="D193" s="470"/>
      <c r="E193" s="470"/>
      <c r="F193" s="470"/>
      <c r="G193" s="470"/>
      <c r="H193" s="470"/>
      <c r="I193" s="470"/>
      <c r="J193" s="470"/>
      <c r="K193" s="470"/>
      <c r="L193" s="470"/>
      <c r="M193" s="93"/>
      <c r="N193" s="77"/>
      <c r="O193" s="184"/>
    </row>
    <row r="194" spans="1:20" x14ac:dyDescent="0.25">
      <c r="A194" s="474" t="str">
        <f>IF(YilDonem&lt;&gt;"",CONCATENATE(YilDonem," dönemi"),"")</f>
        <v/>
      </c>
      <c r="B194" s="474"/>
      <c r="C194" s="474"/>
      <c r="D194" s="474"/>
      <c r="E194" s="474"/>
      <c r="F194" s="474"/>
      <c r="G194" s="474"/>
      <c r="H194" s="474"/>
      <c r="I194" s="474"/>
      <c r="J194" s="474"/>
      <c r="K194" s="474"/>
      <c r="L194" s="474"/>
    </row>
    <row r="195" spans="1:20" ht="15.75" thickBot="1" x14ac:dyDescent="0.3">
      <c r="B195" s="52"/>
      <c r="C195" s="52"/>
      <c r="D195" s="52"/>
      <c r="E195" s="488" t="str">
        <f>IF(YilDonem&lt;&gt;"",CONCATENATE(IF(Dönem=1,"MAYIS",IF(Dönem=2,"KASIM","")),"  ayına aittir."),"")</f>
        <v/>
      </c>
      <c r="F195" s="488"/>
      <c r="G195" s="488"/>
      <c r="H195" s="488"/>
      <c r="I195" s="52"/>
      <c r="J195" s="52"/>
      <c r="K195" s="52"/>
      <c r="L195" s="320" t="s">
        <v>30</v>
      </c>
    </row>
    <row r="196" spans="1:20" ht="31.7" customHeight="1" thickBot="1" x14ac:dyDescent="0.3">
      <c r="A196" s="324" t="s">
        <v>167</v>
      </c>
      <c r="B196" s="475" t="str">
        <f>IF(ProjeNo&gt;0,ProjeNo,"")</f>
        <v/>
      </c>
      <c r="C196" s="476"/>
      <c r="D196" s="476"/>
      <c r="E196" s="476"/>
      <c r="F196" s="476"/>
      <c r="G196" s="476"/>
      <c r="H196" s="476"/>
      <c r="I196" s="476"/>
      <c r="J196" s="476"/>
      <c r="K196" s="476"/>
      <c r="L196" s="477"/>
    </row>
    <row r="197" spans="1:20" ht="31.7" customHeight="1" thickBot="1" x14ac:dyDescent="0.3">
      <c r="A197" s="325" t="s">
        <v>168</v>
      </c>
      <c r="B197" s="478" t="str">
        <f>IF(ProjeAdi&gt;0,ProjeAdi,"")</f>
        <v/>
      </c>
      <c r="C197" s="479"/>
      <c r="D197" s="479"/>
      <c r="E197" s="479"/>
      <c r="F197" s="479"/>
      <c r="G197" s="479"/>
      <c r="H197" s="479"/>
      <c r="I197" s="479"/>
      <c r="J197" s="479"/>
      <c r="K197" s="479"/>
      <c r="L197" s="480"/>
    </row>
    <row r="198" spans="1:20" ht="31.7" customHeight="1" thickBot="1" x14ac:dyDescent="0.3">
      <c r="A198" s="481" t="s">
        <v>3</v>
      </c>
      <c r="B198" s="481" t="s">
        <v>4</v>
      </c>
      <c r="C198" s="481" t="s">
        <v>23</v>
      </c>
      <c r="D198" s="481" t="s">
        <v>125</v>
      </c>
      <c r="E198" s="481" t="s">
        <v>24</v>
      </c>
      <c r="F198" s="481" t="s">
        <v>27</v>
      </c>
      <c r="G198" s="483" t="s">
        <v>25</v>
      </c>
      <c r="H198" s="485" t="s">
        <v>151</v>
      </c>
      <c r="I198" s="486"/>
      <c r="J198" s="486"/>
      <c r="K198" s="487"/>
      <c r="L198" s="481" t="s">
        <v>26</v>
      </c>
      <c r="O198" s="471" t="s">
        <v>31</v>
      </c>
      <c r="P198" s="471"/>
      <c r="Q198" s="471" t="s">
        <v>37</v>
      </c>
      <c r="R198" s="471"/>
      <c r="S198" s="471" t="s">
        <v>38</v>
      </c>
      <c r="T198" s="471"/>
    </row>
    <row r="199" spans="1:20" s="95" customFormat="1" ht="90.75" thickBot="1" x14ac:dyDescent="0.3">
      <c r="A199" s="482"/>
      <c r="B199" s="482"/>
      <c r="C199" s="482"/>
      <c r="D199" s="482"/>
      <c r="E199" s="482"/>
      <c r="F199" s="482"/>
      <c r="G199" s="484"/>
      <c r="H199" s="321" t="s">
        <v>122</v>
      </c>
      <c r="I199" s="321" t="s">
        <v>153</v>
      </c>
      <c r="J199" s="321" t="s">
        <v>161</v>
      </c>
      <c r="K199" s="321" t="s">
        <v>162</v>
      </c>
      <c r="L199" s="482"/>
      <c r="M199" s="3"/>
      <c r="N199" s="322" t="s">
        <v>6</v>
      </c>
      <c r="O199" s="323" t="s">
        <v>28</v>
      </c>
      <c r="P199" s="323" t="s">
        <v>29</v>
      </c>
      <c r="Q199" s="323" t="s">
        <v>36</v>
      </c>
      <c r="R199" s="323" t="s">
        <v>25</v>
      </c>
      <c r="S199" s="323" t="s">
        <v>36</v>
      </c>
      <c r="T199" s="323" t="s">
        <v>29</v>
      </c>
    </row>
    <row r="200" spans="1:20" ht="22.7" customHeight="1" x14ac:dyDescent="0.25">
      <c r="A200" s="326">
        <v>121</v>
      </c>
      <c r="B200" s="179" t="str">
        <f>IF('Proje ve Personel Bilgileri'!C137&gt;0,'Proje ve Personel Bilgileri'!C137,"")</f>
        <v/>
      </c>
      <c r="C200" s="53"/>
      <c r="D200" s="54"/>
      <c r="E200" s="54"/>
      <c r="F200" s="54"/>
      <c r="G200" s="54"/>
      <c r="H200" s="54"/>
      <c r="I200" s="54"/>
      <c r="J200" s="54"/>
      <c r="K200" s="54"/>
      <c r="L200" s="168" t="str">
        <f>IF(B200&lt;&gt;"",IF(OR(F200&gt;S200,G200&gt;T200),0,D200+E200+F200+G200-H200-I200-J200-K200),"")</f>
        <v/>
      </c>
      <c r="M200" s="169" t="str">
        <f t="shared" ref="M200:M219" si="48">IF(OR(F200&gt;S200,G200&gt;T200),"Toplam maliyetin hesaplanabilmesi için SGK işveren payı ve işsizlik sigortası işveren payının tavan değerleri aşmaması gerekmektedir.","")</f>
        <v/>
      </c>
      <c r="N200" s="170">
        <f>'Proje ve Personel Bilgileri'!F137</f>
        <v>0</v>
      </c>
      <c r="O200" s="171">
        <f t="shared" ref="O200:O219" si="49">IFERROR(IF(N200="EVET",VLOOKUP(YilDonem,SGKTAVAN,2,0)*0.2475,VLOOKUP(YilDonem,SGKTAVAN,2,0)*0.2175),0)</f>
        <v>0</v>
      </c>
      <c r="P200" s="171">
        <f t="shared" ref="P200:P219" si="50">IFERROR(IF(N200="EVET",0,VLOOKUP(YilDonem,SGKTAVAN,2,0)*0.02),0)</f>
        <v>0</v>
      </c>
      <c r="Q200" s="171">
        <f t="shared" ref="Q200:Q219" si="51">IF(N200="EVET",(D200+E200)*0.2475,(D200+E200)*0.2175)</f>
        <v>0</v>
      </c>
      <c r="R200" s="171">
        <f t="shared" ref="R200:R219" si="52">IF(N200="EVET",0,(D200+E200)*0.02)</f>
        <v>0</v>
      </c>
      <c r="S200" s="171">
        <f>IF(ISERROR(ROUNDUP(MIN(O200,Q200),0)),0,ROUNDUP(MIN(O200,Q200),0))</f>
        <v>0</v>
      </c>
      <c r="T200" s="171">
        <f>IF(ISERROR(ROUNDUP(MIN(P200,R200),0)),0,ROUNDUP(MIN(P200,R200),0))</f>
        <v>0</v>
      </c>
    </row>
    <row r="201" spans="1:20" ht="22.7" customHeight="1" x14ac:dyDescent="0.25">
      <c r="A201" s="327">
        <v>122</v>
      </c>
      <c r="B201" s="173" t="str">
        <f>IF('Proje ve Personel Bilgileri'!C138&gt;0,'Proje ve Personel Bilgileri'!C138,"")</f>
        <v/>
      </c>
      <c r="C201" s="56"/>
      <c r="D201" s="57"/>
      <c r="E201" s="57"/>
      <c r="F201" s="57"/>
      <c r="G201" s="57"/>
      <c r="H201" s="57"/>
      <c r="I201" s="57"/>
      <c r="J201" s="57"/>
      <c r="K201" s="57"/>
      <c r="L201" s="172" t="str">
        <f t="shared" ref="L201:L219" si="53">IF(B201&lt;&gt;"",IF(OR(F201&gt;S201,G201&gt;T201),0,D201+E201+F201+G201-H201-I201-J201-K201),"")</f>
        <v/>
      </c>
      <c r="M201" s="169" t="str">
        <f t="shared" si="48"/>
        <v/>
      </c>
      <c r="N201" s="170">
        <f>'Proje ve Personel Bilgileri'!F138</f>
        <v>0</v>
      </c>
      <c r="O201" s="171">
        <f t="shared" si="49"/>
        <v>0</v>
      </c>
      <c r="P201" s="171">
        <f t="shared" si="50"/>
        <v>0</v>
      </c>
      <c r="Q201" s="171">
        <f t="shared" si="51"/>
        <v>0</v>
      </c>
      <c r="R201" s="171">
        <f t="shared" si="52"/>
        <v>0</v>
      </c>
      <c r="S201" s="171">
        <f t="shared" ref="S201:T219" si="54">IF(ISERROR(ROUNDUP(MIN(O201,Q201),0)),0,ROUNDUP(MIN(O201,Q201),0))</f>
        <v>0</v>
      </c>
      <c r="T201" s="171">
        <f t="shared" si="54"/>
        <v>0</v>
      </c>
    </row>
    <row r="202" spans="1:20" ht="22.7" customHeight="1" x14ac:dyDescent="0.25">
      <c r="A202" s="327">
        <v>123</v>
      </c>
      <c r="B202" s="173" t="str">
        <f>IF('Proje ve Personel Bilgileri'!C139&gt;0,'Proje ve Personel Bilgileri'!C139,"")</f>
        <v/>
      </c>
      <c r="C202" s="56"/>
      <c r="D202" s="57"/>
      <c r="E202" s="57"/>
      <c r="F202" s="57"/>
      <c r="G202" s="57"/>
      <c r="H202" s="57"/>
      <c r="I202" s="57"/>
      <c r="J202" s="57"/>
      <c r="K202" s="57"/>
      <c r="L202" s="172" t="str">
        <f t="shared" si="53"/>
        <v/>
      </c>
      <c r="M202" s="169" t="str">
        <f t="shared" si="48"/>
        <v/>
      </c>
      <c r="N202" s="170">
        <f>'Proje ve Personel Bilgileri'!F139</f>
        <v>0</v>
      </c>
      <c r="O202" s="171">
        <f t="shared" si="49"/>
        <v>0</v>
      </c>
      <c r="P202" s="171">
        <f t="shared" si="50"/>
        <v>0</v>
      </c>
      <c r="Q202" s="171">
        <f t="shared" si="51"/>
        <v>0</v>
      </c>
      <c r="R202" s="171">
        <f t="shared" si="52"/>
        <v>0</v>
      </c>
      <c r="S202" s="171">
        <f t="shared" si="54"/>
        <v>0</v>
      </c>
      <c r="T202" s="171">
        <f t="shared" si="54"/>
        <v>0</v>
      </c>
    </row>
    <row r="203" spans="1:20" ht="22.7" customHeight="1" x14ac:dyDescent="0.25">
      <c r="A203" s="327">
        <v>124</v>
      </c>
      <c r="B203" s="173" t="str">
        <f>IF('Proje ve Personel Bilgileri'!C140&gt;0,'Proje ve Personel Bilgileri'!C140,"")</f>
        <v/>
      </c>
      <c r="C203" s="56"/>
      <c r="D203" s="57"/>
      <c r="E203" s="57"/>
      <c r="F203" s="57"/>
      <c r="G203" s="57"/>
      <c r="H203" s="57"/>
      <c r="I203" s="57"/>
      <c r="J203" s="57"/>
      <c r="K203" s="57"/>
      <c r="L203" s="172" t="str">
        <f t="shared" si="53"/>
        <v/>
      </c>
      <c r="M203" s="169" t="str">
        <f t="shared" si="48"/>
        <v/>
      </c>
      <c r="N203" s="170">
        <f>'Proje ve Personel Bilgileri'!F140</f>
        <v>0</v>
      </c>
      <c r="O203" s="171">
        <f t="shared" si="49"/>
        <v>0</v>
      </c>
      <c r="P203" s="171">
        <f t="shared" si="50"/>
        <v>0</v>
      </c>
      <c r="Q203" s="171">
        <f t="shared" si="51"/>
        <v>0</v>
      </c>
      <c r="R203" s="171">
        <f t="shared" si="52"/>
        <v>0</v>
      </c>
      <c r="S203" s="171">
        <f t="shared" si="54"/>
        <v>0</v>
      </c>
      <c r="T203" s="171">
        <f t="shared" si="54"/>
        <v>0</v>
      </c>
    </row>
    <row r="204" spans="1:20" ht="22.7" customHeight="1" x14ac:dyDescent="0.25">
      <c r="A204" s="327">
        <v>125</v>
      </c>
      <c r="B204" s="173" t="str">
        <f>IF('Proje ve Personel Bilgileri'!C141&gt;0,'Proje ve Personel Bilgileri'!C141,"")</f>
        <v/>
      </c>
      <c r="C204" s="56"/>
      <c r="D204" s="57"/>
      <c r="E204" s="57"/>
      <c r="F204" s="57"/>
      <c r="G204" s="57"/>
      <c r="H204" s="57"/>
      <c r="I204" s="57"/>
      <c r="J204" s="57"/>
      <c r="K204" s="57"/>
      <c r="L204" s="172" t="str">
        <f t="shared" si="53"/>
        <v/>
      </c>
      <c r="M204" s="169" t="str">
        <f t="shared" si="48"/>
        <v/>
      </c>
      <c r="N204" s="170">
        <f>'Proje ve Personel Bilgileri'!F141</f>
        <v>0</v>
      </c>
      <c r="O204" s="171">
        <f t="shared" si="49"/>
        <v>0</v>
      </c>
      <c r="P204" s="171">
        <f t="shared" si="50"/>
        <v>0</v>
      </c>
      <c r="Q204" s="171">
        <f t="shared" si="51"/>
        <v>0</v>
      </c>
      <c r="R204" s="171">
        <f t="shared" si="52"/>
        <v>0</v>
      </c>
      <c r="S204" s="171">
        <f t="shared" si="54"/>
        <v>0</v>
      </c>
      <c r="T204" s="171">
        <f t="shared" si="54"/>
        <v>0</v>
      </c>
    </row>
    <row r="205" spans="1:20" ht="22.7" customHeight="1" x14ac:dyDescent="0.25">
      <c r="A205" s="327">
        <v>126</v>
      </c>
      <c r="B205" s="173" t="str">
        <f>IF('Proje ve Personel Bilgileri'!C142&gt;0,'Proje ve Personel Bilgileri'!C142,"")</f>
        <v/>
      </c>
      <c r="C205" s="56"/>
      <c r="D205" s="57"/>
      <c r="E205" s="57"/>
      <c r="F205" s="57"/>
      <c r="G205" s="57"/>
      <c r="H205" s="57"/>
      <c r="I205" s="57"/>
      <c r="J205" s="57"/>
      <c r="K205" s="57"/>
      <c r="L205" s="172" t="str">
        <f t="shared" si="53"/>
        <v/>
      </c>
      <c r="M205" s="169" t="str">
        <f t="shared" si="48"/>
        <v/>
      </c>
      <c r="N205" s="170">
        <f>'Proje ve Personel Bilgileri'!F142</f>
        <v>0</v>
      </c>
      <c r="O205" s="171">
        <f t="shared" si="49"/>
        <v>0</v>
      </c>
      <c r="P205" s="171">
        <f t="shared" si="50"/>
        <v>0</v>
      </c>
      <c r="Q205" s="171">
        <f t="shared" si="51"/>
        <v>0</v>
      </c>
      <c r="R205" s="171">
        <f t="shared" si="52"/>
        <v>0</v>
      </c>
      <c r="S205" s="171">
        <f t="shared" si="54"/>
        <v>0</v>
      </c>
      <c r="T205" s="171">
        <f t="shared" si="54"/>
        <v>0</v>
      </c>
    </row>
    <row r="206" spans="1:20" ht="22.7" customHeight="1" x14ac:dyDescent="0.25">
      <c r="A206" s="327">
        <v>127</v>
      </c>
      <c r="B206" s="173" t="str">
        <f>IF('Proje ve Personel Bilgileri'!C143&gt;0,'Proje ve Personel Bilgileri'!C143,"")</f>
        <v/>
      </c>
      <c r="C206" s="56"/>
      <c r="D206" s="57"/>
      <c r="E206" s="57"/>
      <c r="F206" s="57"/>
      <c r="G206" s="57"/>
      <c r="H206" s="57"/>
      <c r="I206" s="57"/>
      <c r="J206" s="57"/>
      <c r="K206" s="57"/>
      <c r="L206" s="172" t="str">
        <f t="shared" si="53"/>
        <v/>
      </c>
      <c r="M206" s="169" t="str">
        <f t="shared" si="48"/>
        <v/>
      </c>
      <c r="N206" s="170">
        <f>'Proje ve Personel Bilgileri'!F143</f>
        <v>0</v>
      </c>
      <c r="O206" s="171">
        <f t="shared" si="49"/>
        <v>0</v>
      </c>
      <c r="P206" s="171">
        <f t="shared" si="50"/>
        <v>0</v>
      </c>
      <c r="Q206" s="171">
        <f t="shared" si="51"/>
        <v>0</v>
      </c>
      <c r="R206" s="171">
        <f t="shared" si="52"/>
        <v>0</v>
      </c>
      <c r="S206" s="171">
        <f t="shared" si="54"/>
        <v>0</v>
      </c>
      <c r="T206" s="171">
        <f t="shared" si="54"/>
        <v>0</v>
      </c>
    </row>
    <row r="207" spans="1:20" ht="22.7" customHeight="1" x14ac:dyDescent="0.25">
      <c r="A207" s="327">
        <v>128</v>
      </c>
      <c r="B207" s="173" t="str">
        <f>IF('Proje ve Personel Bilgileri'!C144&gt;0,'Proje ve Personel Bilgileri'!C144,"")</f>
        <v/>
      </c>
      <c r="C207" s="56"/>
      <c r="D207" s="57"/>
      <c r="E207" s="57"/>
      <c r="F207" s="57"/>
      <c r="G207" s="57"/>
      <c r="H207" s="57"/>
      <c r="I207" s="57"/>
      <c r="J207" s="57"/>
      <c r="K207" s="57"/>
      <c r="L207" s="172" t="str">
        <f t="shared" si="53"/>
        <v/>
      </c>
      <c r="M207" s="169" t="str">
        <f t="shared" si="48"/>
        <v/>
      </c>
      <c r="N207" s="170">
        <f>'Proje ve Personel Bilgileri'!F144</f>
        <v>0</v>
      </c>
      <c r="O207" s="171">
        <f t="shared" si="49"/>
        <v>0</v>
      </c>
      <c r="P207" s="171">
        <f t="shared" si="50"/>
        <v>0</v>
      </c>
      <c r="Q207" s="171">
        <f t="shared" si="51"/>
        <v>0</v>
      </c>
      <c r="R207" s="171">
        <f t="shared" si="52"/>
        <v>0</v>
      </c>
      <c r="S207" s="171">
        <f t="shared" si="54"/>
        <v>0</v>
      </c>
      <c r="T207" s="171">
        <f t="shared" si="54"/>
        <v>0</v>
      </c>
    </row>
    <row r="208" spans="1:20" ht="22.7" customHeight="1" x14ac:dyDescent="0.25">
      <c r="A208" s="327">
        <v>129</v>
      </c>
      <c r="B208" s="173" t="str">
        <f>IF('Proje ve Personel Bilgileri'!C145&gt;0,'Proje ve Personel Bilgileri'!C145,"")</f>
        <v/>
      </c>
      <c r="C208" s="56"/>
      <c r="D208" s="57"/>
      <c r="E208" s="57"/>
      <c r="F208" s="57"/>
      <c r="G208" s="57"/>
      <c r="H208" s="57"/>
      <c r="I208" s="57"/>
      <c r="J208" s="57"/>
      <c r="K208" s="57"/>
      <c r="L208" s="172" t="str">
        <f t="shared" si="53"/>
        <v/>
      </c>
      <c r="M208" s="169" t="str">
        <f t="shared" si="48"/>
        <v/>
      </c>
      <c r="N208" s="170">
        <f>'Proje ve Personel Bilgileri'!F145</f>
        <v>0</v>
      </c>
      <c r="O208" s="171">
        <f t="shared" si="49"/>
        <v>0</v>
      </c>
      <c r="P208" s="171">
        <f t="shared" si="50"/>
        <v>0</v>
      </c>
      <c r="Q208" s="171">
        <f t="shared" si="51"/>
        <v>0</v>
      </c>
      <c r="R208" s="171">
        <f t="shared" si="52"/>
        <v>0</v>
      </c>
      <c r="S208" s="171">
        <f t="shared" si="54"/>
        <v>0</v>
      </c>
      <c r="T208" s="171">
        <f t="shared" si="54"/>
        <v>0</v>
      </c>
    </row>
    <row r="209" spans="1:21" ht="22.7" customHeight="1" x14ac:dyDescent="0.25">
      <c r="A209" s="327">
        <v>130</v>
      </c>
      <c r="B209" s="173" t="str">
        <f>IF('Proje ve Personel Bilgileri'!C146&gt;0,'Proje ve Personel Bilgileri'!C146,"")</f>
        <v/>
      </c>
      <c r="C209" s="56"/>
      <c r="D209" s="57"/>
      <c r="E209" s="57"/>
      <c r="F209" s="57"/>
      <c r="G209" s="57"/>
      <c r="H209" s="57"/>
      <c r="I209" s="57"/>
      <c r="J209" s="57"/>
      <c r="K209" s="57"/>
      <c r="L209" s="172" t="str">
        <f t="shared" si="53"/>
        <v/>
      </c>
      <c r="M209" s="169" t="str">
        <f t="shared" si="48"/>
        <v/>
      </c>
      <c r="N209" s="170">
        <f>'Proje ve Personel Bilgileri'!F146</f>
        <v>0</v>
      </c>
      <c r="O209" s="171">
        <f t="shared" si="49"/>
        <v>0</v>
      </c>
      <c r="P209" s="171">
        <f t="shared" si="50"/>
        <v>0</v>
      </c>
      <c r="Q209" s="171">
        <f t="shared" si="51"/>
        <v>0</v>
      </c>
      <c r="R209" s="171">
        <f t="shared" si="52"/>
        <v>0</v>
      </c>
      <c r="S209" s="171">
        <f t="shared" si="54"/>
        <v>0</v>
      </c>
      <c r="T209" s="171">
        <f t="shared" si="54"/>
        <v>0</v>
      </c>
    </row>
    <row r="210" spans="1:21" ht="22.7" customHeight="1" x14ac:dyDescent="0.25">
      <c r="A210" s="327">
        <v>131</v>
      </c>
      <c r="B210" s="173" t="str">
        <f>IF('Proje ve Personel Bilgileri'!C147&gt;0,'Proje ve Personel Bilgileri'!C147,"")</f>
        <v/>
      </c>
      <c r="C210" s="56"/>
      <c r="D210" s="57"/>
      <c r="E210" s="57"/>
      <c r="F210" s="57"/>
      <c r="G210" s="57"/>
      <c r="H210" s="57"/>
      <c r="I210" s="57"/>
      <c r="J210" s="57"/>
      <c r="K210" s="57"/>
      <c r="L210" s="172" t="str">
        <f t="shared" si="53"/>
        <v/>
      </c>
      <c r="M210" s="169" t="str">
        <f t="shared" si="48"/>
        <v/>
      </c>
      <c r="N210" s="170">
        <f>'Proje ve Personel Bilgileri'!F147</f>
        <v>0</v>
      </c>
      <c r="O210" s="171">
        <f t="shared" si="49"/>
        <v>0</v>
      </c>
      <c r="P210" s="171">
        <f t="shared" si="50"/>
        <v>0</v>
      </c>
      <c r="Q210" s="171">
        <f t="shared" si="51"/>
        <v>0</v>
      </c>
      <c r="R210" s="171">
        <f t="shared" si="52"/>
        <v>0</v>
      </c>
      <c r="S210" s="171">
        <f t="shared" si="54"/>
        <v>0</v>
      </c>
      <c r="T210" s="171">
        <f t="shared" si="54"/>
        <v>0</v>
      </c>
    </row>
    <row r="211" spans="1:21" ht="22.7" customHeight="1" x14ac:dyDescent="0.25">
      <c r="A211" s="327">
        <v>132</v>
      </c>
      <c r="B211" s="173" t="str">
        <f>IF('Proje ve Personel Bilgileri'!C148&gt;0,'Proje ve Personel Bilgileri'!C148,"")</f>
        <v/>
      </c>
      <c r="C211" s="56"/>
      <c r="D211" s="57"/>
      <c r="E211" s="57"/>
      <c r="F211" s="57"/>
      <c r="G211" s="57"/>
      <c r="H211" s="57"/>
      <c r="I211" s="57"/>
      <c r="J211" s="57"/>
      <c r="K211" s="57"/>
      <c r="L211" s="172" t="str">
        <f t="shared" si="53"/>
        <v/>
      </c>
      <c r="M211" s="169" t="str">
        <f t="shared" si="48"/>
        <v/>
      </c>
      <c r="N211" s="170">
        <f>'Proje ve Personel Bilgileri'!F148</f>
        <v>0</v>
      </c>
      <c r="O211" s="171">
        <f t="shared" si="49"/>
        <v>0</v>
      </c>
      <c r="P211" s="171">
        <f t="shared" si="50"/>
        <v>0</v>
      </c>
      <c r="Q211" s="171">
        <f t="shared" si="51"/>
        <v>0</v>
      </c>
      <c r="R211" s="171">
        <f t="shared" si="52"/>
        <v>0</v>
      </c>
      <c r="S211" s="171">
        <f t="shared" si="54"/>
        <v>0</v>
      </c>
      <c r="T211" s="171">
        <f t="shared" si="54"/>
        <v>0</v>
      </c>
    </row>
    <row r="212" spans="1:21" ht="22.7" customHeight="1" x14ac:dyDescent="0.25">
      <c r="A212" s="327">
        <v>133</v>
      </c>
      <c r="B212" s="173" t="str">
        <f>IF('Proje ve Personel Bilgileri'!C149&gt;0,'Proje ve Personel Bilgileri'!C149,"")</f>
        <v/>
      </c>
      <c r="C212" s="56"/>
      <c r="D212" s="57"/>
      <c r="E212" s="57"/>
      <c r="F212" s="57"/>
      <c r="G212" s="57"/>
      <c r="H212" s="57"/>
      <c r="I212" s="57"/>
      <c r="J212" s="57"/>
      <c r="K212" s="57"/>
      <c r="L212" s="172" t="str">
        <f t="shared" si="53"/>
        <v/>
      </c>
      <c r="M212" s="169" t="str">
        <f t="shared" si="48"/>
        <v/>
      </c>
      <c r="N212" s="170">
        <f>'Proje ve Personel Bilgileri'!F149</f>
        <v>0</v>
      </c>
      <c r="O212" s="171">
        <f t="shared" si="49"/>
        <v>0</v>
      </c>
      <c r="P212" s="171">
        <f t="shared" si="50"/>
        <v>0</v>
      </c>
      <c r="Q212" s="171">
        <f t="shared" si="51"/>
        <v>0</v>
      </c>
      <c r="R212" s="171">
        <f t="shared" si="52"/>
        <v>0</v>
      </c>
      <c r="S212" s="171">
        <f t="shared" si="54"/>
        <v>0</v>
      </c>
      <c r="T212" s="171">
        <f t="shared" si="54"/>
        <v>0</v>
      </c>
    </row>
    <row r="213" spans="1:21" ht="22.7" customHeight="1" x14ac:dyDescent="0.25">
      <c r="A213" s="327">
        <v>134</v>
      </c>
      <c r="B213" s="173" t="str">
        <f>IF('Proje ve Personel Bilgileri'!C150&gt;0,'Proje ve Personel Bilgileri'!C150,"")</f>
        <v/>
      </c>
      <c r="C213" s="56"/>
      <c r="D213" s="57"/>
      <c r="E213" s="57"/>
      <c r="F213" s="57"/>
      <c r="G213" s="57"/>
      <c r="H213" s="57"/>
      <c r="I213" s="57"/>
      <c r="J213" s="57"/>
      <c r="K213" s="57"/>
      <c r="L213" s="172" t="str">
        <f t="shared" si="53"/>
        <v/>
      </c>
      <c r="M213" s="169" t="str">
        <f t="shared" si="48"/>
        <v/>
      </c>
      <c r="N213" s="170">
        <f>'Proje ve Personel Bilgileri'!F150</f>
        <v>0</v>
      </c>
      <c r="O213" s="171">
        <f t="shared" si="49"/>
        <v>0</v>
      </c>
      <c r="P213" s="171">
        <f t="shared" si="50"/>
        <v>0</v>
      </c>
      <c r="Q213" s="171">
        <f t="shared" si="51"/>
        <v>0</v>
      </c>
      <c r="R213" s="171">
        <f t="shared" si="52"/>
        <v>0</v>
      </c>
      <c r="S213" s="171">
        <f t="shared" si="54"/>
        <v>0</v>
      </c>
      <c r="T213" s="171">
        <f t="shared" si="54"/>
        <v>0</v>
      </c>
    </row>
    <row r="214" spans="1:21" ht="22.7" customHeight="1" x14ac:dyDescent="0.25">
      <c r="A214" s="327">
        <v>135</v>
      </c>
      <c r="B214" s="173" t="str">
        <f>IF('Proje ve Personel Bilgileri'!C151&gt;0,'Proje ve Personel Bilgileri'!C151,"")</f>
        <v/>
      </c>
      <c r="C214" s="56"/>
      <c r="D214" s="57"/>
      <c r="E214" s="57"/>
      <c r="F214" s="57"/>
      <c r="G214" s="57"/>
      <c r="H214" s="57"/>
      <c r="I214" s="57"/>
      <c r="J214" s="57"/>
      <c r="K214" s="57"/>
      <c r="L214" s="172" t="str">
        <f t="shared" si="53"/>
        <v/>
      </c>
      <c r="M214" s="169" t="str">
        <f t="shared" si="48"/>
        <v/>
      </c>
      <c r="N214" s="170">
        <f>'Proje ve Personel Bilgileri'!F151</f>
        <v>0</v>
      </c>
      <c r="O214" s="171">
        <f t="shared" si="49"/>
        <v>0</v>
      </c>
      <c r="P214" s="171">
        <f t="shared" si="50"/>
        <v>0</v>
      </c>
      <c r="Q214" s="171">
        <f t="shared" si="51"/>
        <v>0</v>
      </c>
      <c r="R214" s="171">
        <f t="shared" si="52"/>
        <v>0</v>
      </c>
      <c r="S214" s="171">
        <f t="shared" si="54"/>
        <v>0</v>
      </c>
      <c r="T214" s="171">
        <f t="shared" si="54"/>
        <v>0</v>
      </c>
    </row>
    <row r="215" spans="1:21" ht="22.7" customHeight="1" x14ac:dyDescent="0.25">
      <c r="A215" s="327">
        <v>136</v>
      </c>
      <c r="B215" s="173" t="str">
        <f>IF('Proje ve Personel Bilgileri'!C152&gt;0,'Proje ve Personel Bilgileri'!C152,"")</f>
        <v/>
      </c>
      <c r="C215" s="56"/>
      <c r="D215" s="57"/>
      <c r="E215" s="57"/>
      <c r="F215" s="57"/>
      <c r="G215" s="57"/>
      <c r="H215" s="57"/>
      <c r="I215" s="57"/>
      <c r="J215" s="57"/>
      <c r="K215" s="57"/>
      <c r="L215" s="172" t="str">
        <f t="shared" si="53"/>
        <v/>
      </c>
      <c r="M215" s="169" t="str">
        <f t="shared" si="48"/>
        <v/>
      </c>
      <c r="N215" s="170">
        <f>'Proje ve Personel Bilgileri'!F152</f>
        <v>0</v>
      </c>
      <c r="O215" s="171">
        <f t="shared" si="49"/>
        <v>0</v>
      </c>
      <c r="P215" s="171">
        <f t="shared" si="50"/>
        <v>0</v>
      </c>
      <c r="Q215" s="171">
        <f t="shared" si="51"/>
        <v>0</v>
      </c>
      <c r="R215" s="171">
        <f t="shared" si="52"/>
        <v>0</v>
      </c>
      <c r="S215" s="171">
        <f t="shared" si="54"/>
        <v>0</v>
      </c>
      <c r="T215" s="171">
        <f t="shared" si="54"/>
        <v>0</v>
      </c>
    </row>
    <row r="216" spans="1:21" ht="22.7" customHeight="1" x14ac:dyDescent="0.25">
      <c r="A216" s="327">
        <v>137</v>
      </c>
      <c r="B216" s="173" t="str">
        <f>IF('Proje ve Personel Bilgileri'!C153&gt;0,'Proje ve Personel Bilgileri'!C153,"")</f>
        <v/>
      </c>
      <c r="C216" s="56"/>
      <c r="D216" s="57"/>
      <c r="E216" s="57"/>
      <c r="F216" s="57"/>
      <c r="G216" s="57"/>
      <c r="H216" s="57"/>
      <c r="I216" s="57"/>
      <c r="J216" s="57"/>
      <c r="K216" s="57"/>
      <c r="L216" s="172" t="str">
        <f t="shared" si="53"/>
        <v/>
      </c>
      <c r="M216" s="169" t="str">
        <f t="shared" si="48"/>
        <v/>
      </c>
      <c r="N216" s="170">
        <f>'Proje ve Personel Bilgileri'!F153</f>
        <v>0</v>
      </c>
      <c r="O216" s="171">
        <f t="shared" si="49"/>
        <v>0</v>
      </c>
      <c r="P216" s="171">
        <f t="shared" si="50"/>
        <v>0</v>
      </c>
      <c r="Q216" s="171">
        <f t="shared" si="51"/>
        <v>0</v>
      </c>
      <c r="R216" s="171">
        <f t="shared" si="52"/>
        <v>0</v>
      </c>
      <c r="S216" s="171">
        <f t="shared" si="54"/>
        <v>0</v>
      </c>
      <c r="T216" s="171">
        <f t="shared" si="54"/>
        <v>0</v>
      </c>
    </row>
    <row r="217" spans="1:21" ht="22.7" customHeight="1" x14ac:dyDescent="0.25">
      <c r="A217" s="327">
        <v>138</v>
      </c>
      <c r="B217" s="173" t="str">
        <f>IF('Proje ve Personel Bilgileri'!C154&gt;0,'Proje ve Personel Bilgileri'!C154,"")</f>
        <v/>
      </c>
      <c r="C217" s="56"/>
      <c r="D217" s="57"/>
      <c r="E217" s="57"/>
      <c r="F217" s="57"/>
      <c r="G217" s="57"/>
      <c r="H217" s="57"/>
      <c r="I217" s="57"/>
      <c r="J217" s="57"/>
      <c r="K217" s="57"/>
      <c r="L217" s="172" t="str">
        <f t="shared" si="53"/>
        <v/>
      </c>
      <c r="M217" s="169" t="str">
        <f t="shared" si="48"/>
        <v/>
      </c>
      <c r="N217" s="170">
        <f>'Proje ve Personel Bilgileri'!F154</f>
        <v>0</v>
      </c>
      <c r="O217" s="171">
        <f t="shared" si="49"/>
        <v>0</v>
      </c>
      <c r="P217" s="171">
        <f t="shared" si="50"/>
        <v>0</v>
      </c>
      <c r="Q217" s="171">
        <f t="shared" si="51"/>
        <v>0</v>
      </c>
      <c r="R217" s="171">
        <f t="shared" si="52"/>
        <v>0</v>
      </c>
      <c r="S217" s="171">
        <f t="shared" si="54"/>
        <v>0</v>
      </c>
      <c r="T217" s="171">
        <f t="shared" si="54"/>
        <v>0</v>
      </c>
    </row>
    <row r="218" spans="1:21" ht="22.7" customHeight="1" x14ac:dyDescent="0.25">
      <c r="A218" s="327">
        <v>139</v>
      </c>
      <c r="B218" s="173" t="str">
        <f>IF('Proje ve Personel Bilgileri'!C155&gt;0,'Proje ve Personel Bilgileri'!C155,"")</f>
        <v/>
      </c>
      <c r="C218" s="56"/>
      <c r="D218" s="57"/>
      <c r="E218" s="57"/>
      <c r="F218" s="57"/>
      <c r="G218" s="57"/>
      <c r="H218" s="57"/>
      <c r="I218" s="57"/>
      <c r="J218" s="57"/>
      <c r="K218" s="57"/>
      <c r="L218" s="172" t="str">
        <f t="shared" si="53"/>
        <v/>
      </c>
      <c r="M218" s="169" t="str">
        <f t="shared" si="48"/>
        <v/>
      </c>
      <c r="N218" s="170">
        <f>'Proje ve Personel Bilgileri'!F155</f>
        <v>0</v>
      </c>
      <c r="O218" s="171">
        <f t="shared" si="49"/>
        <v>0</v>
      </c>
      <c r="P218" s="171">
        <f t="shared" si="50"/>
        <v>0</v>
      </c>
      <c r="Q218" s="171">
        <f t="shared" si="51"/>
        <v>0</v>
      </c>
      <c r="R218" s="171">
        <f t="shared" si="52"/>
        <v>0</v>
      </c>
      <c r="S218" s="171">
        <f t="shared" si="54"/>
        <v>0</v>
      </c>
      <c r="T218" s="171">
        <f t="shared" si="54"/>
        <v>0</v>
      </c>
    </row>
    <row r="219" spans="1:21" ht="22.7" customHeight="1" thickBot="1" x14ac:dyDescent="0.3">
      <c r="A219" s="328">
        <v>140</v>
      </c>
      <c r="B219" s="174" t="str">
        <f>IF('Proje ve Personel Bilgileri'!C156&gt;0,'Proje ve Personel Bilgileri'!C156,"")</f>
        <v/>
      </c>
      <c r="C219" s="58"/>
      <c r="D219" s="59"/>
      <c r="E219" s="59"/>
      <c r="F219" s="59"/>
      <c r="G219" s="59"/>
      <c r="H219" s="59"/>
      <c r="I219" s="59"/>
      <c r="J219" s="59"/>
      <c r="K219" s="59"/>
      <c r="L219" s="175" t="str">
        <f t="shared" si="53"/>
        <v/>
      </c>
      <c r="M219" s="169" t="str">
        <f t="shared" si="48"/>
        <v/>
      </c>
      <c r="N219" s="170">
        <f>'Proje ve Personel Bilgileri'!F156</f>
        <v>0</v>
      </c>
      <c r="O219" s="171">
        <f t="shared" si="49"/>
        <v>0</v>
      </c>
      <c r="P219" s="171">
        <f t="shared" si="50"/>
        <v>0</v>
      </c>
      <c r="Q219" s="171">
        <f t="shared" si="51"/>
        <v>0</v>
      </c>
      <c r="R219" s="171">
        <f t="shared" si="52"/>
        <v>0</v>
      </c>
      <c r="S219" s="171">
        <f t="shared" si="54"/>
        <v>0</v>
      </c>
      <c r="T219" s="171">
        <f t="shared" si="54"/>
        <v>0</v>
      </c>
      <c r="U219" s="143">
        <f>IF(COUNTA(C200:K219)&gt;0,1,0)</f>
        <v>0</v>
      </c>
    </row>
    <row r="220" spans="1:21" s="75" customFormat="1" ht="29.25" customHeight="1" thickBot="1" x14ac:dyDescent="0.3">
      <c r="A220" s="472" t="s">
        <v>35</v>
      </c>
      <c r="B220" s="473"/>
      <c r="C220" s="176" t="str">
        <f>IF($L$28&gt;0,SUM(C200:C219),"")</f>
        <v/>
      </c>
      <c r="D220" s="177" t="str">
        <f t="shared" ref="D220:J220" si="55">IF($L$220&gt;0,SUM(D200:D219),"")</f>
        <v/>
      </c>
      <c r="E220" s="177" t="str">
        <f t="shared" si="55"/>
        <v/>
      </c>
      <c r="F220" s="177" t="str">
        <f t="shared" si="55"/>
        <v/>
      </c>
      <c r="G220" s="177" t="str">
        <f t="shared" si="55"/>
        <v/>
      </c>
      <c r="H220" s="177" t="str">
        <f t="shared" si="55"/>
        <v/>
      </c>
      <c r="I220" s="177" t="str">
        <f t="shared" si="55"/>
        <v/>
      </c>
      <c r="J220" s="177" t="str">
        <f t="shared" si="55"/>
        <v/>
      </c>
      <c r="K220" s="177" t="str">
        <f>IF($L$220&gt;0,SUM(K200:K219),"")</f>
        <v/>
      </c>
      <c r="L220" s="178">
        <f>SUM(L200:L219)+L188</f>
        <v>0</v>
      </c>
      <c r="M220" s="4"/>
      <c r="N220" s="72"/>
      <c r="O220" s="73"/>
      <c r="P220" s="74"/>
      <c r="Q220" s="72"/>
      <c r="R220" s="72"/>
      <c r="S220" s="72"/>
      <c r="T220" s="72"/>
    </row>
    <row r="221" spans="1:21" x14ac:dyDescent="0.25">
      <c r="A221" s="329" t="s">
        <v>152</v>
      </c>
      <c r="B221" s="60"/>
      <c r="C221" s="60"/>
      <c r="D221" s="60"/>
      <c r="E221" s="60"/>
      <c r="F221" s="60"/>
      <c r="G221" s="60"/>
      <c r="H221" s="60"/>
      <c r="I221" s="60"/>
      <c r="J221" s="60"/>
      <c r="K221" s="60"/>
      <c r="L221" s="60"/>
      <c r="S221" s="94"/>
      <c r="T221" s="94"/>
    </row>
    <row r="223" spans="1:21" ht="19.5" x14ac:dyDescent="0.3">
      <c r="A223" s="330" t="s">
        <v>32</v>
      </c>
      <c r="B223" s="331">
        <f ca="1">imzatarihi</f>
        <v>46091</v>
      </c>
      <c r="C223" s="468" t="s">
        <v>33</v>
      </c>
      <c r="D223" s="468"/>
      <c r="E223" s="330" t="s">
        <v>159</v>
      </c>
      <c r="F223" s="332" t="str">
        <f>IF(kurulusyetkilisi&gt;0,kurulusyetkilisi,"")</f>
        <v/>
      </c>
      <c r="G223" s="230"/>
      <c r="H223" s="229"/>
      <c r="I223" s="229"/>
      <c r="J223" s="229"/>
    </row>
    <row r="224" spans="1:21" ht="19.5" x14ac:dyDescent="0.3">
      <c r="A224" s="232"/>
      <c r="B224" s="232"/>
      <c r="C224" s="468" t="s">
        <v>34</v>
      </c>
      <c r="D224" s="468"/>
      <c r="E224" s="469"/>
      <c r="F224" s="469"/>
      <c r="G224" s="469"/>
      <c r="H224" s="61"/>
      <c r="I224" s="61"/>
      <c r="J224" s="61"/>
    </row>
    <row r="225" spans="1:20" ht="15.75" x14ac:dyDescent="0.25">
      <c r="A225" s="470" t="s">
        <v>22</v>
      </c>
      <c r="B225" s="470"/>
      <c r="C225" s="470"/>
      <c r="D225" s="470"/>
      <c r="E225" s="470"/>
      <c r="F225" s="470"/>
      <c r="G225" s="470"/>
      <c r="H225" s="470"/>
      <c r="I225" s="470"/>
      <c r="J225" s="470"/>
      <c r="K225" s="470"/>
      <c r="L225" s="470"/>
      <c r="M225" s="93"/>
      <c r="N225" s="77"/>
      <c r="O225" s="184"/>
    </row>
    <row r="226" spans="1:20" x14ac:dyDescent="0.25">
      <c r="A226" s="474" t="str">
        <f>IF(YilDonem&lt;&gt;"",CONCATENATE(YilDonem," dönemi"),"")</f>
        <v/>
      </c>
      <c r="B226" s="474"/>
      <c r="C226" s="474"/>
      <c r="D226" s="474"/>
      <c r="E226" s="474"/>
      <c r="F226" s="474"/>
      <c r="G226" s="474"/>
      <c r="H226" s="474"/>
      <c r="I226" s="474"/>
      <c r="J226" s="474"/>
      <c r="K226" s="474"/>
      <c r="L226" s="474"/>
    </row>
    <row r="227" spans="1:20" ht="15.75" thickBot="1" x14ac:dyDescent="0.3">
      <c r="B227" s="52"/>
      <c r="C227" s="52"/>
      <c r="D227" s="52"/>
      <c r="E227" s="488" t="str">
        <f>IF(YilDonem&lt;&gt;"",CONCATENATE(IF(Dönem=1,"MAYIS",IF(Dönem=2,"KASIM","")),"  ayına aittir."),"")</f>
        <v/>
      </c>
      <c r="F227" s="488"/>
      <c r="G227" s="488"/>
      <c r="H227" s="488"/>
      <c r="I227" s="52"/>
      <c r="J227" s="52"/>
      <c r="K227" s="52"/>
      <c r="L227" s="320" t="s">
        <v>30</v>
      </c>
    </row>
    <row r="228" spans="1:20" ht="31.7" customHeight="1" thickBot="1" x14ac:dyDescent="0.3">
      <c r="A228" s="324" t="s">
        <v>167</v>
      </c>
      <c r="B228" s="475" t="str">
        <f>IF(ProjeNo&gt;0,ProjeNo,"")</f>
        <v/>
      </c>
      <c r="C228" s="476"/>
      <c r="D228" s="476"/>
      <c r="E228" s="476"/>
      <c r="F228" s="476"/>
      <c r="G228" s="476"/>
      <c r="H228" s="476"/>
      <c r="I228" s="476"/>
      <c r="J228" s="476"/>
      <c r="K228" s="476"/>
      <c r="L228" s="477"/>
    </row>
    <row r="229" spans="1:20" ht="31.7" customHeight="1" thickBot="1" x14ac:dyDescent="0.3">
      <c r="A229" s="325" t="s">
        <v>168</v>
      </c>
      <c r="B229" s="478" t="str">
        <f>IF(ProjeAdi&gt;0,ProjeAdi,"")</f>
        <v/>
      </c>
      <c r="C229" s="479"/>
      <c r="D229" s="479"/>
      <c r="E229" s="479"/>
      <c r="F229" s="479"/>
      <c r="G229" s="479"/>
      <c r="H229" s="479"/>
      <c r="I229" s="479"/>
      <c r="J229" s="479"/>
      <c r="K229" s="479"/>
      <c r="L229" s="480"/>
    </row>
    <row r="230" spans="1:20" ht="31.7" customHeight="1" thickBot="1" x14ac:dyDescent="0.3">
      <c r="A230" s="481" t="s">
        <v>3</v>
      </c>
      <c r="B230" s="481" t="s">
        <v>4</v>
      </c>
      <c r="C230" s="481" t="s">
        <v>23</v>
      </c>
      <c r="D230" s="481" t="s">
        <v>125</v>
      </c>
      <c r="E230" s="481" t="s">
        <v>24</v>
      </c>
      <c r="F230" s="481" t="s">
        <v>27</v>
      </c>
      <c r="G230" s="483" t="s">
        <v>25</v>
      </c>
      <c r="H230" s="485" t="s">
        <v>151</v>
      </c>
      <c r="I230" s="486"/>
      <c r="J230" s="486"/>
      <c r="K230" s="487"/>
      <c r="L230" s="481" t="s">
        <v>26</v>
      </c>
      <c r="O230" s="471" t="s">
        <v>31</v>
      </c>
      <c r="P230" s="471"/>
      <c r="Q230" s="471" t="s">
        <v>37</v>
      </c>
      <c r="R230" s="471"/>
      <c r="S230" s="471" t="s">
        <v>38</v>
      </c>
      <c r="T230" s="471"/>
    </row>
    <row r="231" spans="1:20" s="95" customFormat="1" ht="90.75" thickBot="1" x14ac:dyDescent="0.3">
      <c r="A231" s="482"/>
      <c r="B231" s="482"/>
      <c r="C231" s="482"/>
      <c r="D231" s="482"/>
      <c r="E231" s="482"/>
      <c r="F231" s="482"/>
      <c r="G231" s="484"/>
      <c r="H231" s="321" t="s">
        <v>122</v>
      </c>
      <c r="I231" s="321" t="s">
        <v>153</v>
      </c>
      <c r="J231" s="321" t="s">
        <v>161</v>
      </c>
      <c r="K231" s="321" t="s">
        <v>162</v>
      </c>
      <c r="L231" s="482"/>
      <c r="M231" s="3"/>
      <c r="N231" s="322" t="s">
        <v>6</v>
      </c>
      <c r="O231" s="323" t="s">
        <v>28</v>
      </c>
      <c r="P231" s="323" t="s">
        <v>29</v>
      </c>
      <c r="Q231" s="323" t="s">
        <v>36</v>
      </c>
      <c r="R231" s="323" t="s">
        <v>25</v>
      </c>
      <c r="S231" s="323" t="s">
        <v>36</v>
      </c>
      <c r="T231" s="323" t="s">
        <v>29</v>
      </c>
    </row>
    <row r="232" spans="1:20" ht="22.7" customHeight="1" x14ac:dyDescent="0.25">
      <c r="A232" s="326">
        <v>141</v>
      </c>
      <c r="B232" s="179" t="str">
        <f>IF('Proje ve Personel Bilgileri'!C157&gt;0,'Proje ve Personel Bilgileri'!C157,"")</f>
        <v/>
      </c>
      <c r="C232" s="53"/>
      <c r="D232" s="54"/>
      <c r="E232" s="54"/>
      <c r="F232" s="54"/>
      <c r="G232" s="54"/>
      <c r="H232" s="54"/>
      <c r="I232" s="54"/>
      <c r="J232" s="54"/>
      <c r="K232" s="54"/>
      <c r="L232" s="168" t="str">
        <f>IF(B232&lt;&gt;"",IF(OR(F232&gt;S232,G232&gt;T232),0,D232+E232+F232+G232-H232-I232-J232-K232),"")</f>
        <v/>
      </c>
      <c r="M232" s="169" t="str">
        <f t="shared" ref="M232:M251" si="56">IF(OR(F232&gt;S232,G232&gt;T232),"Toplam maliyetin hesaplanabilmesi için SGK işveren payı ve işsizlik sigortası işveren payının tavan değerleri aşmaması gerekmektedir.","")</f>
        <v/>
      </c>
      <c r="N232" s="170">
        <f>'Proje ve Personel Bilgileri'!F157</f>
        <v>0</v>
      </c>
      <c r="O232" s="171">
        <f t="shared" ref="O232:O251" si="57">IFERROR(IF(N232="EVET",VLOOKUP(YilDonem,SGKTAVAN,2,0)*0.2475,VLOOKUP(YilDonem,SGKTAVAN,2,0)*0.2175),0)</f>
        <v>0</v>
      </c>
      <c r="P232" s="171">
        <f t="shared" ref="P232:P251" si="58">IFERROR(IF(N232="EVET",0,VLOOKUP(YilDonem,SGKTAVAN,2,0)*0.02),0)</f>
        <v>0</v>
      </c>
      <c r="Q232" s="171">
        <f t="shared" ref="Q232:Q251" si="59">IF(N232="EVET",(D232+E232)*0.2475,(D232+E232)*0.2175)</f>
        <v>0</v>
      </c>
      <c r="R232" s="171">
        <f t="shared" ref="R232:R251" si="60">IF(N232="EVET",0,(D232+E232)*0.02)</f>
        <v>0</v>
      </c>
      <c r="S232" s="171">
        <f>IF(ISERROR(ROUNDUP(MIN(O232,Q232),0)),0,ROUNDUP(MIN(O232,Q232),0))</f>
        <v>0</v>
      </c>
      <c r="T232" s="171">
        <f>IF(ISERROR(ROUNDUP(MIN(P232,R232),0)),0,ROUNDUP(MIN(P232,R232),0))</f>
        <v>0</v>
      </c>
    </row>
    <row r="233" spans="1:20" ht="22.7" customHeight="1" x14ac:dyDescent="0.25">
      <c r="A233" s="327">
        <v>142</v>
      </c>
      <c r="B233" s="173" t="str">
        <f>IF('Proje ve Personel Bilgileri'!C158&gt;0,'Proje ve Personel Bilgileri'!C158,"")</f>
        <v/>
      </c>
      <c r="C233" s="56"/>
      <c r="D233" s="57"/>
      <c r="E233" s="57"/>
      <c r="F233" s="57"/>
      <c r="G233" s="57"/>
      <c r="H233" s="57"/>
      <c r="I233" s="57"/>
      <c r="J233" s="57"/>
      <c r="K233" s="57"/>
      <c r="L233" s="172" t="str">
        <f t="shared" ref="L233:L251" si="61">IF(B233&lt;&gt;"",IF(OR(F233&gt;S233,G233&gt;T233),0,D233+E233+F233+G233-H233-I233-J233-K233),"")</f>
        <v/>
      </c>
      <c r="M233" s="169" t="str">
        <f t="shared" si="56"/>
        <v/>
      </c>
      <c r="N233" s="170">
        <f>'Proje ve Personel Bilgileri'!F158</f>
        <v>0</v>
      </c>
      <c r="O233" s="171">
        <f t="shared" si="57"/>
        <v>0</v>
      </c>
      <c r="P233" s="171">
        <f t="shared" si="58"/>
        <v>0</v>
      </c>
      <c r="Q233" s="171">
        <f t="shared" si="59"/>
        <v>0</v>
      </c>
      <c r="R233" s="171">
        <f t="shared" si="60"/>
        <v>0</v>
      </c>
      <c r="S233" s="171">
        <f t="shared" ref="S233:T251" si="62">IF(ISERROR(ROUNDUP(MIN(O233,Q233),0)),0,ROUNDUP(MIN(O233,Q233),0))</f>
        <v>0</v>
      </c>
      <c r="T233" s="171">
        <f t="shared" si="62"/>
        <v>0</v>
      </c>
    </row>
    <row r="234" spans="1:20" ht="22.7" customHeight="1" x14ac:dyDescent="0.25">
      <c r="A234" s="327">
        <v>143</v>
      </c>
      <c r="B234" s="173" t="str">
        <f>IF('Proje ve Personel Bilgileri'!C159&gt;0,'Proje ve Personel Bilgileri'!C159,"")</f>
        <v/>
      </c>
      <c r="C234" s="56"/>
      <c r="D234" s="57"/>
      <c r="E234" s="57"/>
      <c r="F234" s="57"/>
      <c r="G234" s="57"/>
      <c r="H234" s="57"/>
      <c r="I234" s="57"/>
      <c r="J234" s="57"/>
      <c r="K234" s="57"/>
      <c r="L234" s="172" t="str">
        <f t="shared" si="61"/>
        <v/>
      </c>
      <c r="M234" s="169" t="str">
        <f t="shared" si="56"/>
        <v/>
      </c>
      <c r="N234" s="170">
        <f>'Proje ve Personel Bilgileri'!F159</f>
        <v>0</v>
      </c>
      <c r="O234" s="171">
        <f t="shared" si="57"/>
        <v>0</v>
      </c>
      <c r="P234" s="171">
        <f t="shared" si="58"/>
        <v>0</v>
      </c>
      <c r="Q234" s="171">
        <f t="shared" si="59"/>
        <v>0</v>
      </c>
      <c r="R234" s="171">
        <f t="shared" si="60"/>
        <v>0</v>
      </c>
      <c r="S234" s="171">
        <f t="shared" si="62"/>
        <v>0</v>
      </c>
      <c r="T234" s="171">
        <f t="shared" si="62"/>
        <v>0</v>
      </c>
    </row>
    <row r="235" spans="1:20" ht="22.7" customHeight="1" x14ac:dyDescent="0.25">
      <c r="A235" s="327">
        <v>144</v>
      </c>
      <c r="B235" s="173" t="str">
        <f>IF('Proje ve Personel Bilgileri'!C160&gt;0,'Proje ve Personel Bilgileri'!C160,"")</f>
        <v/>
      </c>
      <c r="C235" s="56"/>
      <c r="D235" s="57"/>
      <c r="E235" s="57"/>
      <c r="F235" s="57"/>
      <c r="G235" s="57"/>
      <c r="H235" s="57"/>
      <c r="I235" s="57"/>
      <c r="J235" s="57"/>
      <c r="K235" s="57"/>
      <c r="L235" s="172" t="str">
        <f t="shared" si="61"/>
        <v/>
      </c>
      <c r="M235" s="169" t="str">
        <f t="shared" si="56"/>
        <v/>
      </c>
      <c r="N235" s="170">
        <f>'Proje ve Personel Bilgileri'!F160</f>
        <v>0</v>
      </c>
      <c r="O235" s="171">
        <f t="shared" si="57"/>
        <v>0</v>
      </c>
      <c r="P235" s="171">
        <f t="shared" si="58"/>
        <v>0</v>
      </c>
      <c r="Q235" s="171">
        <f t="shared" si="59"/>
        <v>0</v>
      </c>
      <c r="R235" s="171">
        <f t="shared" si="60"/>
        <v>0</v>
      </c>
      <c r="S235" s="171">
        <f t="shared" si="62"/>
        <v>0</v>
      </c>
      <c r="T235" s="171">
        <f t="shared" si="62"/>
        <v>0</v>
      </c>
    </row>
    <row r="236" spans="1:20" ht="22.7" customHeight="1" x14ac:dyDescent="0.25">
      <c r="A236" s="327">
        <v>145</v>
      </c>
      <c r="B236" s="173" t="str">
        <f>IF('Proje ve Personel Bilgileri'!C161&gt;0,'Proje ve Personel Bilgileri'!C161,"")</f>
        <v/>
      </c>
      <c r="C236" s="56"/>
      <c r="D236" s="57"/>
      <c r="E236" s="57"/>
      <c r="F236" s="57"/>
      <c r="G236" s="57"/>
      <c r="H236" s="57"/>
      <c r="I236" s="57"/>
      <c r="J236" s="57"/>
      <c r="K236" s="57"/>
      <c r="L236" s="172" t="str">
        <f t="shared" si="61"/>
        <v/>
      </c>
      <c r="M236" s="169" t="str">
        <f t="shared" si="56"/>
        <v/>
      </c>
      <c r="N236" s="170">
        <f>'Proje ve Personel Bilgileri'!F161</f>
        <v>0</v>
      </c>
      <c r="O236" s="171">
        <f t="shared" si="57"/>
        <v>0</v>
      </c>
      <c r="P236" s="171">
        <f t="shared" si="58"/>
        <v>0</v>
      </c>
      <c r="Q236" s="171">
        <f t="shared" si="59"/>
        <v>0</v>
      </c>
      <c r="R236" s="171">
        <f t="shared" si="60"/>
        <v>0</v>
      </c>
      <c r="S236" s="171">
        <f t="shared" si="62"/>
        <v>0</v>
      </c>
      <c r="T236" s="171">
        <f t="shared" si="62"/>
        <v>0</v>
      </c>
    </row>
    <row r="237" spans="1:20" ht="22.7" customHeight="1" x14ac:dyDescent="0.25">
      <c r="A237" s="327">
        <v>146</v>
      </c>
      <c r="B237" s="173" t="str">
        <f>IF('Proje ve Personel Bilgileri'!C162&gt;0,'Proje ve Personel Bilgileri'!C162,"")</f>
        <v/>
      </c>
      <c r="C237" s="56"/>
      <c r="D237" s="57"/>
      <c r="E237" s="57"/>
      <c r="F237" s="57"/>
      <c r="G237" s="57"/>
      <c r="H237" s="57"/>
      <c r="I237" s="57"/>
      <c r="J237" s="57"/>
      <c r="K237" s="57"/>
      <c r="L237" s="172" t="str">
        <f t="shared" si="61"/>
        <v/>
      </c>
      <c r="M237" s="169" t="str">
        <f t="shared" si="56"/>
        <v/>
      </c>
      <c r="N237" s="170">
        <f>'Proje ve Personel Bilgileri'!F162</f>
        <v>0</v>
      </c>
      <c r="O237" s="171">
        <f t="shared" si="57"/>
        <v>0</v>
      </c>
      <c r="P237" s="171">
        <f t="shared" si="58"/>
        <v>0</v>
      </c>
      <c r="Q237" s="171">
        <f t="shared" si="59"/>
        <v>0</v>
      </c>
      <c r="R237" s="171">
        <f t="shared" si="60"/>
        <v>0</v>
      </c>
      <c r="S237" s="171">
        <f t="shared" si="62"/>
        <v>0</v>
      </c>
      <c r="T237" s="171">
        <f t="shared" si="62"/>
        <v>0</v>
      </c>
    </row>
    <row r="238" spans="1:20" ht="22.7" customHeight="1" x14ac:dyDescent="0.25">
      <c r="A238" s="327">
        <v>147</v>
      </c>
      <c r="B238" s="173" t="str">
        <f>IF('Proje ve Personel Bilgileri'!C163&gt;0,'Proje ve Personel Bilgileri'!C163,"")</f>
        <v/>
      </c>
      <c r="C238" s="56"/>
      <c r="D238" s="57"/>
      <c r="E238" s="57"/>
      <c r="F238" s="57"/>
      <c r="G238" s="57"/>
      <c r="H238" s="57"/>
      <c r="I238" s="57"/>
      <c r="J238" s="57"/>
      <c r="K238" s="57"/>
      <c r="L238" s="172" t="str">
        <f t="shared" si="61"/>
        <v/>
      </c>
      <c r="M238" s="169" t="str">
        <f t="shared" si="56"/>
        <v/>
      </c>
      <c r="N238" s="170">
        <f>'Proje ve Personel Bilgileri'!F163</f>
        <v>0</v>
      </c>
      <c r="O238" s="171">
        <f t="shared" si="57"/>
        <v>0</v>
      </c>
      <c r="P238" s="171">
        <f t="shared" si="58"/>
        <v>0</v>
      </c>
      <c r="Q238" s="171">
        <f t="shared" si="59"/>
        <v>0</v>
      </c>
      <c r="R238" s="171">
        <f t="shared" si="60"/>
        <v>0</v>
      </c>
      <c r="S238" s="171">
        <f t="shared" si="62"/>
        <v>0</v>
      </c>
      <c r="T238" s="171">
        <f t="shared" si="62"/>
        <v>0</v>
      </c>
    </row>
    <row r="239" spans="1:20" ht="22.7" customHeight="1" x14ac:dyDescent="0.25">
      <c r="A239" s="327">
        <v>148</v>
      </c>
      <c r="B239" s="173" t="str">
        <f>IF('Proje ve Personel Bilgileri'!C164&gt;0,'Proje ve Personel Bilgileri'!C164,"")</f>
        <v/>
      </c>
      <c r="C239" s="56"/>
      <c r="D239" s="57"/>
      <c r="E239" s="57"/>
      <c r="F239" s="57"/>
      <c r="G239" s="57"/>
      <c r="H239" s="57"/>
      <c r="I239" s="57"/>
      <c r="J239" s="57"/>
      <c r="K239" s="57"/>
      <c r="L239" s="172" t="str">
        <f t="shared" si="61"/>
        <v/>
      </c>
      <c r="M239" s="169" t="str">
        <f t="shared" si="56"/>
        <v/>
      </c>
      <c r="N239" s="170">
        <f>'Proje ve Personel Bilgileri'!F164</f>
        <v>0</v>
      </c>
      <c r="O239" s="171">
        <f t="shared" si="57"/>
        <v>0</v>
      </c>
      <c r="P239" s="171">
        <f t="shared" si="58"/>
        <v>0</v>
      </c>
      <c r="Q239" s="171">
        <f t="shared" si="59"/>
        <v>0</v>
      </c>
      <c r="R239" s="171">
        <f t="shared" si="60"/>
        <v>0</v>
      </c>
      <c r="S239" s="171">
        <f t="shared" si="62"/>
        <v>0</v>
      </c>
      <c r="T239" s="171">
        <f t="shared" si="62"/>
        <v>0</v>
      </c>
    </row>
    <row r="240" spans="1:20" ht="22.7" customHeight="1" x14ac:dyDescent="0.25">
      <c r="A240" s="327">
        <v>149</v>
      </c>
      <c r="B240" s="173" t="str">
        <f>IF('Proje ve Personel Bilgileri'!C165&gt;0,'Proje ve Personel Bilgileri'!C165,"")</f>
        <v/>
      </c>
      <c r="C240" s="56"/>
      <c r="D240" s="57"/>
      <c r="E240" s="57"/>
      <c r="F240" s="57"/>
      <c r="G240" s="57"/>
      <c r="H240" s="57"/>
      <c r="I240" s="57"/>
      <c r="J240" s="57"/>
      <c r="K240" s="57"/>
      <c r="L240" s="172" t="str">
        <f t="shared" si="61"/>
        <v/>
      </c>
      <c r="M240" s="169" t="str">
        <f t="shared" si="56"/>
        <v/>
      </c>
      <c r="N240" s="170">
        <f>'Proje ve Personel Bilgileri'!F165</f>
        <v>0</v>
      </c>
      <c r="O240" s="171">
        <f t="shared" si="57"/>
        <v>0</v>
      </c>
      <c r="P240" s="171">
        <f t="shared" si="58"/>
        <v>0</v>
      </c>
      <c r="Q240" s="171">
        <f t="shared" si="59"/>
        <v>0</v>
      </c>
      <c r="R240" s="171">
        <f t="shared" si="60"/>
        <v>0</v>
      </c>
      <c r="S240" s="171">
        <f t="shared" si="62"/>
        <v>0</v>
      </c>
      <c r="T240" s="171">
        <f t="shared" si="62"/>
        <v>0</v>
      </c>
    </row>
    <row r="241" spans="1:21" ht="22.7" customHeight="1" x14ac:dyDescent="0.25">
      <c r="A241" s="327">
        <v>150</v>
      </c>
      <c r="B241" s="173" t="str">
        <f>IF('Proje ve Personel Bilgileri'!C166&gt;0,'Proje ve Personel Bilgileri'!C166,"")</f>
        <v/>
      </c>
      <c r="C241" s="56"/>
      <c r="D241" s="57"/>
      <c r="E241" s="57"/>
      <c r="F241" s="57"/>
      <c r="G241" s="57"/>
      <c r="H241" s="57"/>
      <c r="I241" s="57"/>
      <c r="J241" s="57"/>
      <c r="K241" s="57"/>
      <c r="L241" s="172" t="str">
        <f t="shared" si="61"/>
        <v/>
      </c>
      <c r="M241" s="169" t="str">
        <f t="shared" si="56"/>
        <v/>
      </c>
      <c r="N241" s="170">
        <f>'Proje ve Personel Bilgileri'!F166</f>
        <v>0</v>
      </c>
      <c r="O241" s="171">
        <f t="shared" si="57"/>
        <v>0</v>
      </c>
      <c r="P241" s="171">
        <f t="shared" si="58"/>
        <v>0</v>
      </c>
      <c r="Q241" s="171">
        <f t="shared" si="59"/>
        <v>0</v>
      </c>
      <c r="R241" s="171">
        <f t="shared" si="60"/>
        <v>0</v>
      </c>
      <c r="S241" s="171">
        <f t="shared" si="62"/>
        <v>0</v>
      </c>
      <c r="T241" s="171">
        <f t="shared" si="62"/>
        <v>0</v>
      </c>
    </row>
    <row r="242" spans="1:21" ht="22.7" customHeight="1" x14ac:dyDescent="0.25">
      <c r="A242" s="327">
        <v>151</v>
      </c>
      <c r="B242" s="173" t="str">
        <f>IF('Proje ve Personel Bilgileri'!C167&gt;0,'Proje ve Personel Bilgileri'!C167,"")</f>
        <v/>
      </c>
      <c r="C242" s="56"/>
      <c r="D242" s="57"/>
      <c r="E242" s="57"/>
      <c r="F242" s="57"/>
      <c r="G242" s="57"/>
      <c r="H242" s="57"/>
      <c r="I242" s="57"/>
      <c r="J242" s="57"/>
      <c r="K242" s="57"/>
      <c r="L242" s="172" t="str">
        <f t="shared" si="61"/>
        <v/>
      </c>
      <c r="M242" s="169" t="str">
        <f t="shared" si="56"/>
        <v/>
      </c>
      <c r="N242" s="170">
        <f>'Proje ve Personel Bilgileri'!F167</f>
        <v>0</v>
      </c>
      <c r="O242" s="171">
        <f t="shared" si="57"/>
        <v>0</v>
      </c>
      <c r="P242" s="171">
        <f t="shared" si="58"/>
        <v>0</v>
      </c>
      <c r="Q242" s="171">
        <f t="shared" si="59"/>
        <v>0</v>
      </c>
      <c r="R242" s="171">
        <f t="shared" si="60"/>
        <v>0</v>
      </c>
      <c r="S242" s="171">
        <f t="shared" si="62"/>
        <v>0</v>
      </c>
      <c r="T242" s="171">
        <f t="shared" si="62"/>
        <v>0</v>
      </c>
    </row>
    <row r="243" spans="1:21" ht="22.7" customHeight="1" x14ac:dyDescent="0.25">
      <c r="A243" s="327">
        <v>152</v>
      </c>
      <c r="B243" s="173" t="str">
        <f>IF('Proje ve Personel Bilgileri'!C168&gt;0,'Proje ve Personel Bilgileri'!C168,"")</f>
        <v/>
      </c>
      <c r="C243" s="56"/>
      <c r="D243" s="57"/>
      <c r="E243" s="57"/>
      <c r="F243" s="57"/>
      <c r="G243" s="57"/>
      <c r="H243" s="57"/>
      <c r="I243" s="57"/>
      <c r="J243" s="57"/>
      <c r="K243" s="57"/>
      <c r="L243" s="172" t="str">
        <f t="shared" si="61"/>
        <v/>
      </c>
      <c r="M243" s="169" t="str">
        <f t="shared" si="56"/>
        <v/>
      </c>
      <c r="N243" s="170">
        <f>'Proje ve Personel Bilgileri'!F168</f>
        <v>0</v>
      </c>
      <c r="O243" s="171">
        <f t="shared" si="57"/>
        <v>0</v>
      </c>
      <c r="P243" s="171">
        <f t="shared" si="58"/>
        <v>0</v>
      </c>
      <c r="Q243" s="171">
        <f t="shared" si="59"/>
        <v>0</v>
      </c>
      <c r="R243" s="171">
        <f t="shared" si="60"/>
        <v>0</v>
      </c>
      <c r="S243" s="171">
        <f t="shared" si="62"/>
        <v>0</v>
      </c>
      <c r="T243" s="171">
        <f t="shared" si="62"/>
        <v>0</v>
      </c>
    </row>
    <row r="244" spans="1:21" ht="22.7" customHeight="1" x14ac:dyDescent="0.25">
      <c r="A244" s="327">
        <v>153</v>
      </c>
      <c r="B244" s="173" t="str">
        <f>IF('Proje ve Personel Bilgileri'!C169&gt;0,'Proje ve Personel Bilgileri'!C169,"")</f>
        <v/>
      </c>
      <c r="C244" s="56"/>
      <c r="D244" s="57"/>
      <c r="E244" s="57"/>
      <c r="F244" s="57"/>
      <c r="G244" s="57"/>
      <c r="H244" s="57"/>
      <c r="I244" s="57"/>
      <c r="J244" s="57"/>
      <c r="K244" s="57"/>
      <c r="L244" s="172" t="str">
        <f t="shared" si="61"/>
        <v/>
      </c>
      <c r="M244" s="169" t="str">
        <f t="shared" si="56"/>
        <v/>
      </c>
      <c r="N244" s="170">
        <f>'Proje ve Personel Bilgileri'!F169</f>
        <v>0</v>
      </c>
      <c r="O244" s="171">
        <f t="shared" si="57"/>
        <v>0</v>
      </c>
      <c r="P244" s="171">
        <f t="shared" si="58"/>
        <v>0</v>
      </c>
      <c r="Q244" s="171">
        <f t="shared" si="59"/>
        <v>0</v>
      </c>
      <c r="R244" s="171">
        <f t="shared" si="60"/>
        <v>0</v>
      </c>
      <c r="S244" s="171">
        <f t="shared" si="62"/>
        <v>0</v>
      </c>
      <c r="T244" s="171">
        <f t="shared" si="62"/>
        <v>0</v>
      </c>
    </row>
    <row r="245" spans="1:21" ht="22.7" customHeight="1" x14ac:dyDescent="0.25">
      <c r="A245" s="327">
        <v>154</v>
      </c>
      <c r="B245" s="173" t="str">
        <f>IF('Proje ve Personel Bilgileri'!C170&gt;0,'Proje ve Personel Bilgileri'!C170,"")</f>
        <v/>
      </c>
      <c r="C245" s="56"/>
      <c r="D245" s="57"/>
      <c r="E245" s="57"/>
      <c r="F245" s="57"/>
      <c r="G245" s="57"/>
      <c r="H245" s="57"/>
      <c r="I245" s="57"/>
      <c r="J245" s="57"/>
      <c r="K245" s="57"/>
      <c r="L245" s="172" t="str">
        <f t="shared" si="61"/>
        <v/>
      </c>
      <c r="M245" s="169" t="str">
        <f t="shared" si="56"/>
        <v/>
      </c>
      <c r="N245" s="170">
        <f>'Proje ve Personel Bilgileri'!F170</f>
        <v>0</v>
      </c>
      <c r="O245" s="171">
        <f t="shared" si="57"/>
        <v>0</v>
      </c>
      <c r="P245" s="171">
        <f t="shared" si="58"/>
        <v>0</v>
      </c>
      <c r="Q245" s="171">
        <f t="shared" si="59"/>
        <v>0</v>
      </c>
      <c r="R245" s="171">
        <f t="shared" si="60"/>
        <v>0</v>
      </c>
      <c r="S245" s="171">
        <f t="shared" si="62"/>
        <v>0</v>
      </c>
      <c r="T245" s="171">
        <f t="shared" si="62"/>
        <v>0</v>
      </c>
    </row>
    <row r="246" spans="1:21" ht="22.7" customHeight="1" x14ac:dyDescent="0.25">
      <c r="A246" s="327">
        <v>155</v>
      </c>
      <c r="B246" s="173" t="str">
        <f>IF('Proje ve Personel Bilgileri'!C171&gt;0,'Proje ve Personel Bilgileri'!C171,"")</f>
        <v/>
      </c>
      <c r="C246" s="56"/>
      <c r="D246" s="57"/>
      <c r="E246" s="57"/>
      <c r="F246" s="57"/>
      <c r="G246" s="57"/>
      <c r="H246" s="57"/>
      <c r="I246" s="57"/>
      <c r="J246" s="57"/>
      <c r="K246" s="57"/>
      <c r="L246" s="172" t="str">
        <f t="shared" si="61"/>
        <v/>
      </c>
      <c r="M246" s="169" t="str">
        <f t="shared" si="56"/>
        <v/>
      </c>
      <c r="N246" s="170">
        <f>'Proje ve Personel Bilgileri'!F171</f>
        <v>0</v>
      </c>
      <c r="O246" s="171">
        <f t="shared" si="57"/>
        <v>0</v>
      </c>
      <c r="P246" s="171">
        <f t="shared" si="58"/>
        <v>0</v>
      </c>
      <c r="Q246" s="171">
        <f t="shared" si="59"/>
        <v>0</v>
      </c>
      <c r="R246" s="171">
        <f t="shared" si="60"/>
        <v>0</v>
      </c>
      <c r="S246" s="171">
        <f t="shared" si="62"/>
        <v>0</v>
      </c>
      <c r="T246" s="171">
        <f t="shared" si="62"/>
        <v>0</v>
      </c>
    </row>
    <row r="247" spans="1:21" ht="22.7" customHeight="1" x14ac:dyDescent="0.25">
      <c r="A247" s="327">
        <v>156</v>
      </c>
      <c r="B247" s="173" t="str">
        <f>IF('Proje ve Personel Bilgileri'!C172&gt;0,'Proje ve Personel Bilgileri'!C172,"")</f>
        <v/>
      </c>
      <c r="C247" s="56"/>
      <c r="D247" s="57"/>
      <c r="E247" s="57"/>
      <c r="F247" s="57"/>
      <c r="G247" s="57"/>
      <c r="H247" s="57"/>
      <c r="I247" s="57"/>
      <c r="J247" s="57"/>
      <c r="K247" s="57"/>
      <c r="L247" s="172" t="str">
        <f t="shared" si="61"/>
        <v/>
      </c>
      <c r="M247" s="169" t="str">
        <f t="shared" si="56"/>
        <v/>
      </c>
      <c r="N247" s="170">
        <f>'Proje ve Personel Bilgileri'!F172</f>
        <v>0</v>
      </c>
      <c r="O247" s="171">
        <f t="shared" si="57"/>
        <v>0</v>
      </c>
      <c r="P247" s="171">
        <f t="shared" si="58"/>
        <v>0</v>
      </c>
      <c r="Q247" s="171">
        <f t="shared" si="59"/>
        <v>0</v>
      </c>
      <c r="R247" s="171">
        <f t="shared" si="60"/>
        <v>0</v>
      </c>
      <c r="S247" s="171">
        <f t="shared" si="62"/>
        <v>0</v>
      </c>
      <c r="T247" s="171">
        <f t="shared" si="62"/>
        <v>0</v>
      </c>
    </row>
    <row r="248" spans="1:21" ht="22.7" customHeight="1" x14ac:dyDescent="0.25">
      <c r="A248" s="327">
        <v>157</v>
      </c>
      <c r="B248" s="173" t="str">
        <f>IF('Proje ve Personel Bilgileri'!C173&gt;0,'Proje ve Personel Bilgileri'!C173,"")</f>
        <v/>
      </c>
      <c r="C248" s="56"/>
      <c r="D248" s="57"/>
      <c r="E248" s="57"/>
      <c r="F248" s="57"/>
      <c r="G248" s="57"/>
      <c r="H248" s="57"/>
      <c r="I248" s="57"/>
      <c r="J248" s="57"/>
      <c r="K248" s="57"/>
      <c r="L248" s="172" t="str">
        <f t="shared" si="61"/>
        <v/>
      </c>
      <c r="M248" s="169" t="str">
        <f t="shared" si="56"/>
        <v/>
      </c>
      <c r="N248" s="170">
        <f>'Proje ve Personel Bilgileri'!F173</f>
        <v>0</v>
      </c>
      <c r="O248" s="171">
        <f t="shared" si="57"/>
        <v>0</v>
      </c>
      <c r="P248" s="171">
        <f t="shared" si="58"/>
        <v>0</v>
      </c>
      <c r="Q248" s="171">
        <f t="shared" si="59"/>
        <v>0</v>
      </c>
      <c r="R248" s="171">
        <f t="shared" si="60"/>
        <v>0</v>
      </c>
      <c r="S248" s="171">
        <f t="shared" si="62"/>
        <v>0</v>
      </c>
      <c r="T248" s="171">
        <f t="shared" si="62"/>
        <v>0</v>
      </c>
    </row>
    <row r="249" spans="1:21" ht="22.7" customHeight="1" x14ac:dyDescent="0.25">
      <c r="A249" s="327">
        <v>158</v>
      </c>
      <c r="B249" s="173" t="str">
        <f>IF('Proje ve Personel Bilgileri'!C174&gt;0,'Proje ve Personel Bilgileri'!C174,"")</f>
        <v/>
      </c>
      <c r="C249" s="56"/>
      <c r="D249" s="57"/>
      <c r="E249" s="57"/>
      <c r="F249" s="57"/>
      <c r="G249" s="57"/>
      <c r="H249" s="57"/>
      <c r="I249" s="57"/>
      <c r="J249" s="57"/>
      <c r="K249" s="57"/>
      <c r="L249" s="172" t="str">
        <f t="shared" si="61"/>
        <v/>
      </c>
      <c r="M249" s="169" t="str">
        <f t="shared" si="56"/>
        <v/>
      </c>
      <c r="N249" s="170">
        <f>'Proje ve Personel Bilgileri'!F174</f>
        <v>0</v>
      </c>
      <c r="O249" s="171">
        <f t="shared" si="57"/>
        <v>0</v>
      </c>
      <c r="P249" s="171">
        <f t="shared" si="58"/>
        <v>0</v>
      </c>
      <c r="Q249" s="171">
        <f t="shared" si="59"/>
        <v>0</v>
      </c>
      <c r="R249" s="171">
        <f t="shared" si="60"/>
        <v>0</v>
      </c>
      <c r="S249" s="171">
        <f t="shared" si="62"/>
        <v>0</v>
      </c>
      <c r="T249" s="171">
        <f t="shared" si="62"/>
        <v>0</v>
      </c>
    </row>
    <row r="250" spans="1:21" ht="22.7" customHeight="1" x14ac:dyDescent="0.25">
      <c r="A250" s="327">
        <v>159</v>
      </c>
      <c r="B250" s="173" t="str">
        <f>IF('Proje ve Personel Bilgileri'!C175&gt;0,'Proje ve Personel Bilgileri'!C175,"")</f>
        <v/>
      </c>
      <c r="C250" s="56"/>
      <c r="D250" s="57"/>
      <c r="E250" s="57"/>
      <c r="F250" s="57"/>
      <c r="G250" s="57"/>
      <c r="H250" s="57"/>
      <c r="I250" s="57"/>
      <c r="J250" s="57"/>
      <c r="K250" s="57"/>
      <c r="L250" s="172" t="str">
        <f t="shared" si="61"/>
        <v/>
      </c>
      <c r="M250" s="169" t="str">
        <f t="shared" si="56"/>
        <v/>
      </c>
      <c r="N250" s="170">
        <f>'Proje ve Personel Bilgileri'!F175</f>
        <v>0</v>
      </c>
      <c r="O250" s="171">
        <f t="shared" si="57"/>
        <v>0</v>
      </c>
      <c r="P250" s="171">
        <f t="shared" si="58"/>
        <v>0</v>
      </c>
      <c r="Q250" s="171">
        <f t="shared" si="59"/>
        <v>0</v>
      </c>
      <c r="R250" s="171">
        <f t="shared" si="60"/>
        <v>0</v>
      </c>
      <c r="S250" s="171">
        <f t="shared" si="62"/>
        <v>0</v>
      </c>
      <c r="T250" s="171">
        <f t="shared" si="62"/>
        <v>0</v>
      </c>
    </row>
    <row r="251" spans="1:21" ht="22.7" customHeight="1" thickBot="1" x14ac:dyDescent="0.3">
      <c r="A251" s="328">
        <v>160</v>
      </c>
      <c r="B251" s="174" t="str">
        <f>IF('Proje ve Personel Bilgileri'!C176&gt;0,'Proje ve Personel Bilgileri'!C176,"")</f>
        <v/>
      </c>
      <c r="C251" s="58"/>
      <c r="D251" s="59"/>
      <c r="E251" s="59"/>
      <c r="F251" s="59"/>
      <c r="G251" s="59"/>
      <c r="H251" s="59"/>
      <c r="I251" s="59"/>
      <c r="J251" s="59"/>
      <c r="K251" s="59"/>
      <c r="L251" s="175" t="str">
        <f t="shared" si="61"/>
        <v/>
      </c>
      <c r="M251" s="169" t="str">
        <f t="shared" si="56"/>
        <v/>
      </c>
      <c r="N251" s="170">
        <f>'Proje ve Personel Bilgileri'!F176</f>
        <v>0</v>
      </c>
      <c r="O251" s="171">
        <f t="shared" si="57"/>
        <v>0</v>
      </c>
      <c r="P251" s="171">
        <f t="shared" si="58"/>
        <v>0</v>
      </c>
      <c r="Q251" s="171">
        <f t="shared" si="59"/>
        <v>0</v>
      </c>
      <c r="R251" s="171">
        <f t="shared" si="60"/>
        <v>0</v>
      </c>
      <c r="S251" s="171">
        <f t="shared" si="62"/>
        <v>0</v>
      </c>
      <c r="T251" s="171">
        <f t="shared" si="62"/>
        <v>0</v>
      </c>
      <c r="U251" s="143">
        <f>IF(COUNTA(C232:K251)&gt;0,1,0)</f>
        <v>0</v>
      </c>
    </row>
    <row r="252" spans="1:21" s="75" customFormat="1" ht="29.25" customHeight="1" thickBot="1" x14ac:dyDescent="0.3">
      <c r="A252" s="472" t="s">
        <v>35</v>
      </c>
      <c r="B252" s="473"/>
      <c r="C252" s="176" t="str">
        <f t="shared" ref="C252:J252" si="63">IF($L$252&gt;0,SUM(C232:C251),"")</f>
        <v/>
      </c>
      <c r="D252" s="177" t="str">
        <f t="shared" si="63"/>
        <v/>
      </c>
      <c r="E252" s="177" t="str">
        <f t="shared" si="63"/>
        <v/>
      </c>
      <c r="F252" s="177" t="str">
        <f t="shared" si="63"/>
        <v/>
      </c>
      <c r="G252" s="177" t="str">
        <f t="shared" si="63"/>
        <v/>
      </c>
      <c r="H252" s="177" t="str">
        <f t="shared" si="63"/>
        <v/>
      </c>
      <c r="I252" s="177" t="str">
        <f t="shared" si="63"/>
        <v/>
      </c>
      <c r="J252" s="177" t="str">
        <f t="shared" si="63"/>
        <v/>
      </c>
      <c r="K252" s="177" t="str">
        <f>IF($L$252&gt;0,SUM(K232:K251),"")</f>
        <v/>
      </c>
      <c r="L252" s="178">
        <f>SUM(L232:L251)+L220</f>
        <v>0</v>
      </c>
      <c r="M252" s="4"/>
      <c r="N252" s="72"/>
      <c r="O252" s="73"/>
      <c r="P252" s="74"/>
      <c r="Q252" s="72"/>
      <c r="R252" s="72"/>
      <c r="S252" s="72"/>
      <c r="T252" s="72"/>
    </row>
    <row r="253" spans="1:21" x14ac:dyDescent="0.25">
      <c r="A253" s="329" t="s">
        <v>152</v>
      </c>
      <c r="B253" s="60"/>
      <c r="C253" s="60"/>
      <c r="D253" s="60"/>
      <c r="E253" s="60"/>
      <c r="F253" s="60"/>
      <c r="G253" s="60"/>
      <c r="H253" s="60"/>
      <c r="I253" s="60"/>
      <c r="J253" s="60"/>
      <c r="K253" s="60"/>
      <c r="L253" s="60"/>
      <c r="S253" s="94"/>
      <c r="T253" s="94"/>
    </row>
    <row r="255" spans="1:21" ht="19.5" x14ac:dyDescent="0.3">
      <c r="A255" s="330" t="s">
        <v>32</v>
      </c>
      <c r="B255" s="331">
        <f ca="1">imzatarihi</f>
        <v>46091</v>
      </c>
      <c r="C255" s="468" t="s">
        <v>33</v>
      </c>
      <c r="D255" s="468"/>
      <c r="E255" s="330" t="s">
        <v>159</v>
      </c>
      <c r="F255" s="332" t="str">
        <f>IF(kurulusyetkilisi&gt;0,kurulusyetkilisi,"")</f>
        <v/>
      </c>
      <c r="G255" s="230"/>
      <c r="H255" s="229"/>
      <c r="I255" s="229"/>
      <c r="J255" s="229"/>
    </row>
    <row r="256" spans="1:21" ht="19.5" x14ac:dyDescent="0.3">
      <c r="A256" s="232"/>
      <c r="B256" s="232"/>
      <c r="C256" s="468" t="s">
        <v>34</v>
      </c>
      <c r="D256" s="468"/>
      <c r="E256" s="469"/>
      <c r="F256" s="469"/>
      <c r="G256" s="469"/>
      <c r="H256" s="61"/>
      <c r="I256" s="61"/>
      <c r="J256" s="61"/>
    </row>
    <row r="257" spans="1:20" ht="15.75" x14ac:dyDescent="0.25">
      <c r="A257" s="470" t="s">
        <v>22</v>
      </c>
      <c r="B257" s="470"/>
      <c r="C257" s="470"/>
      <c r="D257" s="470"/>
      <c r="E257" s="470"/>
      <c r="F257" s="470"/>
      <c r="G257" s="470"/>
      <c r="H257" s="470"/>
      <c r="I257" s="470"/>
      <c r="J257" s="470"/>
      <c r="K257" s="470"/>
      <c r="L257" s="470"/>
      <c r="M257" s="93"/>
      <c r="N257" s="77"/>
      <c r="O257" s="184"/>
    </row>
    <row r="258" spans="1:20" x14ac:dyDescent="0.25">
      <c r="A258" s="474" t="str">
        <f>IF(YilDonem&lt;&gt;"",CONCATENATE(YilDonem," dönemi"),"")</f>
        <v/>
      </c>
      <c r="B258" s="474"/>
      <c r="C258" s="474"/>
      <c r="D258" s="474"/>
      <c r="E258" s="474"/>
      <c r="F258" s="474"/>
      <c r="G258" s="474"/>
      <c r="H258" s="474"/>
      <c r="I258" s="474"/>
      <c r="J258" s="474"/>
      <c r="K258" s="474"/>
      <c r="L258" s="474"/>
    </row>
    <row r="259" spans="1:20" ht="15.75" thickBot="1" x14ac:dyDescent="0.3">
      <c r="B259" s="52"/>
      <c r="C259" s="52"/>
      <c r="D259" s="52"/>
      <c r="E259" s="488" t="str">
        <f>IF(YilDonem&lt;&gt;"",CONCATENATE(IF(Dönem=1,"MAYIS",IF(Dönem=2,"KASIM","")),"  ayına aittir."),"")</f>
        <v/>
      </c>
      <c r="F259" s="488"/>
      <c r="G259" s="488"/>
      <c r="H259" s="488"/>
      <c r="I259" s="52"/>
      <c r="J259" s="52"/>
      <c r="K259" s="52"/>
      <c r="L259" s="320" t="s">
        <v>30</v>
      </c>
    </row>
    <row r="260" spans="1:20" ht="31.7" customHeight="1" thickBot="1" x14ac:dyDescent="0.3">
      <c r="A260" s="324" t="s">
        <v>167</v>
      </c>
      <c r="B260" s="475" t="str">
        <f>IF(ProjeNo&gt;0,ProjeNo,"")</f>
        <v/>
      </c>
      <c r="C260" s="476"/>
      <c r="D260" s="476"/>
      <c r="E260" s="476"/>
      <c r="F260" s="476"/>
      <c r="G260" s="476"/>
      <c r="H260" s="476"/>
      <c r="I260" s="476"/>
      <c r="J260" s="476"/>
      <c r="K260" s="476"/>
      <c r="L260" s="477"/>
    </row>
    <row r="261" spans="1:20" ht="31.7" customHeight="1" thickBot="1" x14ac:dyDescent="0.3">
      <c r="A261" s="325" t="s">
        <v>168</v>
      </c>
      <c r="B261" s="478" t="str">
        <f>IF(ProjeAdi&gt;0,ProjeAdi,"")</f>
        <v/>
      </c>
      <c r="C261" s="479"/>
      <c r="D261" s="479"/>
      <c r="E261" s="479"/>
      <c r="F261" s="479"/>
      <c r="G261" s="479"/>
      <c r="H261" s="479"/>
      <c r="I261" s="479"/>
      <c r="J261" s="479"/>
      <c r="K261" s="479"/>
      <c r="L261" s="480"/>
    </row>
    <row r="262" spans="1:20" ht="31.7" customHeight="1" thickBot="1" x14ac:dyDescent="0.3">
      <c r="A262" s="481" t="s">
        <v>3</v>
      </c>
      <c r="B262" s="481" t="s">
        <v>4</v>
      </c>
      <c r="C262" s="481" t="s">
        <v>23</v>
      </c>
      <c r="D262" s="481" t="s">
        <v>125</v>
      </c>
      <c r="E262" s="481" t="s">
        <v>24</v>
      </c>
      <c r="F262" s="481" t="s">
        <v>27</v>
      </c>
      <c r="G262" s="483" t="s">
        <v>25</v>
      </c>
      <c r="H262" s="485" t="s">
        <v>151</v>
      </c>
      <c r="I262" s="486"/>
      <c r="J262" s="486"/>
      <c r="K262" s="487"/>
      <c r="L262" s="481" t="s">
        <v>26</v>
      </c>
      <c r="O262" s="471" t="s">
        <v>31</v>
      </c>
      <c r="P262" s="471"/>
      <c r="Q262" s="471" t="s">
        <v>37</v>
      </c>
      <c r="R262" s="471"/>
      <c r="S262" s="471" t="s">
        <v>38</v>
      </c>
      <c r="T262" s="471"/>
    </row>
    <row r="263" spans="1:20" s="95" customFormat="1" ht="90.75" thickBot="1" x14ac:dyDescent="0.3">
      <c r="A263" s="482"/>
      <c r="B263" s="482"/>
      <c r="C263" s="482"/>
      <c r="D263" s="482"/>
      <c r="E263" s="482"/>
      <c r="F263" s="482"/>
      <c r="G263" s="484"/>
      <c r="H263" s="321" t="s">
        <v>122</v>
      </c>
      <c r="I263" s="321" t="s">
        <v>153</v>
      </c>
      <c r="J263" s="321" t="s">
        <v>161</v>
      </c>
      <c r="K263" s="321" t="s">
        <v>162</v>
      </c>
      <c r="L263" s="482"/>
      <c r="M263" s="3"/>
      <c r="N263" s="322" t="s">
        <v>6</v>
      </c>
      <c r="O263" s="323" t="s">
        <v>28</v>
      </c>
      <c r="P263" s="323" t="s">
        <v>29</v>
      </c>
      <c r="Q263" s="323" t="s">
        <v>36</v>
      </c>
      <c r="R263" s="323" t="s">
        <v>25</v>
      </c>
      <c r="S263" s="323" t="s">
        <v>36</v>
      </c>
      <c r="T263" s="323" t="s">
        <v>29</v>
      </c>
    </row>
    <row r="264" spans="1:20" ht="22.7" customHeight="1" x14ac:dyDescent="0.25">
      <c r="A264" s="326">
        <v>161</v>
      </c>
      <c r="B264" s="179" t="str">
        <f>IF('Proje ve Personel Bilgileri'!C177&gt;0,'Proje ve Personel Bilgileri'!C177,"")</f>
        <v/>
      </c>
      <c r="C264" s="53"/>
      <c r="D264" s="54"/>
      <c r="E264" s="54"/>
      <c r="F264" s="54"/>
      <c r="G264" s="54"/>
      <c r="H264" s="54"/>
      <c r="I264" s="54"/>
      <c r="J264" s="54"/>
      <c r="K264" s="54"/>
      <c r="L264" s="168" t="str">
        <f>IF(B264&lt;&gt;"",IF(OR(F264&gt;S264,G264&gt;T264),0,D264+E264+F264+G264-H264-I264-J264-K264),"")</f>
        <v/>
      </c>
      <c r="M264" s="169" t="str">
        <f t="shared" ref="M264:M283" si="64">IF(OR(F264&gt;S264,G264&gt;T264),"Toplam maliyetin hesaplanabilmesi için SGK işveren payı ve işsizlik sigortası işveren payının tavan değerleri aşmaması gerekmektedir.","")</f>
        <v/>
      </c>
      <c r="N264" s="170">
        <f>'Proje ve Personel Bilgileri'!F177</f>
        <v>0</v>
      </c>
      <c r="O264" s="171">
        <f t="shared" ref="O264:O283" si="65">IFERROR(IF(N264="EVET",VLOOKUP(YilDonem,SGKTAVAN,2,0)*0.2475,VLOOKUP(YilDonem,SGKTAVAN,2,0)*0.2175),0)</f>
        <v>0</v>
      </c>
      <c r="P264" s="171">
        <f t="shared" ref="P264:P283" si="66">IFERROR(IF(N264="EVET",0,VLOOKUP(YilDonem,SGKTAVAN,2,0)*0.02),0)</f>
        <v>0</v>
      </c>
      <c r="Q264" s="171">
        <f t="shared" ref="Q264:Q283" si="67">IF(N264="EVET",(D264+E264)*0.2475,(D264+E264)*0.2175)</f>
        <v>0</v>
      </c>
      <c r="R264" s="171">
        <f t="shared" ref="R264:R283" si="68">IF(N264="EVET",0,(D264+E264)*0.02)</f>
        <v>0</v>
      </c>
      <c r="S264" s="171">
        <f>IF(ISERROR(ROUNDUP(MIN(O264,Q264),0)),0,ROUNDUP(MIN(O264,Q264),0))</f>
        <v>0</v>
      </c>
      <c r="T264" s="171">
        <f>IF(ISERROR(ROUNDUP(MIN(P264,R264),0)),0,ROUNDUP(MIN(P264,R264),0))</f>
        <v>0</v>
      </c>
    </row>
    <row r="265" spans="1:20" ht="22.7" customHeight="1" x14ac:dyDescent="0.25">
      <c r="A265" s="327">
        <v>162</v>
      </c>
      <c r="B265" s="173" t="str">
        <f>IF('Proje ve Personel Bilgileri'!C178&gt;0,'Proje ve Personel Bilgileri'!C178,"")</f>
        <v/>
      </c>
      <c r="C265" s="56"/>
      <c r="D265" s="57"/>
      <c r="E265" s="57"/>
      <c r="F265" s="57"/>
      <c r="G265" s="57"/>
      <c r="H265" s="57"/>
      <c r="I265" s="57"/>
      <c r="J265" s="57"/>
      <c r="K265" s="57"/>
      <c r="L265" s="172" t="str">
        <f t="shared" ref="L265:L283" si="69">IF(B265&lt;&gt;"",IF(OR(F265&gt;S265,G265&gt;T265),0,D265+E265+F265+G265-H265-I265-J265-K265),"")</f>
        <v/>
      </c>
      <c r="M265" s="169" t="str">
        <f t="shared" si="64"/>
        <v/>
      </c>
      <c r="N265" s="170">
        <f>'Proje ve Personel Bilgileri'!F178</f>
        <v>0</v>
      </c>
      <c r="O265" s="171">
        <f t="shared" si="65"/>
        <v>0</v>
      </c>
      <c r="P265" s="171">
        <f t="shared" si="66"/>
        <v>0</v>
      </c>
      <c r="Q265" s="171">
        <f t="shared" si="67"/>
        <v>0</v>
      </c>
      <c r="R265" s="171">
        <f t="shared" si="68"/>
        <v>0</v>
      </c>
      <c r="S265" s="171">
        <f t="shared" ref="S265:T283" si="70">IF(ISERROR(ROUNDUP(MIN(O265,Q265),0)),0,ROUNDUP(MIN(O265,Q265),0))</f>
        <v>0</v>
      </c>
      <c r="T265" s="171">
        <f t="shared" si="70"/>
        <v>0</v>
      </c>
    </row>
    <row r="266" spans="1:20" ht="22.7" customHeight="1" x14ac:dyDescent="0.25">
      <c r="A266" s="327">
        <v>163</v>
      </c>
      <c r="B266" s="173" t="str">
        <f>IF('Proje ve Personel Bilgileri'!C179&gt;0,'Proje ve Personel Bilgileri'!C179,"")</f>
        <v/>
      </c>
      <c r="C266" s="56"/>
      <c r="D266" s="57"/>
      <c r="E266" s="57"/>
      <c r="F266" s="57"/>
      <c r="G266" s="57"/>
      <c r="H266" s="57"/>
      <c r="I266" s="57"/>
      <c r="J266" s="57"/>
      <c r="K266" s="57"/>
      <c r="L266" s="172" t="str">
        <f t="shared" si="69"/>
        <v/>
      </c>
      <c r="M266" s="169" t="str">
        <f t="shared" si="64"/>
        <v/>
      </c>
      <c r="N266" s="170">
        <f>'Proje ve Personel Bilgileri'!F179</f>
        <v>0</v>
      </c>
      <c r="O266" s="171">
        <f t="shared" si="65"/>
        <v>0</v>
      </c>
      <c r="P266" s="171">
        <f t="shared" si="66"/>
        <v>0</v>
      </c>
      <c r="Q266" s="171">
        <f t="shared" si="67"/>
        <v>0</v>
      </c>
      <c r="R266" s="171">
        <f t="shared" si="68"/>
        <v>0</v>
      </c>
      <c r="S266" s="171">
        <f t="shared" si="70"/>
        <v>0</v>
      </c>
      <c r="T266" s="171">
        <f t="shared" si="70"/>
        <v>0</v>
      </c>
    </row>
    <row r="267" spans="1:20" ht="22.7" customHeight="1" x14ac:dyDescent="0.25">
      <c r="A267" s="327">
        <v>164</v>
      </c>
      <c r="B267" s="173" t="str">
        <f>IF('Proje ve Personel Bilgileri'!C180&gt;0,'Proje ve Personel Bilgileri'!C180,"")</f>
        <v/>
      </c>
      <c r="C267" s="56"/>
      <c r="D267" s="57"/>
      <c r="E267" s="57"/>
      <c r="F267" s="57"/>
      <c r="G267" s="57"/>
      <c r="H267" s="57"/>
      <c r="I267" s="57"/>
      <c r="J267" s="57"/>
      <c r="K267" s="57"/>
      <c r="L267" s="172" t="str">
        <f t="shared" si="69"/>
        <v/>
      </c>
      <c r="M267" s="169" t="str">
        <f t="shared" si="64"/>
        <v/>
      </c>
      <c r="N267" s="170">
        <f>'Proje ve Personel Bilgileri'!F180</f>
        <v>0</v>
      </c>
      <c r="O267" s="171">
        <f t="shared" si="65"/>
        <v>0</v>
      </c>
      <c r="P267" s="171">
        <f t="shared" si="66"/>
        <v>0</v>
      </c>
      <c r="Q267" s="171">
        <f t="shared" si="67"/>
        <v>0</v>
      </c>
      <c r="R267" s="171">
        <f t="shared" si="68"/>
        <v>0</v>
      </c>
      <c r="S267" s="171">
        <f t="shared" si="70"/>
        <v>0</v>
      </c>
      <c r="T267" s="171">
        <f t="shared" si="70"/>
        <v>0</v>
      </c>
    </row>
    <row r="268" spans="1:20" ht="22.7" customHeight="1" x14ac:dyDescent="0.25">
      <c r="A268" s="327">
        <v>165</v>
      </c>
      <c r="B268" s="173" t="str">
        <f>IF('Proje ve Personel Bilgileri'!C181&gt;0,'Proje ve Personel Bilgileri'!C181,"")</f>
        <v/>
      </c>
      <c r="C268" s="56"/>
      <c r="D268" s="57"/>
      <c r="E268" s="57"/>
      <c r="F268" s="57"/>
      <c r="G268" s="57"/>
      <c r="H268" s="57"/>
      <c r="I268" s="57"/>
      <c r="J268" s="57"/>
      <c r="K268" s="57"/>
      <c r="L268" s="172" t="str">
        <f t="shared" si="69"/>
        <v/>
      </c>
      <c r="M268" s="169" t="str">
        <f t="shared" si="64"/>
        <v/>
      </c>
      <c r="N268" s="170">
        <f>'Proje ve Personel Bilgileri'!F181</f>
        <v>0</v>
      </c>
      <c r="O268" s="171">
        <f t="shared" si="65"/>
        <v>0</v>
      </c>
      <c r="P268" s="171">
        <f t="shared" si="66"/>
        <v>0</v>
      </c>
      <c r="Q268" s="171">
        <f t="shared" si="67"/>
        <v>0</v>
      </c>
      <c r="R268" s="171">
        <f t="shared" si="68"/>
        <v>0</v>
      </c>
      <c r="S268" s="171">
        <f t="shared" si="70"/>
        <v>0</v>
      </c>
      <c r="T268" s="171">
        <f t="shared" si="70"/>
        <v>0</v>
      </c>
    </row>
    <row r="269" spans="1:20" ht="22.7" customHeight="1" x14ac:dyDescent="0.25">
      <c r="A269" s="327">
        <v>166</v>
      </c>
      <c r="B269" s="173" t="str">
        <f>IF('Proje ve Personel Bilgileri'!C182&gt;0,'Proje ve Personel Bilgileri'!C182,"")</f>
        <v/>
      </c>
      <c r="C269" s="56"/>
      <c r="D269" s="57"/>
      <c r="E269" s="57"/>
      <c r="F269" s="57"/>
      <c r="G269" s="57"/>
      <c r="H269" s="57"/>
      <c r="I269" s="57"/>
      <c r="J269" s="57"/>
      <c r="K269" s="57"/>
      <c r="L269" s="172" t="str">
        <f t="shared" si="69"/>
        <v/>
      </c>
      <c r="M269" s="169" t="str">
        <f t="shared" si="64"/>
        <v/>
      </c>
      <c r="N269" s="170">
        <f>'Proje ve Personel Bilgileri'!F182</f>
        <v>0</v>
      </c>
      <c r="O269" s="171">
        <f t="shared" si="65"/>
        <v>0</v>
      </c>
      <c r="P269" s="171">
        <f t="shared" si="66"/>
        <v>0</v>
      </c>
      <c r="Q269" s="171">
        <f t="shared" si="67"/>
        <v>0</v>
      </c>
      <c r="R269" s="171">
        <f t="shared" si="68"/>
        <v>0</v>
      </c>
      <c r="S269" s="171">
        <f t="shared" si="70"/>
        <v>0</v>
      </c>
      <c r="T269" s="171">
        <f t="shared" si="70"/>
        <v>0</v>
      </c>
    </row>
    <row r="270" spans="1:20" ht="22.7" customHeight="1" x14ac:dyDescent="0.25">
      <c r="A270" s="327">
        <v>167</v>
      </c>
      <c r="B270" s="173" t="str">
        <f>IF('Proje ve Personel Bilgileri'!C183&gt;0,'Proje ve Personel Bilgileri'!C183,"")</f>
        <v/>
      </c>
      <c r="C270" s="56"/>
      <c r="D270" s="57"/>
      <c r="E270" s="57"/>
      <c r="F270" s="57"/>
      <c r="G270" s="57"/>
      <c r="H270" s="57"/>
      <c r="I270" s="57"/>
      <c r="J270" s="57"/>
      <c r="K270" s="57"/>
      <c r="L270" s="172" t="str">
        <f t="shared" si="69"/>
        <v/>
      </c>
      <c r="M270" s="169" t="str">
        <f t="shared" si="64"/>
        <v/>
      </c>
      <c r="N270" s="170">
        <f>'Proje ve Personel Bilgileri'!F183</f>
        <v>0</v>
      </c>
      <c r="O270" s="171">
        <f t="shared" si="65"/>
        <v>0</v>
      </c>
      <c r="P270" s="171">
        <f t="shared" si="66"/>
        <v>0</v>
      </c>
      <c r="Q270" s="171">
        <f t="shared" si="67"/>
        <v>0</v>
      </c>
      <c r="R270" s="171">
        <f t="shared" si="68"/>
        <v>0</v>
      </c>
      <c r="S270" s="171">
        <f t="shared" si="70"/>
        <v>0</v>
      </c>
      <c r="T270" s="171">
        <f t="shared" si="70"/>
        <v>0</v>
      </c>
    </row>
    <row r="271" spans="1:20" ht="22.7" customHeight="1" x14ac:dyDescent="0.25">
      <c r="A271" s="327">
        <v>168</v>
      </c>
      <c r="B271" s="173" t="str">
        <f>IF('Proje ve Personel Bilgileri'!C184&gt;0,'Proje ve Personel Bilgileri'!C184,"")</f>
        <v/>
      </c>
      <c r="C271" s="56"/>
      <c r="D271" s="57"/>
      <c r="E271" s="57"/>
      <c r="F271" s="57"/>
      <c r="G271" s="57"/>
      <c r="H271" s="57"/>
      <c r="I271" s="57"/>
      <c r="J271" s="57"/>
      <c r="K271" s="57"/>
      <c r="L271" s="172" t="str">
        <f t="shared" si="69"/>
        <v/>
      </c>
      <c r="M271" s="169" t="str">
        <f t="shared" si="64"/>
        <v/>
      </c>
      <c r="N271" s="170">
        <f>'Proje ve Personel Bilgileri'!F184</f>
        <v>0</v>
      </c>
      <c r="O271" s="171">
        <f t="shared" si="65"/>
        <v>0</v>
      </c>
      <c r="P271" s="171">
        <f t="shared" si="66"/>
        <v>0</v>
      </c>
      <c r="Q271" s="171">
        <f t="shared" si="67"/>
        <v>0</v>
      </c>
      <c r="R271" s="171">
        <f t="shared" si="68"/>
        <v>0</v>
      </c>
      <c r="S271" s="171">
        <f t="shared" si="70"/>
        <v>0</v>
      </c>
      <c r="T271" s="171">
        <f t="shared" si="70"/>
        <v>0</v>
      </c>
    </row>
    <row r="272" spans="1:20" ht="22.7" customHeight="1" x14ac:dyDescent="0.25">
      <c r="A272" s="327">
        <v>169</v>
      </c>
      <c r="B272" s="173" t="str">
        <f>IF('Proje ve Personel Bilgileri'!C185&gt;0,'Proje ve Personel Bilgileri'!C185,"")</f>
        <v/>
      </c>
      <c r="C272" s="56"/>
      <c r="D272" s="57"/>
      <c r="E272" s="57"/>
      <c r="F272" s="57"/>
      <c r="G272" s="57"/>
      <c r="H272" s="57"/>
      <c r="I272" s="57"/>
      <c r="J272" s="57"/>
      <c r="K272" s="57"/>
      <c r="L272" s="172" t="str">
        <f t="shared" si="69"/>
        <v/>
      </c>
      <c r="M272" s="169" t="str">
        <f t="shared" si="64"/>
        <v/>
      </c>
      <c r="N272" s="170">
        <f>'Proje ve Personel Bilgileri'!F185</f>
        <v>0</v>
      </c>
      <c r="O272" s="171">
        <f t="shared" si="65"/>
        <v>0</v>
      </c>
      <c r="P272" s="171">
        <f t="shared" si="66"/>
        <v>0</v>
      </c>
      <c r="Q272" s="171">
        <f t="shared" si="67"/>
        <v>0</v>
      </c>
      <c r="R272" s="171">
        <f t="shared" si="68"/>
        <v>0</v>
      </c>
      <c r="S272" s="171">
        <f t="shared" si="70"/>
        <v>0</v>
      </c>
      <c r="T272" s="171">
        <f t="shared" si="70"/>
        <v>0</v>
      </c>
    </row>
    <row r="273" spans="1:21" ht="22.7" customHeight="1" x14ac:dyDescent="0.25">
      <c r="A273" s="327">
        <v>170</v>
      </c>
      <c r="B273" s="173" t="str">
        <f>IF('Proje ve Personel Bilgileri'!C186&gt;0,'Proje ve Personel Bilgileri'!C186,"")</f>
        <v/>
      </c>
      <c r="C273" s="56"/>
      <c r="D273" s="57"/>
      <c r="E273" s="57"/>
      <c r="F273" s="57"/>
      <c r="G273" s="57"/>
      <c r="H273" s="57"/>
      <c r="I273" s="57"/>
      <c r="J273" s="57"/>
      <c r="K273" s="57"/>
      <c r="L273" s="172" t="str">
        <f t="shared" si="69"/>
        <v/>
      </c>
      <c r="M273" s="169" t="str">
        <f t="shared" si="64"/>
        <v/>
      </c>
      <c r="N273" s="170">
        <f>'Proje ve Personel Bilgileri'!F186</f>
        <v>0</v>
      </c>
      <c r="O273" s="171">
        <f t="shared" si="65"/>
        <v>0</v>
      </c>
      <c r="P273" s="171">
        <f t="shared" si="66"/>
        <v>0</v>
      </c>
      <c r="Q273" s="171">
        <f t="shared" si="67"/>
        <v>0</v>
      </c>
      <c r="R273" s="171">
        <f t="shared" si="68"/>
        <v>0</v>
      </c>
      <c r="S273" s="171">
        <f t="shared" si="70"/>
        <v>0</v>
      </c>
      <c r="T273" s="171">
        <f t="shared" si="70"/>
        <v>0</v>
      </c>
    </row>
    <row r="274" spans="1:21" ht="22.7" customHeight="1" x14ac:dyDescent="0.25">
      <c r="A274" s="327">
        <v>171</v>
      </c>
      <c r="B274" s="173" t="str">
        <f>IF('Proje ve Personel Bilgileri'!C187&gt;0,'Proje ve Personel Bilgileri'!C187,"")</f>
        <v/>
      </c>
      <c r="C274" s="56"/>
      <c r="D274" s="57"/>
      <c r="E274" s="57"/>
      <c r="F274" s="57"/>
      <c r="G274" s="57"/>
      <c r="H274" s="57"/>
      <c r="I274" s="57"/>
      <c r="J274" s="57"/>
      <c r="K274" s="57"/>
      <c r="L274" s="172" t="str">
        <f t="shared" si="69"/>
        <v/>
      </c>
      <c r="M274" s="169" t="str">
        <f t="shared" si="64"/>
        <v/>
      </c>
      <c r="N274" s="170">
        <f>'Proje ve Personel Bilgileri'!F187</f>
        <v>0</v>
      </c>
      <c r="O274" s="171">
        <f t="shared" si="65"/>
        <v>0</v>
      </c>
      <c r="P274" s="171">
        <f t="shared" si="66"/>
        <v>0</v>
      </c>
      <c r="Q274" s="171">
        <f t="shared" si="67"/>
        <v>0</v>
      </c>
      <c r="R274" s="171">
        <f t="shared" si="68"/>
        <v>0</v>
      </c>
      <c r="S274" s="171">
        <f t="shared" si="70"/>
        <v>0</v>
      </c>
      <c r="T274" s="171">
        <f t="shared" si="70"/>
        <v>0</v>
      </c>
    </row>
    <row r="275" spans="1:21" ht="22.7" customHeight="1" x14ac:dyDescent="0.25">
      <c r="A275" s="327">
        <v>172</v>
      </c>
      <c r="B275" s="173" t="str">
        <f>IF('Proje ve Personel Bilgileri'!C188&gt;0,'Proje ve Personel Bilgileri'!C188,"")</f>
        <v/>
      </c>
      <c r="C275" s="56"/>
      <c r="D275" s="57"/>
      <c r="E275" s="57"/>
      <c r="F275" s="57"/>
      <c r="G275" s="57"/>
      <c r="H275" s="57"/>
      <c r="I275" s="57"/>
      <c r="J275" s="57"/>
      <c r="K275" s="57"/>
      <c r="L275" s="172" t="str">
        <f t="shared" si="69"/>
        <v/>
      </c>
      <c r="M275" s="169" t="str">
        <f t="shared" si="64"/>
        <v/>
      </c>
      <c r="N275" s="170">
        <f>'Proje ve Personel Bilgileri'!F188</f>
        <v>0</v>
      </c>
      <c r="O275" s="171">
        <f t="shared" si="65"/>
        <v>0</v>
      </c>
      <c r="P275" s="171">
        <f t="shared" si="66"/>
        <v>0</v>
      </c>
      <c r="Q275" s="171">
        <f t="shared" si="67"/>
        <v>0</v>
      </c>
      <c r="R275" s="171">
        <f t="shared" si="68"/>
        <v>0</v>
      </c>
      <c r="S275" s="171">
        <f t="shared" si="70"/>
        <v>0</v>
      </c>
      <c r="T275" s="171">
        <f t="shared" si="70"/>
        <v>0</v>
      </c>
    </row>
    <row r="276" spans="1:21" ht="22.7" customHeight="1" x14ac:dyDescent="0.25">
      <c r="A276" s="327">
        <v>173</v>
      </c>
      <c r="B276" s="173" t="str">
        <f>IF('Proje ve Personel Bilgileri'!C189&gt;0,'Proje ve Personel Bilgileri'!C189,"")</f>
        <v/>
      </c>
      <c r="C276" s="56"/>
      <c r="D276" s="57"/>
      <c r="E276" s="57"/>
      <c r="F276" s="57"/>
      <c r="G276" s="57"/>
      <c r="H276" s="57"/>
      <c r="I276" s="57"/>
      <c r="J276" s="57"/>
      <c r="K276" s="57"/>
      <c r="L276" s="172" t="str">
        <f t="shared" si="69"/>
        <v/>
      </c>
      <c r="M276" s="169" t="str">
        <f t="shared" si="64"/>
        <v/>
      </c>
      <c r="N276" s="170">
        <f>'Proje ve Personel Bilgileri'!F189</f>
        <v>0</v>
      </c>
      <c r="O276" s="171">
        <f t="shared" si="65"/>
        <v>0</v>
      </c>
      <c r="P276" s="171">
        <f t="shared" si="66"/>
        <v>0</v>
      </c>
      <c r="Q276" s="171">
        <f t="shared" si="67"/>
        <v>0</v>
      </c>
      <c r="R276" s="171">
        <f t="shared" si="68"/>
        <v>0</v>
      </c>
      <c r="S276" s="171">
        <f t="shared" si="70"/>
        <v>0</v>
      </c>
      <c r="T276" s="171">
        <f t="shared" si="70"/>
        <v>0</v>
      </c>
    </row>
    <row r="277" spans="1:21" ht="22.7" customHeight="1" x14ac:dyDescent="0.25">
      <c r="A277" s="327">
        <v>174</v>
      </c>
      <c r="B277" s="173" t="str">
        <f>IF('Proje ve Personel Bilgileri'!C190&gt;0,'Proje ve Personel Bilgileri'!C190,"")</f>
        <v/>
      </c>
      <c r="C277" s="56"/>
      <c r="D277" s="57"/>
      <c r="E277" s="57"/>
      <c r="F277" s="57"/>
      <c r="G277" s="57"/>
      <c r="H277" s="57"/>
      <c r="I277" s="57"/>
      <c r="J277" s="57"/>
      <c r="K277" s="57"/>
      <c r="L277" s="172" t="str">
        <f t="shared" si="69"/>
        <v/>
      </c>
      <c r="M277" s="169" t="str">
        <f t="shared" si="64"/>
        <v/>
      </c>
      <c r="N277" s="170">
        <f>'Proje ve Personel Bilgileri'!F190</f>
        <v>0</v>
      </c>
      <c r="O277" s="171">
        <f t="shared" si="65"/>
        <v>0</v>
      </c>
      <c r="P277" s="171">
        <f t="shared" si="66"/>
        <v>0</v>
      </c>
      <c r="Q277" s="171">
        <f t="shared" si="67"/>
        <v>0</v>
      </c>
      <c r="R277" s="171">
        <f t="shared" si="68"/>
        <v>0</v>
      </c>
      <c r="S277" s="171">
        <f t="shared" si="70"/>
        <v>0</v>
      </c>
      <c r="T277" s="171">
        <f t="shared" si="70"/>
        <v>0</v>
      </c>
    </row>
    <row r="278" spans="1:21" ht="22.7" customHeight="1" x14ac:dyDescent="0.25">
      <c r="A278" s="327">
        <v>175</v>
      </c>
      <c r="B278" s="173" t="str">
        <f>IF('Proje ve Personel Bilgileri'!C191&gt;0,'Proje ve Personel Bilgileri'!C191,"")</f>
        <v/>
      </c>
      <c r="C278" s="56"/>
      <c r="D278" s="57"/>
      <c r="E278" s="57"/>
      <c r="F278" s="57"/>
      <c r="G278" s="57"/>
      <c r="H278" s="57"/>
      <c r="I278" s="57"/>
      <c r="J278" s="57"/>
      <c r="K278" s="57"/>
      <c r="L278" s="172" t="str">
        <f t="shared" si="69"/>
        <v/>
      </c>
      <c r="M278" s="169" t="str">
        <f t="shared" si="64"/>
        <v/>
      </c>
      <c r="N278" s="170">
        <f>'Proje ve Personel Bilgileri'!F191</f>
        <v>0</v>
      </c>
      <c r="O278" s="171">
        <f t="shared" si="65"/>
        <v>0</v>
      </c>
      <c r="P278" s="171">
        <f t="shared" si="66"/>
        <v>0</v>
      </c>
      <c r="Q278" s="171">
        <f t="shared" si="67"/>
        <v>0</v>
      </c>
      <c r="R278" s="171">
        <f t="shared" si="68"/>
        <v>0</v>
      </c>
      <c r="S278" s="171">
        <f t="shared" si="70"/>
        <v>0</v>
      </c>
      <c r="T278" s="171">
        <f t="shared" si="70"/>
        <v>0</v>
      </c>
    </row>
    <row r="279" spans="1:21" ht="22.7" customHeight="1" x14ac:dyDescent="0.25">
      <c r="A279" s="327">
        <v>176</v>
      </c>
      <c r="B279" s="173" t="str">
        <f>IF('Proje ve Personel Bilgileri'!C192&gt;0,'Proje ve Personel Bilgileri'!C192,"")</f>
        <v/>
      </c>
      <c r="C279" s="56"/>
      <c r="D279" s="57"/>
      <c r="E279" s="57"/>
      <c r="F279" s="57"/>
      <c r="G279" s="57"/>
      <c r="H279" s="57"/>
      <c r="I279" s="57"/>
      <c r="J279" s="57"/>
      <c r="K279" s="57"/>
      <c r="L279" s="172" t="str">
        <f t="shared" si="69"/>
        <v/>
      </c>
      <c r="M279" s="169" t="str">
        <f t="shared" si="64"/>
        <v/>
      </c>
      <c r="N279" s="170">
        <f>'Proje ve Personel Bilgileri'!F192</f>
        <v>0</v>
      </c>
      <c r="O279" s="171">
        <f t="shared" si="65"/>
        <v>0</v>
      </c>
      <c r="P279" s="171">
        <f t="shared" si="66"/>
        <v>0</v>
      </c>
      <c r="Q279" s="171">
        <f t="shared" si="67"/>
        <v>0</v>
      </c>
      <c r="R279" s="171">
        <f t="shared" si="68"/>
        <v>0</v>
      </c>
      <c r="S279" s="171">
        <f t="shared" si="70"/>
        <v>0</v>
      </c>
      <c r="T279" s="171">
        <f t="shared" si="70"/>
        <v>0</v>
      </c>
    </row>
    <row r="280" spans="1:21" ht="22.7" customHeight="1" x14ac:dyDescent="0.25">
      <c r="A280" s="327">
        <v>177</v>
      </c>
      <c r="B280" s="173" t="str">
        <f>IF('Proje ve Personel Bilgileri'!C193&gt;0,'Proje ve Personel Bilgileri'!C193,"")</f>
        <v/>
      </c>
      <c r="C280" s="56"/>
      <c r="D280" s="57"/>
      <c r="E280" s="57"/>
      <c r="F280" s="57"/>
      <c r="G280" s="57"/>
      <c r="H280" s="57"/>
      <c r="I280" s="57"/>
      <c r="J280" s="57"/>
      <c r="K280" s="57"/>
      <c r="L280" s="172" t="str">
        <f t="shared" si="69"/>
        <v/>
      </c>
      <c r="M280" s="169" t="str">
        <f t="shared" si="64"/>
        <v/>
      </c>
      <c r="N280" s="170">
        <f>'Proje ve Personel Bilgileri'!F193</f>
        <v>0</v>
      </c>
      <c r="O280" s="171">
        <f t="shared" si="65"/>
        <v>0</v>
      </c>
      <c r="P280" s="171">
        <f t="shared" si="66"/>
        <v>0</v>
      </c>
      <c r="Q280" s="171">
        <f t="shared" si="67"/>
        <v>0</v>
      </c>
      <c r="R280" s="171">
        <f t="shared" si="68"/>
        <v>0</v>
      </c>
      <c r="S280" s="171">
        <f t="shared" si="70"/>
        <v>0</v>
      </c>
      <c r="T280" s="171">
        <f t="shared" si="70"/>
        <v>0</v>
      </c>
    </row>
    <row r="281" spans="1:21" ht="22.7" customHeight="1" x14ac:dyDescent="0.25">
      <c r="A281" s="327">
        <v>178</v>
      </c>
      <c r="B281" s="173" t="str">
        <f>IF('Proje ve Personel Bilgileri'!C194&gt;0,'Proje ve Personel Bilgileri'!C194,"")</f>
        <v/>
      </c>
      <c r="C281" s="56"/>
      <c r="D281" s="57"/>
      <c r="E281" s="57"/>
      <c r="F281" s="57"/>
      <c r="G281" s="57"/>
      <c r="H281" s="57"/>
      <c r="I281" s="57"/>
      <c r="J281" s="57"/>
      <c r="K281" s="57"/>
      <c r="L281" s="172" t="str">
        <f t="shared" si="69"/>
        <v/>
      </c>
      <c r="M281" s="169" t="str">
        <f t="shared" si="64"/>
        <v/>
      </c>
      <c r="N281" s="170">
        <f>'Proje ve Personel Bilgileri'!F194</f>
        <v>0</v>
      </c>
      <c r="O281" s="171">
        <f t="shared" si="65"/>
        <v>0</v>
      </c>
      <c r="P281" s="171">
        <f t="shared" si="66"/>
        <v>0</v>
      </c>
      <c r="Q281" s="171">
        <f t="shared" si="67"/>
        <v>0</v>
      </c>
      <c r="R281" s="171">
        <f t="shared" si="68"/>
        <v>0</v>
      </c>
      <c r="S281" s="171">
        <f t="shared" si="70"/>
        <v>0</v>
      </c>
      <c r="T281" s="171">
        <f t="shared" si="70"/>
        <v>0</v>
      </c>
    </row>
    <row r="282" spans="1:21" ht="22.7" customHeight="1" x14ac:dyDescent="0.25">
      <c r="A282" s="327">
        <v>179</v>
      </c>
      <c r="B282" s="173" t="str">
        <f>IF('Proje ve Personel Bilgileri'!C195&gt;0,'Proje ve Personel Bilgileri'!C195,"")</f>
        <v/>
      </c>
      <c r="C282" s="56"/>
      <c r="D282" s="57"/>
      <c r="E282" s="57"/>
      <c r="F282" s="57"/>
      <c r="G282" s="57"/>
      <c r="H282" s="57"/>
      <c r="I282" s="57"/>
      <c r="J282" s="57"/>
      <c r="K282" s="57"/>
      <c r="L282" s="172" t="str">
        <f t="shared" si="69"/>
        <v/>
      </c>
      <c r="M282" s="169" t="str">
        <f t="shared" si="64"/>
        <v/>
      </c>
      <c r="N282" s="170">
        <f>'Proje ve Personel Bilgileri'!F195</f>
        <v>0</v>
      </c>
      <c r="O282" s="171">
        <f t="shared" si="65"/>
        <v>0</v>
      </c>
      <c r="P282" s="171">
        <f t="shared" si="66"/>
        <v>0</v>
      </c>
      <c r="Q282" s="171">
        <f t="shared" si="67"/>
        <v>0</v>
      </c>
      <c r="R282" s="171">
        <f t="shared" si="68"/>
        <v>0</v>
      </c>
      <c r="S282" s="171">
        <f t="shared" si="70"/>
        <v>0</v>
      </c>
      <c r="T282" s="171">
        <f t="shared" si="70"/>
        <v>0</v>
      </c>
    </row>
    <row r="283" spans="1:21" ht="22.7" customHeight="1" thickBot="1" x14ac:dyDescent="0.3">
      <c r="A283" s="328">
        <v>180</v>
      </c>
      <c r="B283" s="174" t="str">
        <f>IF('Proje ve Personel Bilgileri'!C196&gt;0,'Proje ve Personel Bilgileri'!C196,"")</f>
        <v/>
      </c>
      <c r="C283" s="58"/>
      <c r="D283" s="59"/>
      <c r="E283" s="59"/>
      <c r="F283" s="59"/>
      <c r="G283" s="59"/>
      <c r="H283" s="59"/>
      <c r="I283" s="59"/>
      <c r="J283" s="59"/>
      <c r="K283" s="59"/>
      <c r="L283" s="175" t="str">
        <f t="shared" si="69"/>
        <v/>
      </c>
      <c r="M283" s="169" t="str">
        <f t="shared" si="64"/>
        <v/>
      </c>
      <c r="N283" s="170">
        <f>'Proje ve Personel Bilgileri'!F196</f>
        <v>0</v>
      </c>
      <c r="O283" s="171">
        <f t="shared" si="65"/>
        <v>0</v>
      </c>
      <c r="P283" s="171">
        <f t="shared" si="66"/>
        <v>0</v>
      </c>
      <c r="Q283" s="171">
        <f t="shared" si="67"/>
        <v>0</v>
      </c>
      <c r="R283" s="171">
        <f t="shared" si="68"/>
        <v>0</v>
      </c>
      <c r="S283" s="171">
        <f t="shared" si="70"/>
        <v>0</v>
      </c>
      <c r="T283" s="171">
        <f t="shared" si="70"/>
        <v>0</v>
      </c>
      <c r="U283" s="143">
        <f>IF(COUNTA(C264:K283)&gt;0,1,0)</f>
        <v>0</v>
      </c>
    </row>
    <row r="284" spans="1:21" s="75" customFormat="1" ht="29.25" customHeight="1" thickBot="1" x14ac:dyDescent="0.3">
      <c r="A284" s="472" t="s">
        <v>35</v>
      </c>
      <c r="B284" s="473"/>
      <c r="C284" s="176" t="str">
        <f>IF($L$28&gt;0,SUM(C264:C283),"")</f>
        <v/>
      </c>
      <c r="D284" s="177" t="str">
        <f t="shared" ref="D284:J284" si="71">IF($L$284&gt;0,SUM(D264:D283),"")</f>
        <v/>
      </c>
      <c r="E284" s="177" t="str">
        <f t="shared" si="71"/>
        <v/>
      </c>
      <c r="F284" s="177" t="str">
        <f t="shared" si="71"/>
        <v/>
      </c>
      <c r="G284" s="177" t="str">
        <f t="shared" si="71"/>
        <v/>
      </c>
      <c r="H284" s="177" t="str">
        <f t="shared" si="71"/>
        <v/>
      </c>
      <c r="I284" s="177" t="str">
        <f t="shared" si="71"/>
        <v/>
      </c>
      <c r="J284" s="177" t="str">
        <f t="shared" si="71"/>
        <v/>
      </c>
      <c r="K284" s="177" t="str">
        <f>IF($L$284&gt;0,SUM(K264:K283),"")</f>
        <v/>
      </c>
      <c r="L284" s="178">
        <f>SUM(L264:L283)+L252</f>
        <v>0</v>
      </c>
      <c r="M284" s="4"/>
      <c r="N284" s="72"/>
      <c r="O284" s="73"/>
      <c r="P284" s="74"/>
      <c r="Q284" s="72"/>
      <c r="R284" s="72"/>
      <c r="S284" s="72"/>
      <c r="T284" s="72"/>
    </row>
    <row r="285" spans="1:21" x14ac:dyDescent="0.25">
      <c r="A285" s="329" t="s">
        <v>152</v>
      </c>
      <c r="B285" s="60"/>
      <c r="C285" s="60"/>
      <c r="D285" s="60"/>
      <c r="E285" s="60"/>
      <c r="F285" s="60"/>
      <c r="G285" s="60"/>
      <c r="H285" s="60"/>
      <c r="I285" s="60"/>
      <c r="J285" s="60"/>
      <c r="K285" s="60"/>
      <c r="L285" s="60"/>
      <c r="S285" s="94"/>
      <c r="T285" s="94"/>
    </row>
    <row r="287" spans="1:21" ht="19.5" x14ac:dyDescent="0.3">
      <c r="A287" s="330" t="s">
        <v>32</v>
      </c>
      <c r="B287" s="331">
        <f ca="1">imzatarihi</f>
        <v>46091</v>
      </c>
      <c r="C287" s="468" t="s">
        <v>33</v>
      </c>
      <c r="D287" s="468"/>
      <c r="E287" s="330" t="s">
        <v>159</v>
      </c>
      <c r="F287" s="332" t="str">
        <f>IF(kurulusyetkilisi&gt;0,kurulusyetkilisi,"")</f>
        <v/>
      </c>
      <c r="G287" s="230"/>
      <c r="H287" s="229"/>
      <c r="I287" s="229"/>
      <c r="J287" s="229"/>
    </row>
    <row r="288" spans="1:21" ht="19.5" x14ac:dyDescent="0.3">
      <c r="A288" s="232"/>
      <c r="B288" s="232"/>
      <c r="C288" s="468" t="s">
        <v>34</v>
      </c>
      <c r="D288" s="468"/>
      <c r="E288" s="469"/>
      <c r="F288" s="469"/>
      <c r="G288" s="469"/>
      <c r="H288" s="61"/>
      <c r="I288" s="61"/>
      <c r="J288" s="61"/>
    </row>
    <row r="289" spans="1:20" ht="15.75" x14ac:dyDescent="0.25">
      <c r="A289" s="470" t="s">
        <v>22</v>
      </c>
      <c r="B289" s="470"/>
      <c r="C289" s="470"/>
      <c r="D289" s="470"/>
      <c r="E289" s="470"/>
      <c r="F289" s="470"/>
      <c r="G289" s="470"/>
      <c r="H289" s="470"/>
      <c r="I289" s="470"/>
      <c r="J289" s="470"/>
      <c r="K289" s="470"/>
      <c r="L289" s="470"/>
      <c r="M289" s="93"/>
      <c r="N289" s="77"/>
      <c r="O289" s="184"/>
    </row>
    <row r="290" spans="1:20" x14ac:dyDescent="0.25">
      <c r="A290" s="474" t="str">
        <f>IF(YilDonem&lt;&gt;"",CONCATENATE(YilDonem," dönemi"),"")</f>
        <v/>
      </c>
      <c r="B290" s="474"/>
      <c r="C290" s="474"/>
      <c r="D290" s="474"/>
      <c r="E290" s="474"/>
      <c r="F290" s="474"/>
      <c r="G290" s="474"/>
      <c r="H290" s="474"/>
      <c r="I290" s="474"/>
      <c r="J290" s="474"/>
      <c r="K290" s="474"/>
      <c r="L290" s="474"/>
    </row>
    <row r="291" spans="1:20" ht="15.75" thickBot="1" x14ac:dyDescent="0.3">
      <c r="B291" s="52"/>
      <c r="C291" s="52"/>
      <c r="D291" s="52"/>
      <c r="E291" s="488" t="str">
        <f>IF(YilDonem&lt;&gt;"",CONCATENATE(IF(Dönem=1,"MAYIS",IF(Dönem=2,"KASIM","")),"  ayına aittir."),"")</f>
        <v/>
      </c>
      <c r="F291" s="488"/>
      <c r="G291" s="488"/>
      <c r="H291" s="488"/>
      <c r="I291" s="52"/>
      <c r="J291" s="52"/>
      <c r="K291" s="52"/>
      <c r="L291" s="320" t="s">
        <v>30</v>
      </c>
    </row>
    <row r="292" spans="1:20" ht="31.7" customHeight="1" thickBot="1" x14ac:dyDescent="0.3">
      <c r="A292" s="324" t="s">
        <v>167</v>
      </c>
      <c r="B292" s="475" t="str">
        <f>IF(ProjeNo&gt;0,ProjeNo,"")</f>
        <v/>
      </c>
      <c r="C292" s="476"/>
      <c r="D292" s="476"/>
      <c r="E292" s="476"/>
      <c r="F292" s="476"/>
      <c r="G292" s="476"/>
      <c r="H292" s="476"/>
      <c r="I292" s="476"/>
      <c r="J292" s="476"/>
      <c r="K292" s="476"/>
      <c r="L292" s="477"/>
    </row>
    <row r="293" spans="1:20" ht="31.7" customHeight="1" thickBot="1" x14ac:dyDescent="0.3">
      <c r="A293" s="325" t="s">
        <v>168</v>
      </c>
      <c r="B293" s="478" t="str">
        <f>IF(ProjeAdi&gt;0,ProjeAdi,"")</f>
        <v/>
      </c>
      <c r="C293" s="479"/>
      <c r="D293" s="479"/>
      <c r="E293" s="479"/>
      <c r="F293" s="479"/>
      <c r="G293" s="479"/>
      <c r="H293" s="479"/>
      <c r="I293" s="479"/>
      <c r="J293" s="479"/>
      <c r="K293" s="479"/>
      <c r="L293" s="480"/>
    </row>
    <row r="294" spans="1:20" ht="31.7" customHeight="1" thickBot="1" x14ac:dyDescent="0.3">
      <c r="A294" s="481" t="s">
        <v>3</v>
      </c>
      <c r="B294" s="481" t="s">
        <v>4</v>
      </c>
      <c r="C294" s="481" t="s">
        <v>23</v>
      </c>
      <c r="D294" s="481" t="s">
        <v>125</v>
      </c>
      <c r="E294" s="481" t="s">
        <v>24</v>
      </c>
      <c r="F294" s="481" t="s">
        <v>27</v>
      </c>
      <c r="G294" s="483" t="s">
        <v>25</v>
      </c>
      <c r="H294" s="485" t="s">
        <v>151</v>
      </c>
      <c r="I294" s="486"/>
      <c r="J294" s="486"/>
      <c r="K294" s="487"/>
      <c r="L294" s="481" t="s">
        <v>26</v>
      </c>
      <c r="O294" s="471" t="s">
        <v>31</v>
      </c>
      <c r="P294" s="471"/>
      <c r="Q294" s="471" t="s">
        <v>37</v>
      </c>
      <c r="R294" s="471"/>
      <c r="S294" s="471" t="s">
        <v>38</v>
      </c>
      <c r="T294" s="471"/>
    </row>
    <row r="295" spans="1:20" s="95" customFormat="1" ht="90.75" thickBot="1" x14ac:dyDescent="0.3">
      <c r="A295" s="482"/>
      <c r="B295" s="482"/>
      <c r="C295" s="482"/>
      <c r="D295" s="482"/>
      <c r="E295" s="482"/>
      <c r="F295" s="482"/>
      <c r="G295" s="484"/>
      <c r="H295" s="321" t="s">
        <v>122</v>
      </c>
      <c r="I295" s="321" t="s">
        <v>153</v>
      </c>
      <c r="J295" s="321" t="s">
        <v>161</v>
      </c>
      <c r="K295" s="321" t="s">
        <v>162</v>
      </c>
      <c r="L295" s="482"/>
      <c r="M295" s="3"/>
      <c r="N295" s="322" t="s">
        <v>6</v>
      </c>
      <c r="O295" s="323" t="s">
        <v>28</v>
      </c>
      <c r="P295" s="323" t="s">
        <v>29</v>
      </c>
      <c r="Q295" s="323" t="s">
        <v>36</v>
      </c>
      <c r="R295" s="323" t="s">
        <v>25</v>
      </c>
      <c r="S295" s="323" t="s">
        <v>36</v>
      </c>
      <c r="T295" s="323" t="s">
        <v>29</v>
      </c>
    </row>
    <row r="296" spans="1:20" ht="22.7" customHeight="1" x14ac:dyDescent="0.25">
      <c r="A296" s="326">
        <v>181</v>
      </c>
      <c r="B296" s="179" t="str">
        <f>IF('Proje ve Personel Bilgileri'!C197&gt;0,'Proje ve Personel Bilgileri'!C197,"")</f>
        <v/>
      </c>
      <c r="C296" s="53"/>
      <c r="D296" s="54"/>
      <c r="E296" s="54"/>
      <c r="F296" s="54"/>
      <c r="G296" s="54"/>
      <c r="H296" s="54"/>
      <c r="I296" s="54"/>
      <c r="J296" s="54"/>
      <c r="K296" s="54"/>
      <c r="L296" s="168" t="str">
        <f>IF(B296&lt;&gt;"",IF(OR(F296&gt;S296,G296&gt;T296),0,D296+E296+F296+G296-H296-I296-J296-K296),"")</f>
        <v/>
      </c>
      <c r="M296" s="169" t="str">
        <f t="shared" ref="M296:M315" si="72">IF(OR(F296&gt;S296,G296&gt;T296),"Toplam maliyetin hesaplanabilmesi için SGK işveren payı ve işsizlik sigortası işveren payının tavan değerleri aşmaması gerekmektedir.","")</f>
        <v/>
      </c>
      <c r="N296" s="170">
        <f>'Proje ve Personel Bilgileri'!F197</f>
        <v>0</v>
      </c>
      <c r="O296" s="171">
        <f t="shared" ref="O296:O315" si="73">IFERROR(IF(N296="EVET",VLOOKUP(YilDonem,SGKTAVAN,2,0)*0.2475,VLOOKUP(YilDonem,SGKTAVAN,2,0)*0.2175),0)</f>
        <v>0</v>
      </c>
      <c r="P296" s="171">
        <f t="shared" ref="P296:P315" si="74">IFERROR(IF(N296="EVET",0,VLOOKUP(YilDonem,SGKTAVAN,2,0)*0.02),0)</f>
        <v>0</v>
      </c>
      <c r="Q296" s="171">
        <f t="shared" ref="Q296:Q315" si="75">IF(N296="EVET",(D296+E296)*0.2475,(D296+E296)*0.2175)</f>
        <v>0</v>
      </c>
      <c r="R296" s="171">
        <f t="shared" ref="R296:R315" si="76">IF(N296="EVET",0,(D296+E296)*0.02)</f>
        <v>0</v>
      </c>
      <c r="S296" s="171">
        <f>IF(ISERROR(ROUNDUP(MIN(O296,Q296),0)),0,ROUNDUP(MIN(O296,Q296),0))</f>
        <v>0</v>
      </c>
      <c r="T296" s="171">
        <f>IF(ISERROR(ROUNDUP(MIN(P296,R296),0)),0,ROUNDUP(MIN(P296,R296),0))</f>
        <v>0</v>
      </c>
    </row>
    <row r="297" spans="1:20" ht="22.7" customHeight="1" x14ac:dyDescent="0.25">
      <c r="A297" s="327">
        <v>182</v>
      </c>
      <c r="B297" s="173" t="str">
        <f>IF('Proje ve Personel Bilgileri'!C198&gt;0,'Proje ve Personel Bilgileri'!C198,"")</f>
        <v/>
      </c>
      <c r="C297" s="56"/>
      <c r="D297" s="57"/>
      <c r="E297" s="57"/>
      <c r="F297" s="57"/>
      <c r="G297" s="57"/>
      <c r="H297" s="57"/>
      <c r="I297" s="57"/>
      <c r="J297" s="57"/>
      <c r="K297" s="57"/>
      <c r="L297" s="172" t="str">
        <f t="shared" ref="L297:L315" si="77">IF(B297&lt;&gt;"",IF(OR(F297&gt;S297,G297&gt;T297),0,D297+E297+F297+G297-H297-I297-J297-K297),"")</f>
        <v/>
      </c>
      <c r="M297" s="169" t="str">
        <f t="shared" si="72"/>
        <v/>
      </c>
      <c r="N297" s="170">
        <f>'Proje ve Personel Bilgileri'!F198</f>
        <v>0</v>
      </c>
      <c r="O297" s="171">
        <f t="shared" si="73"/>
        <v>0</v>
      </c>
      <c r="P297" s="171">
        <f t="shared" si="74"/>
        <v>0</v>
      </c>
      <c r="Q297" s="171">
        <f t="shared" si="75"/>
        <v>0</v>
      </c>
      <c r="R297" s="171">
        <f t="shared" si="76"/>
        <v>0</v>
      </c>
      <c r="S297" s="171">
        <f t="shared" ref="S297:T315" si="78">IF(ISERROR(ROUNDUP(MIN(O297,Q297),0)),0,ROUNDUP(MIN(O297,Q297),0))</f>
        <v>0</v>
      </c>
      <c r="T297" s="171">
        <f t="shared" si="78"/>
        <v>0</v>
      </c>
    </row>
    <row r="298" spans="1:20" ht="22.7" customHeight="1" x14ac:dyDescent="0.25">
      <c r="A298" s="327">
        <v>183</v>
      </c>
      <c r="B298" s="173" t="str">
        <f>IF('Proje ve Personel Bilgileri'!C199&gt;0,'Proje ve Personel Bilgileri'!C199,"")</f>
        <v/>
      </c>
      <c r="C298" s="56"/>
      <c r="D298" s="57"/>
      <c r="E298" s="57"/>
      <c r="F298" s="57"/>
      <c r="G298" s="57"/>
      <c r="H298" s="57"/>
      <c r="I298" s="57"/>
      <c r="J298" s="57"/>
      <c r="K298" s="57"/>
      <c r="L298" s="172" t="str">
        <f t="shared" si="77"/>
        <v/>
      </c>
      <c r="M298" s="169" t="str">
        <f t="shared" si="72"/>
        <v/>
      </c>
      <c r="N298" s="170">
        <f>'Proje ve Personel Bilgileri'!F199</f>
        <v>0</v>
      </c>
      <c r="O298" s="171">
        <f t="shared" si="73"/>
        <v>0</v>
      </c>
      <c r="P298" s="171">
        <f t="shared" si="74"/>
        <v>0</v>
      </c>
      <c r="Q298" s="171">
        <f t="shared" si="75"/>
        <v>0</v>
      </c>
      <c r="R298" s="171">
        <f t="shared" si="76"/>
        <v>0</v>
      </c>
      <c r="S298" s="171">
        <f t="shared" si="78"/>
        <v>0</v>
      </c>
      <c r="T298" s="171">
        <f t="shared" si="78"/>
        <v>0</v>
      </c>
    </row>
    <row r="299" spans="1:20" ht="22.7" customHeight="1" x14ac:dyDescent="0.25">
      <c r="A299" s="327">
        <v>184</v>
      </c>
      <c r="B299" s="173" t="str">
        <f>IF('Proje ve Personel Bilgileri'!C200&gt;0,'Proje ve Personel Bilgileri'!C200,"")</f>
        <v/>
      </c>
      <c r="C299" s="56"/>
      <c r="D299" s="57"/>
      <c r="E299" s="57"/>
      <c r="F299" s="57"/>
      <c r="G299" s="57"/>
      <c r="H299" s="57"/>
      <c r="I299" s="57"/>
      <c r="J299" s="57"/>
      <c r="K299" s="57"/>
      <c r="L299" s="172" t="str">
        <f t="shared" si="77"/>
        <v/>
      </c>
      <c r="M299" s="169" t="str">
        <f t="shared" si="72"/>
        <v/>
      </c>
      <c r="N299" s="170">
        <f>'Proje ve Personel Bilgileri'!F200</f>
        <v>0</v>
      </c>
      <c r="O299" s="171">
        <f t="shared" si="73"/>
        <v>0</v>
      </c>
      <c r="P299" s="171">
        <f t="shared" si="74"/>
        <v>0</v>
      </c>
      <c r="Q299" s="171">
        <f t="shared" si="75"/>
        <v>0</v>
      </c>
      <c r="R299" s="171">
        <f t="shared" si="76"/>
        <v>0</v>
      </c>
      <c r="S299" s="171">
        <f t="shared" si="78"/>
        <v>0</v>
      </c>
      <c r="T299" s="171">
        <f t="shared" si="78"/>
        <v>0</v>
      </c>
    </row>
    <row r="300" spans="1:20" ht="22.7" customHeight="1" x14ac:dyDescent="0.25">
      <c r="A300" s="327">
        <v>185</v>
      </c>
      <c r="B300" s="173" t="str">
        <f>IF('Proje ve Personel Bilgileri'!C201&gt;0,'Proje ve Personel Bilgileri'!C201,"")</f>
        <v/>
      </c>
      <c r="C300" s="56"/>
      <c r="D300" s="57"/>
      <c r="E300" s="57"/>
      <c r="F300" s="57"/>
      <c r="G300" s="57"/>
      <c r="H300" s="57"/>
      <c r="I300" s="57"/>
      <c r="J300" s="57"/>
      <c r="K300" s="57"/>
      <c r="L300" s="172" t="str">
        <f t="shared" si="77"/>
        <v/>
      </c>
      <c r="M300" s="169" t="str">
        <f t="shared" si="72"/>
        <v/>
      </c>
      <c r="N300" s="170">
        <f>'Proje ve Personel Bilgileri'!F201</f>
        <v>0</v>
      </c>
      <c r="O300" s="171">
        <f t="shared" si="73"/>
        <v>0</v>
      </c>
      <c r="P300" s="171">
        <f t="shared" si="74"/>
        <v>0</v>
      </c>
      <c r="Q300" s="171">
        <f t="shared" si="75"/>
        <v>0</v>
      </c>
      <c r="R300" s="171">
        <f t="shared" si="76"/>
        <v>0</v>
      </c>
      <c r="S300" s="171">
        <f t="shared" si="78"/>
        <v>0</v>
      </c>
      <c r="T300" s="171">
        <f t="shared" si="78"/>
        <v>0</v>
      </c>
    </row>
    <row r="301" spans="1:20" ht="22.7" customHeight="1" x14ac:dyDescent="0.25">
      <c r="A301" s="327">
        <v>186</v>
      </c>
      <c r="B301" s="173" t="str">
        <f>IF('Proje ve Personel Bilgileri'!C202&gt;0,'Proje ve Personel Bilgileri'!C202,"")</f>
        <v/>
      </c>
      <c r="C301" s="56"/>
      <c r="D301" s="57"/>
      <c r="E301" s="57"/>
      <c r="F301" s="57"/>
      <c r="G301" s="57"/>
      <c r="H301" s="57"/>
      <c r="I301" s="57"/>
      <c r="J301" s="57"/>
      <c r="K301" s="57"/>
      <c r="L301" s="172" t="str">
        <f t="shared" si="77"/>
        <v/>
      </c>
      <c r="M301" s="169" t="str">
        <f t="shared" si="72"/>
        <v/>
      </c>
      <c r="N301" s="170">
        <f>'Proje ve Personel Bilgileri'!F202</f>
        <v>0</v>
      </c>
      <c r="O301" s="171">
        <f t="shared" si="73"/>
        <v>0</v>
      </c>
      <c r="P301" s="171">
        <f t="shared" si="74"/>
        <v>0</v>
      </c>
      <c r="Q301" s="171">
        <f t="shared" si="75"/>
        <v>0</v>
      </c>
      <c r="R301" s="171">
        <f t="shared" si="76"/>
        <v>0</v>
      </c>
      <c r="S301" s="171">
        <f t="shared" si="78"/>
        <v>0</v>
      </c>
      <c r="T301" s="171">
        <f t="shared" si="78"/>
        <v>0</v>
      </c>
    </row>
    <row r="302" spans="1:20" ht="22.7" customHeight="1" x14ac:dyDescent="0.25">
      <c r="A302" s="327">
        <v>187</v>
      </c>
      <c r="B302" s="173" t="str">
        <f>IF('Proje ve Personel Bilgileri'!C203&gt;0,'Proje ve Personel Bilgileri'!C203,"")</f>
        <v/>
      </c>
      <c r="C302" s="56"/>
      <c r="D302" s="57"/>
      <c r="E302" s="57"/>
      <c r="F302" s="57"/>
      <c r="G302" s="57"/>
      <c r="H302" s="57"/>
      <c r="I302" s="57"/>
      <c r="J302" s="57"/>
      <c r="K302" s="57"/>
      <c r="L302" s="172" t="str">
        <f t="shared" si="77"/>
        <v/>
      </c>
      <c r="M302" s="169" t="str">
        <f t="shared" si="72"/>
        <v/>
      </c>
      <c r="N302" s="170">
        <f>'Proje ve Personel Bilgileri'!F203</f>
        <v>0</v>
      </c>
      <c r="O302" s="171">
        <f t="shared" si="73"/>
        <v>0</v>
      </c>
      <c r="P302" s="171">
        <f t="shared" si="74"/>
        <v>0</v>
      </c>
      <c r="Q302" s="171">
        <f t="shared" si="75"/>
        <v>0</v>
      </c>
      <c r="R302" s="171">
        <f t="shared" si="76"/>
        <v>0</v>
      </c>
      <c r="S302" s="171">
        <f t="shared" si="78"/>
        <v>0</v>
      </c>
      <c r="T302" s="171">
        <f t="shared" si="78"/>
        <v>0</v>
      </c>
    </row>
    <row r="303" spans="1:20" ht="22.7" customHeight="1" x14ac:dyDescent="0.25">
      <c r="A303" s="327">
        <v>188</v>
      </c>
      <c r="B303" s="173" t="str">
        <f>IF('Proje ve Personel Bilgileri'!C204&gt;0,'Proje ve Personel Bilgileri'!C204,"")</f>
        <v/>
      </c>
      <c r="C303" s="56"/>
      <c r="D303" s="57"/>
      <c r="E303" s="57"/>
      <c r="F303" s="57"/>
      <c r="G303" s="57"/>
      <c r="H303" s="57"/>
      <c r="I303" s="57"/>
      <c r="J303" s="57"/>
      <c r="K303" s="57"/>
      <c r="L303" s="172" t="str">
        <f t="shared" si="77"/>
        <v/>
      </c>
      <c r="M303" s="169" t="str">
        <f t="shared" si="72"/>
        <v/>
      </c>
      <c r="N303" s="170">
        <f>'Proje ve Personel Bilgileri'!F204</f>
        <v>0</v>
      </c>
      <c r="O303" s="171">
        <f t="shared" si="73"/>
        <v>0</v>
      </c>
      <c r="P303" s="171">
        <f t="shared" si="74"/>
        <v>0</v>
      </c>
      <c r="Q303" s="171">
        <f t="shared" si="75"/>
        <v>0</v>
      </c>
      <c r="R303" s="171">
        <f t="shared" si="76"/>
        <v>0</v>
      </c>
      <c r="S303" s="171">
        <f t="shared" si="78"/>
        <v>0</v>
      </c>
      <c r="T303" s="171">
        <f t="shared" si="78"/>
        <v>0</v>
      </c>
    </row>
    <row r="304" spans="1:20" ht="22.7" customHeight="1" x14ac:dyDescent="0.25">
      <c r="A304" s="327">
        <v>189</v>
      </c>
      <c r="B304" s="173" t="str">
        <f>IF('Proje ve Personel Bilgileri'!C205&gt;0,'Proje ve Personel Bilgileri'!C205,"")</f>
        <v/>
      </c>
      <c r="C304" s="56"/>
      <c r="D304" s="57"/>
      <c r="E304" s="57"/>
      <c r="F304" s="57"/>
      <c r="G304" s="57"/>
      <c r="H304" s="57"/>
      <c r="I304" s="57"/>
      <c r="J304" s="57"/>
      <c r="K304" s="57"/>
      <c r="L304" s="172" t="str">
        <f t="shared" si="77"/>
        <v/>
      </c>
      <c r="M304" s="169" t="str">
        <f t="shared" si="72"/>
        <v/>
      </c>
      <c r="N304" s="170">
        <f>'Proje ve Personel Bilgileri'!F205</f>
        <v>0</v>
      </c>
      <c r="O304" s="171">
        <f t="shared" si="73"/>
        <v>0</v>
      </c>
      <c r="P304" s="171">
        <f t="shared" si="74"/>
        <v>0</v>
      </c>
      <c r="Q304" s="171">
        <f t="shared" si="75"/>
        <v>0</v>
      </c>
      <c r="R304" s="171">
        <f t="shared" si="76"/>
        <v>0</v>
      </c>
      <c r="S304" s="171">
        <f t="shared" si="78"/>
        <v>0</v>
      </c>
      <c r="T304" s="171">
        <f t="shared" si="78"/>
        <v>0</v>
      </c>
    </row>
    <row r="305" spans="1:21" ht="22.7" customHeight="1" x14ac:dyDescent="0.25">
      <c r="A305" s="327">
        <v>190</v>
      </c>
      <c r="B305" s="173" t="str">
        <f>IF('Proje ve Personel Bilgileri'!C206&gt;0,'Proje ve Personel Bilgileri'!C206,"")</f>
        <v/>
      </c>
      <c r="C305" s="56"/>
      <c r="D305" s="57"/>
      <c r="E305" s="57"/>
      <c r="F305" s="57"/>
      <c r="G305" s="57"/>
      <c r="H305" s="57"/>
      <c r="I305" s="57"/>
      <c r="J305" s="57"/>
      <c r="K305" s="57"/>
      <c r="L305" s="172" t="str">
        <f t="shared" si="77"/>
        <v/>
      </c>
      <c r="M305" s="169" t="str">
        <f t="shared" si="72"/>
        <v/>
      </c>
      <c r="N305" s="170">
        <f>'Proje ve Personel Bilgileri'!F206</f>
        <v>0</v>
      </c>
      <c r="O305" s="171">
        <f t="shared" si="73"/>
        <v>0</v>
      </c>
      <c r="P305" s="171">
        <f t="shared" si="74"/>
        <v>0</v>
      </c>
      <c r="Q305" s="171">
        <f t="shared" si="75"/>
        <v>0</v>
      </c>
      <c r="R305" s="171">
        <f t="shared" si="76"/>
        <v>0</v>
      </c>
      <c r="S305" s="171">
        <f t="shared" si="78"/>
        <v>0</v>
      </c>
      <c r="T305" s="171">
        <f t="shared" si="78"/>
        <v>0</v>
      </c>
    </row>
    <row r="306" spans="1:21" ht="22.7" customHeight="1" x14ac:dyDescent="0.25">
      <c r="A306" s="327">
        <v>191</v>
      </c>
      <c r="B306" s="173" t="str">
        <f>IF('Proje ve Personel Bilgileri'!C207&gt;0,'Proje ve Personel Bilgileri'!C207,"")</f>
        <v/>
      </c>
      <c r="C306" s="56"/>
      <c r="D306" s="57"/>
      <c r="E306" s="57"/>
      <c r="F306" s="57"/>
      <c r="G306" s="57"/>
      <c r="H306" s="57"/>
      <c r="I306" s="57"/>
      <c r="J306" s="57"/>
      <c r="K306" s="57"/>
      <c r="L306" s="172" t="str">
        <f t="shared" si="77"/>
        <v/>
      </c>
      <c r="M306" s="169" t="str">
        <f t="shared" si="72"/>
        <v/>
      </c>
      <c r="N306" s="170">
        <f>'Proje ve Personel Bilgileri'!F207</f>
        <v>0</v>
      </c>
      <c r="O306" s="171">
        <f t="shared" si="73"/>
        <v>0</v>
      </c>
      <c r="P306" s="171">
        <f t="shared" si="74"/>
        <v>0</v>
      </c>
      <c r="Q306" s="171">
        <f t="shared" si="75"/>
        <v>0</v>
      </c>
      <c r="R306" s="171">
        <f t="shared" si="76"/>
        <v>0</v>
      </c>
      <c r="S306" s="171">
        <f t="shared" si="78"/>
        <v>0</v>
      </c>
      <c r="T306" s="171">
        <f t="shared" si="78"/>
        <v>0</v>
      </c>
    </row>
    <row r="307" spans="1:21" ht="22.7" customHeight="1" x14ac:dyDescent="0.25">
      <c r="A307" s="327">
        <v>192</v>
      </c>
      <c r="B307" s="173" t="str">
        <f>IF('Proje ve Personel Bilgileri'!C208&gt;0,'Proje ve Personel Bilgileri'!C208,"")</f>
        <v/>
      </c>
      <c r="C307" s="56"/>
      <c r="D307" s="57"/>
      <c r="E307" s="57"/>
      <c r="F307" s="57"/>
      <c r="G307" s="57"/>
      <c r="H307" s="57"/>
      <c r="I307" s="57"/>
      <c r="J307" s="57"/>
      <c r="K307" s="57"/>
      <c r="L307" s="172" t="str">
        <f t="shared" si="77"/>
        <v/>
      </c>
      <c r="M307" s="169" t="str">
        <f t="shared" si="72"/>
        <v/>
      </c>
      <c r="N307" s="170">
        <f>'Proje ve Personel Bilgileri'!F208</f>
        <v>0</v>
      </c>
      <c r="O307" s="171">
        <f t="shared" si="73"/>
        <v>0</v>
      </c>
      <c r="P307" s="171">
        <f t="shared" si="74"/>
        <v>0</v>
      </c>
      <c r="Q307" s="171">
        <f t="shared" si="75"/>
        <v>0</v>
      </c>
      <c r="R307" s="171">
        <f t="shared" si="76"/>
        <v>0</v>
      </c>
      <c r="S307" s="171">
        <f t="shared" si="78"/>
        <v>0</v>
      </c>
      <c r="T307" s="171">
        <f t="shared" si="78"/>
        <v>0</v>
      </c>
    </row>
    <row r="308" spans="1:21" ht="22.7" customHeight="1" x14ac:dyDescent="0.25">
      <c r="A308" s="327">
        <v>193</v>
      </c>
      <c r="B308" s="173" t="str">
        <f>IF('Proje ve Personel Bilgileri'!C209&gt;0,'Proje ve Personel Bilgileri'!C209,"")</f>
        <v/>
      </c>
      <c r="C308" s="56"/>
      <c r="D308" s="57"/>
      <c r="E308" s="57"/>
      <c r="F308" s="57"/>
      <c r="G308" s="57"/>
      <c r="H308" s="57"/>
      <c r="I308" s="57"/>
      <c r="J308" s="57"/>
      <c r="K308" s="57"/>
      <c r="L308" s="172" t="str">
        <f t="shared" si="77"/>
        <v/>
      </c>
      <c r="M308" s="169" t="str">
        <f t="shared" si="72"/>
        <v/>
      </c>
      <c r="N308" s="170">
        <f>'Proje ve Personel Bilgileri'!F209</f>
        <v>0</v>
      </c>
      <c r="O308" s="171">
        <f t="shared" si="73"/>
        <v>0</v>
      </c>
      <c r="P308" s="171">
        <f t="shared" si="74"/>
        <v>0</v>
      </c>
      <c r="Q308" s="171">
        <f t="shared" si="75"/>
        <v>0</v>
      </c>
      <c r="R308" s="171">
        <f t="shared" si="76"/>
        <v>0</v>
      </c>
      <c r="S308" s="171">
        <f t="shared" si="78"/>
        <v>0</v>
      </c>
      <c r="T308" s="171">
        <f t="shared" si="78"/>
        <v>0</v>
      </c>
    </row>
    <row r="309" spans="1:21" ht="22.7" customHeight="1" x14ac:dyDescent="0.25">
      <c r="A309" s="327">
        <v>194</v>
      </c>
      <c r="B309" s="173" t="str">
        <f>IF('Proje ve Personel Bilgileri'!C210&gt;0,'Proje ve Personel Bilgileri'!C210,"")</f>
        <v/>
      </c>
      <c r="C309" s="56"/>
      <c r="D309" s="57"/>
      <c r="E309" s="57"/>
      <c r="F309" s="57"/>
      <c r="G309" s="57"/>
      <c r="H309" s="57"/>
      <c r="I309" s="57"/>
      <c r="J309" s="57"/>
      <c r="K309" s="57"/>
      <c r="L309" s="172" t="str">
        <f t="shared" si="77"/>
        <v/>
      </c>
      <c r="M309" s="169" t="str">
        <f t="shared" si="72"/>
        <v/>
      </c>
      <c r="N309" s="170">
        <f>'Proje ve Personel Bilgileri'!F210</f>
        <v>0</v>
      </c>
      <c r="O309" s="171">
        <f t="shared" si="73"/>
        <v>0</v>
      </c>
      <c r="P309" s="171">
        <f t="shared" si="74"/>
        <v>0</v>
      </c>
      <c r="Q309" s="171">
        <f t="shared" si="75"/>
        <v>0</v>
      </c>
      <c r="R309" s="171">
        <f t="shared" si="76"/>
        <v>0</v>
      </c>
      <c r="S309" s="171">
        <f t="shared" si="78"/>
        <v>0</v>
      </c>
      <c r="T309" s="171">
        <f t="shared" si="78"/>
        <v>0</v>
      </c>
    </row>
    <row r="310" spans="1:21" ht="22.7" customHeight="1" x14ac:dyDescent="0.25">
      <c r="A310" s="327">
        <v>195</v>
      </c>
      <c r="B310" s="173" t="str">
        <f>IF('Proje ve Personel Bilgileri'!C211&gt;0,'Proje ve Personel Bilgileri'!C211,"")</f>
        <v/>
      </c>
      <c r="C310" s="56"/>
      <c r="D310" s="57"/>
      <c r="E310" s="57"/>
      <c r="F310" s="57"/>
      <c r="G310" s="57"/>
      <c r="H310" s="57"/>
      <c r="I310" s="57"/>
      <c r="J310" s="57"/>
      <c r="K310" s="57"/>
      <c r="L310" s="172" t="str">
        <f t="shared" si="77"/>
        <v/>
      </c>
      <c r="M310" s="169" t="str">
        <f t="shared" si="72"/>
        <v/>
      </c>
      <c r="N310" s="170">
        <f>'Proje ve Personel Bilgileri'!F211</f>
        <v>0</v>
      </c>
      <c r="O310" s="171">
        <f t="shared" si="73"/>
        <v>0</v>
      </c>
      <c r="P310" s="171">
        <f t="shared" si="74"/>
        <v>0</v>
      </c>
      <c r="Q310" s="171">
        <f t="shared" si="75"/>
        <v>0</v>
      </c>
      <c r="R310" s="171">
        <f t="shared" si="76"/>
        <v>0</v>
      </c>
      <c r="S310" s="171">
        <f t="shared" si="78"/>
        <v>0</v>
      </c>
      <c r="T310" s="171">
        <f t="shared" si="78"/>
        <v>0</v>
      </c>
    </row>
    <row r="311" spans="1:21" ht="22.7" customHeight="1" x14ac:dyDescent="0.25">
      <c r="A311" s="327">
        <v>196</v>
      </c>
      <c r="B311" s="173" t="str">
        <f>IF('Proje ve Personel Bilgileri'!C212&gt;0,'Proje ve Personel Bilgileri'!C212,"")</f>
        <v/>
      </c>
      <c r="C311" s="56"/>
      <c r="D311" s="57"/>
      <c r="E311" s="57"/>
      <c r="F311" s="57"/>
      <c r="G311" s="57"/>
      <c r="H311" s="57"/>
      <c r="I311" s="57"/>
      <c r="J311" s="57"/>
      <c r="K311" s="57"/>
      <c r="L311" s="172" t="str">
        <f t="shared" si="77"/>
        <v/>
      </c>
      <c r="M311" s="169" t="str">
        <f t="shared" si="72"/>
        <v/>
      </c>
      <c r="N311" s="170">
        <f>'Proje ve Personel Bilgileri'!F212</f>
        <v>0</v>
      </c>
      <c r="O311" s="171">
        <f t="shared" si="73"/>
        <v>0</v>
      </c>
      <c r="P311" s="171">
        <f t="shared" si="74"/>
        <v>0</v>
      </c>
      <c r="Q311" s="171">
        <f t="shared" si="75"/>
        <v>0</v>
      </c>
      <c r="R311" s="171">
        <f t="shared" si="76"/>
        <v>0</v>
      </c>
      <c r="S311" s="171">
        <f t="shared" si="78"/>
        <v>0</v>
      </c>
      <c r="T311" s="171">
        <f t="shared" si="78"/>
        <v>0</v>
      </c>
    </row>
    <row r="312" spans="1:21" ht="22.7" customHeight="1" x14ac:dyDescent="0.25">
      <c r="A312" s="327">
        <v>197</v>
      </c>
      <c r="B312" s="173" t="str">
        <f>IF('Proje ve Personel Bilgileri'!C213&gt;0,'Proje ve Personel Bilgileri'!C213,"")</f>
        <v/>
      </c>
      <c r="C312" s="56"/>
      <c r="D312" s="57"/>
      <c r="E312" s="57"/>
      <c r="F312" s="57"/>
      <c r="G312" s="57"/>
      <c r="H312" s="57"/>
      <c r="I312" s="57"/>
      <c r="J312" s="57"/>
      <c r="K312" s="57"/>
      <c r="L312" s="172" t="str">
        <f t="shared" si="77"/>
        <v/>
      </c>
      <c r="M312" s="169" t="str">
        <f t="shared" si="72"/>
        <v/>
      </c>
      <c r="N312" s="170">
        <f>'Proje ve Personel Bilgileri'!F213</f>
        <v>0</v>
      </c>
      <c r="O312" s="171">
        <f t="shared" si="73"/>
        <v>0</v>
      </c>
      <c r="P312" s="171">
        <f t="shared" si="74"/>
        <v>0</v>
      </c>
      <c r="Q312" s="171">
        <f t="shared" si="75"/>
        <v>0</v>
      </c>
      <c r="R312" s="171">
        <f t="shared" si="76"/>
        <v>0</v>
      </c>
      <c r="S312" s="171">
        <f t="shared" si="78"/>
        <v>0</v>
      </c>
      <c r="T312" s="171">
        <f t="shared" si="78"/>
        <v>0</v>
      </c>
    </row>
    <row r="313" spans="1:21" ht="22.7" customHeight="1" x14ac:dyDescent="0.25">
      <c r="A313" s="327">
        <v>198</v>
      </c>
      <c r="B313" s="173" t="str">
        <f>IF('Proje ve Personel Bilgileri'!C214&gt;0,'Proje ve Personel Bilgileri'!C214,"")</f>
        <v/>
      </c>
      <c r="C313" s="56"/>
      <c r="D313" s="57"/>
      <c r="E313" s="57"/>
      <c r="F313" s="57"/>
      <c r="G313" s="57"/>
      <c r="H313" s="57"/>
      <c r="I313" s="57"/>
      <c r="J313" s="57"/>
      <c r="K313" s="57"/>
      <c r="L313" s="172" t="str">
        <f t="shared" si="77"/>
        <v/>
      </c>
      <c r="M313" s="169" t="str">
        <f t="shared" si="72"/>
        <v/>
      </c>
      <c r="N313" s="170">
        <f>'Proje ve Personel Bilgileri'!F214</f>
        <v>0</v>
      </c>
      <c r="O313" s="171">
        <f t="shared" si="73"/>
        <v>0</v>
      </c>
      <c r="P313" s="171">
        <f t="shared" si="74"/>
        <v>0</v>
      </c>
      <c r="Q313" s="171">
        <f t="shared" si="75"/>
        <v>0</v>
      </c>
      <c r="R313" s="171">
        <f t="shared" si="76"/>
        <v>0</v>
      </c>
      <c r="S313" s="171">
        <f t="shared" si="78"/>
        <v>0</v>
      </c>
      <c r="T313" s="171">
        <f t="shared" si="78"/>
        <v>0</v>
      </c>
    </row>
    <row r="314" spans="1:21" ht="22.7" customHeight="1" x14ac:dyDescent="0.25">
      <c r="A314" s="327">
        <v>199</v>
      </c>
      <c r="B314" s="173" t="str">
        <f>IF('Proje ve Personel Bilgileri'!C215&gt;0,'Proje ve Personel Bilgileri'!C215,"")</f>
        <v/>
      </c>
      <c r="C314" s="56"/>
      <c r="D314" s="57"/>
      <c r="E314" s="57"/>
      <c r="F314" s="57"/>
      <c r="G314" s="57"/>
      <c r="H314" s="57"/>
      <c r="I314" s="57"/>
      <c r="J314" s="57"/>
      <c r="K314" s="57"/>
      <c r="L314" s="172" t="str">
        <f t="shared" si="77"/>
        <v/>
      </c>
      <c r="M314" s="169" t="str">
        <f t="shared" si="72"/>
        <v/>
      </c>
      <c r="N314" s="170">
        <f>'Proje ve Personel Bilgileri'!F215</f>
        <v>0</v>
      </c>
      <c r="O314" s="171">
        <f t="shared" si="73"/>
        <v>0</v>
      </c>
      <c r="P314" s="171">
        <f t="shared" si="74"/>
        <v>0</v>
      </c>
      <c r="Q314" s="171">
        <f t="shared" si="75"/>
        <v>0</v>
      </c>
      <c r="R314" s="171">
        <f t="shared" si="76"/>
        <v>0</v>
      </c>
      <c r="S314" s="171">
        <f t="shared" si="78"/>
        <v>0</v>
      </c>
      <c r="T314" s="171">
        <f t="shared" si="78"/>
        <v>0</v>
      </c>
    </row>
    <row r="315" spans="1:21" ht="22.7" customHeight="1" thickBot="1" x14ac:dyDescent="0.3">
      <c r="A315" s="328">
        <v>200</v>
      </c>
      <c r="B315" s="174" t="str">
        <f>IF('Proje ve Personel Bilgileri'!C216&gt;0,'Proje ve Personel Bilgileri'!C216,"")</f>
        <v/>
      </c>
      <c r="C315" s="58"/>
      <c r="D315" s="59"/>
      <c r="E315" s="59"/>
      <c r="F315" s="59"/>
      <c r="G315" s="59"/>
      <c r="H315" s="59"/>
      <c r="I315" s="59"/>
      <c r="J315" s="59"/>
      <c r="K315" s="59"/>
      <c r="L315" s="175" t="str">
        <f t="shared" si="77"/>
        <v/>
      </c>
      <c r="M315" s="169" t="str">
        <f t="shared" si="72"/>
        <v/>
      </c>
      <c r="N315" s="170">
        <f>'Proje ve Personel Bilgileri'!F216</f>
        <v>0</v>
      </c>
      <c r="O315" s="171">
        <f t="shared" si="73"/>
        <v>0</v>
      </c>
      <c r="P315" s="171">
        <f t="shared" si="74"/>
        <v>0</v>
      </c>
      <c r="Q315" s="171">
        <f t="shared" si="75"/>
        <v>0</v>
      </c>
      <c r="R315" s="171">
        <f t="shared" si="76"/>
        <v>0</v>
      </c>
      <c r="S315" s="171">
        <f t="shared" si="78"/>
        <v>0</v>
      </c>
      <c r="T315" s="171">
        <f t="shared" si="78"/>
        <v>0</v>
      </c>
      <c r="U315" s="143">
        <f>IF(COUNTA(C296:K315)&gt;0,1,0)</f>
        <v>0</v>
      </c>
    </row>
    <row r="316" spans="1:21" s="75" customFormat="1" ht="29.25" customHeight="1" thickBot="1" x14ac:dyDescent="0.3">
      <c r="A316" s="472" t="s">
        <v>35</v>
      </c>
      <c r="B316" s="473"/>
      <c r="C316" s="176" t="str">
        <f>IF($L$28&gt;0,SUM(C296:C315),"")</f>
        <v/>
      </c>
      <c r="D316" s="177" t="str">
        <f>IF($L$316&gt;0,SUM(D296:D315),"")</f>
        <v/>
      </c>
      <c r="E316" s="177" t="str">
        <f t="shared" ref="E316:K316" si="79">IF($L$316&gt;0,SUM(E296:E315),"")</f>
        <v/>
      </c>
      <c r="F316" s="177" t="str">
        <f t="shared" si="79"/>
        <v/>
      </c>
      <c r="G316" s="177" t="str">
        <f t="shared" si="79"/>
        <v/>
      </c>
      <c r="H316" s="177" t="str">
        <f t="shared" si="79"/>
        <v/>
      </c>
      <c r="I316" s="177" t="str">
        <f t="shared" si="79"/>
        <v/>
      </c>
      <c r="J316" s="177" t="str">
        <f t="shared" si="79"/>
        <v/>
      </c>
      <c r="K316" s="177" t="str">
        <f t="shared" si="79"/>
        <v/>
      </c>
      <c r="L316" s="178">
        <f>SUM(L296:L315)+L284</f>
        <v>0</v>
      </c>
      <c r="M316" s="4"/>
      <c r="N316" s="72"/>
      <c r="O316" s="73"/>
      <c r="P316" s="74"/>
      <c r="Q316" s="72"/>
      <c r="R316" s="72"/>
      <c r="S316" s="72"/>
      <c r="T316" s="72"/>
    </row>
    <row r="317" spans="1:21" x14ac:dyDescent="0.25">
      <c r="A317" s="329" t="s">
        <v>152</v>
      </c>
      <c r="B317" s="60"/>
      <c r="C317" s="60"/>
      <c r="D317" s="60"/>
      <c r="E317" s="60"/>
      <c r="F317" s="60"/>
      <c r="G317" s="60"/>
      <c r="H317" s="60"/>
      <c r="I317" s="60"/>
      <c r="J317" s="60"/>
      <c r="K317" s="60"/>
      <c r="L317" s="60"/>
      <c r="S317" s="94"/>
      <c r="T317" s="94"/>
    </row>
    <row r="319" spans="1:21" ht="19.5" x14ac:dyDescent="0.3">
      <c r="A319" s="330" t="s">
        <v>32</v>
      </c>
      <c r="B319" s="331">
        <f ca="1">imzatarihi</f>
        <v>46091</v>
      </c>
      <c r="C319" s="468" t="s">
        <v>33</v>
      </c>
      <c r="D319" s="468"/>
      <c r="E319" s="330" t="s">
        <v>159</v>
      </c>
      <c r="F319" s="332" t="str">
        <f>IF(kurulusyetkilisi&gt;0,kurulusyetkilisi,"")</f>
        <v/>
      </c>
      <c r="G319" s="230"/>
      <c r="H319" s="229"/>
      <c r="I319" s="229"/>
      <c r="J319" s="229"/>
    </row>
    <row r="320" spans="1:21" ht="19.5" x14ac:dyDescent="0.3">
      <c r="A320" s="232"/>
      <c r="B320" s="232"/>
      <c r="C320" s="468" t="s">
        <v>34</v>
      </c>
      <c r="D320" s="468"/>
      <c r="E320" s="469"/>
      <c r="F320" s="469"/>
      <c r="G320" s="469"/>
      <c r="H320" s="61"/>
      <c r="I320" s="61"/>
      <c r="J320" s="61"/>
    </row>
  </sheetData>
  <sheetProtection algorithmName="SHA-512" hashValue="52a/dOKbf1JvqZ4qHpr+f0VUIdhvbx1qvejQzKPP2D7wlpamaYoGW1W3nqRnElgnpLG7t5LGde5v1CTc5ZGMRQ==" saltValue="82COpRnQANdTmYjMWP0dQ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25</vt:i4>
      </vt:variant>
    </vt:vector>
  </HeadingPairs>
  <TitlesOfParts>
    <vt:vector size="47"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hizmetAsosiye</vt:lpstr>
      <vt:lpstr>imzatarihi</vt:lpstr>
      <vt:lpstr>kurulusyetkilisi</vt:lpstr>
      <vt:lpstr>olcek</vt:lpstr>
      <vt:lpstr>Personel</vt:lpstr>
      <vt:lpstr>PersonelTablo</vt:lpstr>
      <vt:lpstr>PKodu</vt:lpstr>
      <vt:lpstr>ProjeAdi</vt:lpstr>
      <vt:lpstr>ProjeNo</vt:lpstr>
      <vt:lpstr>SGKTAVAN</vt:lpstr>
      <vt:lpstr>stok</vt:lpstr>
      <vt:lpstr>stoktoplam</vt:lpstr>
      <vt:lpstr>testAsosiye</vt:lpstr>
      <vt:lpstr>ulkeler</vt:lpstr>
      <vt:lpstr>'G020'!Yazdırma_Alanı</vt:lpstr>
      <vt:lpstr>KAPAK!Yazdırma_Alanı</vt:lpstr>
      <vt:lpstr>TAAHHÜTNAME!Yazdırma_Alanı</vt:lpstr>
      <vt:lpstr>yerlimali</vt:lpstr>
      <vt:lpstr>Yıl</vt:lpstr>
      <vt:lpstr>YilDonem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2021-12-07T07:24:53Z</cp:lastPrinted>
  <dcterms:created xsi:type="dcterms:W3CDTF">2019-01-30T11:52:38Z</dcterms:created>
  <dcterms:modified xsi:type="dcterms:W3CDTF">2026-03-10T12:57:23Z</dcterms:modified>
</cp:coreProperties>
</file>